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5" windowWidth="17715" windowHeight="12015" activeTab="2"/>
  </bookViews>
  <sheets>
    <sheet name="Ingresos X Seccion" sheetId="1" r:id="rId1"/>
    <sheet name="Ingresos totales" sheetId="2" r:id="rId2"/>
    <sheet name="Egresos X Seccion" sheetId="3" r:id="rId3"/>
    <sheet name="Egresos totales" sheetId="4" r:id="rId4"/>
  </sheets>
  <definedNames>
    <definedName name="_xlnm.Print_Area" localSheetId="0">'Ingresos X Seccion'!$A$2:$G$63</definedName>
  </definedNames>
  <calcPr fullCalcOnLoad="1"/>
</workbook>
</file>

<file path=xl/sharedStrings.xml><?xml version="1.0" encoding="utf-8"?>
<sst xmlns="http://schemas.openxmlformats.org/spreadsheetml/2006/main" count="205" uniqueCount="67">
  <si>
    <t>SECCIÓN</t>
  </si>
  <si>
    <t>DESCRIPCIÓN</t>
  </si>
  <si>
    <t>PRESUPUESTO</t>
  </si>
  <si>
    <t>INGRESADO DEL PERIODO</t>
  </si>
  <si>
    <t>POR INGRESAR</t>
  </si>
  <si>
    <t>FONDOS CORRIENTES</t>
  </si>
  <si>
    <t>OTROS INGRESOS TRIBUTARIOS</t>
  </si>
  <si>
    <t>VENTA DE BIENES Y SERVICIOS</t>
  </si>
  <si>
    <t>INGRESOS A LA PROPIEDAD</t>
  </si>
  <si>
    <t>DERECHOS  Y TASAS ADMINISTRATIVAS</t>
  </si>
  <si>
    <t>MULTAS Y REMATES</t>
  </si>
  <si>
    <t>OTROS INGRESOS NO TRIBUTARIOS</t>
  </si>
  <si>
    <t>TRANSFERENCIAS CORRIENTES DEL GOBIERNO</t>
  </si>
  <si>
    <t>INGRESOS DE FINANCIAMIENTO</t>
  </si>
  <si>
    <t>TOTAL</t>
  </si>
  <si>
    <t>EMPRESAS AUXILIARES</t>
  </si>
  <si>
    <t>FONDO DE PRÉSTAMOS</t>
  </si>
  <si>
    <t>INGRESOS DE CAPITAL</t>
  </si>
  <si>
    <t>FONDOS RESTRINGIDOS</t>
  </si>
  <si>
    <t>IMPUESTOS SOBRE BIENES Y SERVICIOS</t>
  </si>
  <si>
    <t>TRANSF.CORRIENTES SECTOR EXTERNO</t>
  </si>
  <si>
    <t>TRANSF.CORRIENTES SECTOR PRIVADO</t>
  </si>
  <si>
    <t>CURSOS ESPECIALES</t>
  </si>
  <si>
    <t>FONDOS INTRAPROYECTOS</t>
  </si>
  <si>
    <t>FONDOS DEL SISTEMA (CONARE)</t>
  </si>
  <si>
    <t>PLAN DE MEJORAMIENTO INSTITUCIONAL</t>
  </si>
  <si>
    <t>TOTAL GENERAL</t>
  </si>
  <si>
    <t>CUENTA DE INGRESO</t>
  </si>
  <si>
    <t>TOTAL POR INGRESAR</t>
  </si>
  <si>
    <t>% DE EJECUCIÓN</t>
  </si>
  <si>
    <t>GIRADO PERIODO</t>
  </si>
  <si>
    <t>COMPROMISOS</t>
  </si>
  <si>
    <t>DISPONIBLE</t>
  </si>
  <si>
    <t>% EJECUCIÓN</t>
  </si>
  <si>
    <t>REMUNERACIONES</t>
  </si>
  <si>
    <t>SERVICIOS</t>
  </si>
  <si>
    <t>MATERIALES Y SUMINISTROS</t>
  </si>
  <si>
    <t>INTERESES Y COMISIONES</t>
  </si>
  <si>
    <t>BIENES DURADEROS</t>
  </si>
  <si>
    <t>TRANSFERENCIAS CORRIENTES</t>
  </si>
  <si>
    <t>AMORTIZACION</t>
  </si>
  <si>
    <t>SUMAS SIN ASIGNACION PRESUPUESTARIAS</t>
  </si>
  <si>
    <t>PLANTA FISICA</t>
  </si>
  <si>
    <t>ACTIVOS FINANCIEROS</t>
  </si>
  <si>
    <t>DERECHOS Y TASAS ADMINISTRATIVAS</t>
  </si>
  <si>
    <t>TRANSF. CORRIENTES SECTOR EXTERNO</t>
  </si>
  <si>
    <t>TRANSF. CORRIENTES SECTOR PRIVADO</t>
  </si>
  <si>
    <t>INSTIT. DESCENTRALIZADAS NO EMPRESARIALES</t>
  </si>
  <si>
    <t>INSTIT DESCENTRALIZADAS NO EMPRESARIALES</t>
  </si>
  <si>
    <t>**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</si>
  <si>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</si>
  <si>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</si>
  <si>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</si>
  <si>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</si>
  <si>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</si>
  <si>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</si>
  <si>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</si>
  <si>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</si>
  <si>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</si>
  <si>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INDEMNIZACIONES</t>
  </si>
  <si>
    <t>INGRESOS DE FINANCIAMIENTO  (Leyes-Convenios)</t>
  </si>
  <si>
    <t>INGRESOS DE FINANCIAMIENTO(Leyes-Conv.)</t>
  </si>
  <si>
    <t>PROG. POSGRADO FINANCIAM. COMPLEM.</t>
  </si>
  <si>
    <t>% EJEC.</t>
  </si>
  <si>
    <t>SUMAS SIN ASIGNACION PRESUP.</t>
  </si>
  <si>
    <t>FONDOS INTRAPROYECT.</t>
  </si>
  <si>
    <t>PLAN DE MEJORAM. INSTITUCIONAL</t>
  </si>
</sst>
</file>

<file path=xl/styles.xml><?xml version="1.0" encoding="utf-8"?>
<styleSheet xmlns="http://schemas.openxmlformats.org/spreadsheetml/2006/main">
  <numFmts count="8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2" fillId="0" borderId="0" xfId="0" applyFont="1" applyAlignment="1">
      <alignment/>
    </xf>
    <xf numFmtId="4" fontId="42" fillId="0" borderId="0" xfId="0" applyNumberFormat="1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4" fontId="43" fillId="0" borderId="0" xfId="0" applyNumberFormat="1" applyFont="1" applyAlignment="1">
      <alignment horizontal="right" vertical="center"/>
    </xf>
    <xf numFmtId="10" fontId="43" fillId="0" borderId="0" xfId="0" applyNumberFormat="1" applyFont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4" fontId="44" fillId="33" borderId="10" xfId="0" applyNumberFormat="1" applyFont="1" applyFill="1" applyBorder="1" applyAlignment="1">
      <alignment horizontal="right" vertical="center"/>
    </xf>
    <xf numFmtId="10" fontId="44" fillId="33" borderId="10" xfId="0" applyNumberFormat="1" applyFont="1" applyFill="1" applyBorder="1" applyAlignment="1">
      <alignment horizontal="center" vertical="center"/>
    </xf>
    <xf numFmtId="4" fontId="43" fillId="0" borderId="0" xfId="0" applyNumberFormat="1" applyFont="1" applyBorder="1" applyAlignment="1">
      <alignment horizontal="right" vertical="center"/>
    </xf>
    <xf numFmtId="10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4" fontId="44" fillId="33" borderId="10" xfId="0" applyNumberFormat="1" applyFont="1" applyFill="1" applyBorder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4" fontId="45" fillId="0" borderId="0" xfId="0" applyNumberFormat="1" applyFont="1" applyAlignment="1">
      <alignment/>
    </xf>
    <xf numFmtId="10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0" fontId="45" fillId="0" borderId="0" xfId="0" applyNumberFormat="1" applyFont="1" applyAlignment="1">
      <alignment horizontal="center"/>
    </xf>
    <xf numFmtId="4" fontId="46" fillId="0" borderId="11" xfId="0" applyNumberFormat="1" applyFont="1" applyBorder="1" applyAlignment="1">
      <alignment/>
    </xf>
    <xf numFmtId="10" fontId="46" fillId="0" borderId="11" xfId="0" applyNumberFormat="1" applyFont="1" applyBorder="1" applyAlignment="1">
      <alignment/>
    </xf>
    <xf numFmtId="0" fontId="46" fillId="0" borderId="0" xfId="0" applyFont="1" applyAlignment="1">
      <alignment wrapText="1"/>
    </xf>
    <xf numFmtId="10" fontId="45" fillId="0" borderId="12" xfId="0" applyNumberFormat="1" applyFont="1" applyBorder="1" applyAlignment="1">
      <alignment/>
    </xf>
    <xf numFmtId="10" fontId="46" fillId="0" borderId="0" xfId="0" applyNumberFormat="1" applyFont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4" fontId="46" fillId="33" borderId="10" xfId="0" applyNumberFormat="1" applyFont="1" applyFill="1" applyBorder="1" applyAlignment="1">
      <alignment/>
    </xf>
    <xf numFmtId="10" fontId="46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10" fontId="45" fillId="0" borderId="12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7"/>
  <sheetViews>
    <sheetView zoomScalePageLayoutView="0" workbookViewId="0" topLeftCell="A1">
      <selection activeCell="G2" sqref="G2"/>
    </sheetView>
  </sheetViews>
  <sheetFormatPr defaultColWidth="12.421875" defaultRowHeight="15"/>
  <cols>
    <col min="1" max="1" width="3.28125" style="26" bestFit="1" customWidth="1"/>
    <col min="2" max="2" width="17.57421875" style="21" customWidth="1"/>
    <col min="3" max="3" width="33.57421875" style="21" customWidth="1"/>
    <col min="4" max="5" width="14.57421875" style="21" customWidth="1"/>
    <col min="6" max="6" width="13.7109375" style="21" customWidth="1"/>
    <col min="7" max="7" width="8.57421875" style="21" customWidth="1"/>
    <col min="8" max="16384" width="12.421875" style="21" customWidth="1"/>
  </cols>
  <sheetData>
    <row r="2" spans="1:7" ht="27">
      <c r="A2" s="17" t="s">
        <v>0</v>
      </c>
      <c r="B2" s="17"/>
      <c r="C2" s="18" t="s">
        <v>1</v>
      </c>
      <c r="D2" s="18" t="s">
        <v>2</v>
      </c>
      <c r="E2" s="19" t="s">
        <v>3</v>
      </c>
      <c r="F2" s="20" t="s">
        <v>4</v>
      </c>
      <c r="G2" s="19" t="s">
        <v>29</v>
      </c>
    </row>
    <row r="3" spans="1:7" ht="18">
      <c r="A3" s="22">
        <v>1</v>
      </c>
      <c r="B3" s="30" t="s">
        <v>5</v>
      </c>
      <c r="C3" s="21" t="s">
        <v>6</v>
      </c>
      <c r="D3" s="24">
        <v>120315000</v>
      </c>
      <c r="E3" s="24">
        <v>123399035.61</v>
      </c>
      <c r="F3" s="24">
        <f aca="true" t="shared" si="0" ref="F3:F8">D3-E3</f>
        <v>-3084035.6099999994</v>
      </c>
      <c r="G3" s="25">
        <f>E3/D3</f>
        <v>1.0256330100984914</v>
      </c>
    </row>
    <row r="4" spans="2:7" ht="9">
      <c r="B4" s="30"/>
      <c r="C4" s="21" t="s">
        <v>59</v>
      </c>
      <c r="D4" s="24">
        <v>0</v>
      </c>
      <c r="E4" s="24">
        <v>5644885.4</v>
      </c>
      <c r="F4" s="24">
        <f>D4-E4</f>
        <v>-5644885.4</v>
      </c>
      <c r="G4" s="27" t="s">
        <v>49</v>
      </c>
    </row>
    <row r="5" spans="2:7" ht="9">
      <c r="B5" s="30"/>
      <c r="C5" s="21" t="s">
        <v>7</v>
      </c>
      <c r="D5" s="24">
        <v>1043087383.47</v>
      </c>
      <c r="E5" s="24">
        <v>974919046.43</v>
      </c>
      <c r="F5" s="24">
        <f t="shared" si="0"/>
        <v>68168337.04000008</v>
      </c>
      <c r="G5" s="25">
        <f>E5/D5</f>
        <v>0.9346475298999141</v>
      </c>
    </row>
    <row r="6" spans="2:7" ht="9">
      <c r="B6" s="30"/>
      <c r="C6" s="21" t="s">
        <v>8</v>
      </c>
      <c r="D6" s="24">
        <v>7904500000</v>
      </c>
      <c r="E6" s="24">
        <v>6112752943.63</v>
      </c>
      <c r="F6" s="24">
        <f t="shared" si="0"/>
        <v>1791747056.37</v>
      </c>
      <c r="G6" s="25">
        <f>E6/D6</f>
        <v>0.7733256934189386</v>
      </c>
    </row>
    <row r="7" spans="2:7" ht="9">
      <c r="B7" s="30"/>
      <c r="C7" s="21" t="s">
        <v>9</v>
      </c>
      <c r="D7" s="24">
        <v>5385485761.03</v>
      </c>
      <c r="E7" s="24">
        <v>5103503674.86</v>
      </c>
      <c r="F7" s="24">
        <f t="shared" si="0"/>
        <v>281982086.1700001</v>
      </c>
      <c r="G7" s="25">
        <f>E7/D7</f>
        <v>0.9476403617644938</v>
      </c>
    </row>
    <row r="8" spans="2:7" ht="9">
      <c r="B8" s="30"/>
      <c r="C8" s="21" t="s">
        <v>10</v>
      </c>
      <c r="D8" s="24">
        <v>372000000</v>
      </c>
      <c r="E8" s="24">
        <v>381725151.02</v>
      </c>
      <c r="F8" s="24">
        <f t="shared" si="0"/>
        <v>-9725151.01999998</v>
      </c>
      <c r="G8" s="25">
        <f>E8/D8</f>
        <v>1.0261428790860214</v>
      </c>
    </row>
    <row r="9" spans="2:7" ht="9">
      <c r="B9" s="30"/>
      <c r="C9" s="21" t="s">
        <v>11</v>
      </c>
      <c r="D9" s="24">
        <v>585153590</v>
      </c>
      <c r="E9" s="24">
        <v>356742670.21</v>
      </c>
      <c r="F9" s="24">
        <f aca="true" t="shared" si="1" ref="F9:F14">D9-E9</f>
        <v>228410919.79000002</v>
      </c>
      <c r="G9" s="25">
        <f aca="true" t="shared" si="2" ref="G9:G15">E9/D9</f>
        <v>0.6096564667919067</v>
      </c>
    </row>
    <row r="10" spans="2:7" ht="9">
      <c r="B10" s="30"/>
      <c r="C10" s="21" t="s">
        <v>12</v>
      </c>
      <c r="D10" s="24">
        <v>271456190599.48</v>
      </c>
      <c r="E10" s="24">
        <v>271682237375.35</v>
      </c>
      <c r="F10" s="24">
        <f t="shared" si="1"/>
        <v>-226046775.86999512</v>
      </c>
      <c r="G10" s="25">
        <f t="shared" si="2"/>
        <v>1.0008327191778932</v>
      </c>
    </row>
    <row r="11" spans="2:7" ht="9">
      <c r="B11" s="30"/>
      <c r="C11" s="21" t="s">
        <v>48</v>
      </c>
      <c r="D11" s="24">
        <v>100288312.7</v>
      </c>
      <c r="E11" s="24">
        <v>77753226.01</v>
      </c>
      <c r="F11" s="24">
        <f t="shared" si="1"/>
        <v>22535086.689999998</v>
      </c>
      <c r="G11" s="25">
        <f t="shared" si="2"/>
        <v>0.7752969804426673</v>
      </c>
    </row>
    <row r="12" spans="2:7" ht="9">
      <c r="B12" s="30"/>
      <c r="C12" s="21" t="s">
        <v>21</v>
      </c>
      <c r="D12" s="24">
        <v>7140611.68</v>
      </c>
      <c r="E12" s="24">
        <v>3224292.48</v>
      </c>
      <c r="F12" s="24">
        <f t="shared" si="1"/>
        <v>3916319.1999999997</v>
      </c>
      <c r="G12" s="25">
        <f t="shared" si="2"/>
        <v>0.4515428963923158</v>
      </c>
    </row>
    <row r="13" spans="2:7" ht="9">
      <c r="B13" s="30"/>
      <c r="C13" s="21" t="s">
        <v>17</v>
      </c>
      <c r="D13" s="24">
        <v>0</v>
      </c>
      <c r="E13" s="24">
        <v>787812884.41</v>
      </c>
      <c r="F13" s="24">
        <f t="shared" si="1"/>
        <v>-787812884.41</v>
      </c>
      <c r="G13" s="27" t="s">
        <v>49</v>
      </c>
    </row>
    <row r="14" spans="2:7" ht="9">
      <c r="B14" s="30"/>
      <c r="C14" s="21" t="s">
        <v>13</v>
      </c>
      <c r="D14" s="24">
        <v>54787878575.34</v>
      </c>
      <c r="E14" s="24">
        <v>54787878646.08</v>
      </c>
      <c r="F14" s="24">
        <f t="shared" si="1"/>
        <v>-70.74000549316406</v>
      </c>
      <c r="G14" s="25">
        <f t="shared" si="2"/>
        <v>1.0000000012911616</v>
      </c>
    </row>
    <row r="15" spans="1:7" s="23" customFormat="1" ht="9">
      <c r="A15" s="22"/>
      <c r="B15" s="30"/>
      <c r="C15" s="23" t="s">
        <v>14</v>
      </c>
      <c r="D15" s="28">
        <f>SUM(D3:D14)</f>
        <v>341762039833.69995</v>
      </c>
      <c r="E15" s="28">
        <f>SUM(E3:E14)</f>
        <v>340397593831.49</v>
      </c>
      <c r="F15" s="28">
        <f>SUM(F3:F14)</f>
        <v>1364446002.2099996</v>
      </c>
      <c r="G15" s="29">
        <f t="shared" si="2"/>
        <v>0.9960076139442698</v>
      </c>
    </row>
    <row r="16" ht="9">
      <c r="B16" s="30"/>
    </row>
    <row r="17" spans="1:7" ht="18">
      <c r="A17" s="22">
        <v>2</v>
      </c>
      <c r="B17" s="30" t="s">
        <v>15</v>
      </c>
      <c r="C17" s="21" t="s">
        <v>7</v>
      </c>
      <c r="D17" s="24">
        <v>3950000000</v>
      </c>
      <c r="E17" s="24">
        <v>2656844119.8</v>
      </c>
      <c r="F17" s="24">
        <f>D17-E17</f>
        <v>1293155880.1999998</v>
      </c>
      <c r="G17" s="25">
        <f>E17/D17</f>
        <v>0.6726187645063292</v>
      </c>
    </row>
    <row r="18" spans="2:7" ht="9">
      <c r="B18" s="30"/>
      <c r="C18" s="21" t="s">
        <v>13</v>
      </c>
      <c r="D18" s="24">
        <v>913502590.19</v>
      </c>
      <c r="E18" s="24">
        <v>3669498934.71</v>
      </c>
      <c r="F18" s="24">
        <f>D18-E18</f>
        <v>-2755996344.52</v>
      </c>
      <c r="G18" s="25">
        <f>E18/D18</f>
        <v>4.0169551505560355</v>
      </c>
    </row>
    <row r="19" spans="1:7" s="23" customFormat="1" ht="9">
      <c r="A19" s="22"/>
      <c r="B19" s="30"/>
      <c r="C19" s="23" t="s">
        <v>14</v>
      </c>
      <c r="D19" s="28">
        <f>SUM(D17:D18)</f>
        <v>4863502590.190001</v>
      </c>
      <c r="E19" s="28">
        <f>SUM(E17:E18)</f>
        <v>6326343054.51</v>
      </c>
      <c r="F19" s="28">
        <f>SUM(F17:F18)</f>
        <v>-1462840464.3200002</v>
      </c>
      <c r="G19" s="29">
        <f>E19/D19</f>
        <v>1.3007792094673998</v>
      </c>
    </row>
    <row r="20" ht="9">
      <c r="B20" s="30"/>
    </row>
    <row r="21" spans="1:7" ht="18">
      <c r="A21" s="22">
        <v>4</v>
      </c>
      <c r="B21" s="30" t="s">
        <v>16</v>
      </c>
      <c r="C21" s="21" t="s">
        <v>8</v>
      </c>
      <c r="D21" s="24">
        <v>8500000</v>
      </c>
      <c r="E21" s="24">
        <v>7135974.19</v>
      </c>
      <c r="F21" s="24">
        <f>D21-E21</f>
        <v>1364025.8099999996</v>
      </c>
      <c r="G21" s="25">
        <f>E21/D21</f>
        <v>0.8395263752941177</v>
      </c>
    </row>
    <row r="22" spans="2:7" ht="9">
      <c r="B22" s="30"/>
      <c r="C22" s="21" t="s">
        <v>17</v>
      </c>
      <c r="D22" s="24">
        <v>179500000</v>
      </c>
      <c r="E22" s="24">
        <v>130146110.73</v>
      </c>
      <c r="F22" s="24">
        <f>D22-E22</f>
        <v>49353889.269999996</v>
      </c>
      <c r="G22" s="25">
        <f>E22/D22</f>
        <v>0.7250479706406685</v>
      </c>
    </row>
    <row r="23" spans="1:7" s="23" customFormat="1" ht="9">
      <c r="A23" s="22"/>
      <c r="B23" s="30"/>
      <c r="C23" s="23" t="s">
        <v>14</v>
      </c>
      <c r="D23" s="28">
        <f>SUM(D21:D22)</f>
        <v>188000000</v>
      </c>
      <c r="E23" s="28">
        <f>SUM(E21:E22)</f>
        <v>137282084.92000002</v>
      </c>
      <c r="F23" s="28">
        <f>SUM(F21:F22)</f>
        <v>50717915.08</v>
      </c>
      <c r="G23" s="29">
        <f>E23/D23</f>
        <v>0.7302238559574469</v>
      </c>
    </row>
    <row r="24" ht="9">
      <c r="B24" s="30"/>
    </row>
    <row r="25" spans="1:7" ht="18">
      <c r="A25" s="22">
        <v>5</v>
      </c>
      <c r="B25" s="30" t="s">
        <v>18</v>
      </c>
      <c r="C25" s="21" t="s">
        <v>19</v>
      </c>
      <c r="D25" s="24">
        <v>318800000</v>
      </c>
      <c r="E25" s="24">
        <v>345968747.32</v>
      </c>
      <c r="F25" s="24">
        <f>D25+-E25</f>
        <v>-27168747.319999993</v>
      </c>
      <c r="G25" s="25">
        <f>E25/D25</f>
        <v>1.085221917565872</v>
      </c>
    </row>
    <row r="26" spans="2:7" ht="9">
      <c r="B26" s="30"/>
      <c r="C26" s="21" t="s">
        <v>7</v>
      </c>
      <c r="D26" s="24">
        <v>0</v>
      </c>
      <c r="E26" s="24">
        <v>19892082.48</v>
      </c>
      <c r="F26" s="24">
        <f>D26-E26</f>
        <v>-19892082.48</v>
      </c>
      <c r="G26" s="27" t="s">
        <v>49</v>
      </c>
    </row>
    <row r="27" spans="2:7" ht="9">
      <c r="B27" s="30"/>
      <c r="C27" s="21" t="s">
        <v>8</v>
      </c>
      <c r="D27" s="24">
        <v>62500000</v>
      </c>
      <c r="E27" s="24">
        <v>51231083.27</v>
      </c>
      <c r="F27" s="24">
        <f aca="true" t="shared" si="3" ref="F27:F35">D27+-E27</f>
        <v>11268916.729999997</v>
      </c>
      <c r="G27" s="25">
        <f>E27/D27</f>
        <v>0.8196973323200001</v>
      </c>
    </row>
    <row r="28" spans="2:7" ht="9">
      <c r="B28" s="30"/>
      <c r="C28" s="21" t="s">
        <v>9</v>
      </c>
      <c r="D28" s="24">
        <v>62000000</v>
      </c>
      <c r="E28" s="24">
        <v>54965653.97</v>
      </c>
      <c r="F28" s="24">
        <f t="shared" si="3"/>
        <v>7034346.030000001</v>
      </c>
      <c r="G28" s="25">
        <f aca="true" t="shared" si="4" ref="G28:G37">E28/D28</f>
        <v>0.8865428059677419</v>
      </c>
    </row>
    <row r="29" spans="2:7" ht="9">
      <c r="B29" s="30"/>
      <c r="C29" s="21" t="s">
        <v>11</v>
      </c>
      <c r="D29" s="24">
        <v>12000000</v>
      </c>
      <c r="E29" s="24">
        <v>4961625</v>
      </c>
      <c r="F29" s="24">
        <f t="shared" si="3"/>
        <v>7038375</v>
      </c>
      <c r="G29" s="25">
        <v>0</v>
      </c>
    </row>
    <row r="30" spans="2:7" ht="9">
      <c r="B30" s="30"/>
      <c r="C30" s="21" t="s">
        <v>12</v>
      </c>
      <c r="D30" s="24">
        <v>389923729.52</v>
      </c>
      <c r="E30" s="24">
        <v>360892811.79</v>
      </c>
      <c r="F30" s="24">
        <f t="shared" si="3"/>
        <v>29030917.72999996</v>
      </c>
      <c r="G30" s="25">
        <f t="shared" si="4"/>
        <v>0.9255471890214599</v>
      </c>
    </row>
    <row r="31" spans="2:7" ht="9">
      <c r="B31" s="30"/>
      <c r="C31" s="21" t="s">
        <v>48</v>
      </c>
      <c r="D31" s="24">
        <v>70000000</v>
      </c>
      <c r="E31" s="24">
        <v>21724988.81</v>
      </c>
      <c r="F31" s="24">
        <f>D31-E31</f>
        <v>48275011.19</v>
      </c>
      <c r="G31" s="25">
        <f t="shared" si="4"/>
        <v>0.310356983</v>
      </c>
    </row>
    <row r="32" spans="2:7" ht="9">
      <c r="B32" s="30"/>
      <c r="C32" s="21" t="s">
        <v>20</v>
      </c>
      <c r="D32" s="24">
        <v>50000000</v>
      </c>
      <c r="E32" s="24">
        <v>106488078.31</v>
      </c>
      <c r="F32" s="24">
        <f t="shared" si="3"/>
        <v>-56488078.31</v>
      </c>
      <c r="G32" s="25">
        <f t="shared" si="4"/>
        <v>2.1297615662</v>
      </c>
    </row>
    <row r="33" spans="2:7" ht="9">
      <c r="B33" s="30"/>
      <c r="C33" s="21" t="s">
        <v>21</v>
      </c>
      <c r="D33" s="24">
        <v>595000000</v>
      </c>
      <c r="E33" s="24">
        <v>2474828243.26</v>
      </c>
      <c r="F33" s="24">
        <f t="shared" si="3"/>
        <v>-1879828243.2600002</v>
      </c>
      <c r="G33" s="25">
        <f t="shared" si="4"/>
        <v>4.159375198756303</v>
      </c>
    </row>
    <row r="34" spans="2:7" ht="9">
      <c r="B34" s="30"/>
      <c r="C34" s="21" t="s">
        <v>17</v>
      </c>
      <c r="D34" s="24">
        <v>4982000000</v>
      </c>
      <c r="E34" s="24">
        <v>5657022737.4</v>
      </c>
      <c r="F34" s="24">
        <f>D34-E34</f>
        <v>-675022737.3999996</v>
      </c>
      <c r="G34" s="25">
        <f t="shared" si="4"/>
        <v>1.1354923198313929</v>
      </c>
    </row>
    <row r="35" spans="2:7" ht="9">
      <c r="B35" s="30"/>
      <c r="C35" s="21" t="s">
        <v>13</v>
      </c>
      <c r="D35" s="24">
        <v>856554505.33</v>
      </c>
      <c r="E35" s="24">
        <v>3289282710.56</v>
      </c>
      <c r="F35" s="24">
        <f t="shared" si="3"/>
        <v>-2432728205.23</v>
      </c>
      <c r="G35" s="25">
        <f t="shared" si="4"/>
        <v>3.8401324026575008</v>
      </c>
    </row>
    <row r="36" spans="2:7" ht="9">
      <c r="B36" s="30"/>
      <c r="C36" s="21" t="s">
        <v>61</v>
      </c>
      <c r="D36" s="24">
        <v>5953019726.53</v>
      </c>
      <c r="E36" s="24">
        <v>6318753347.34</v>
      </c>
      <c r="F36" s="24">
        <f>D36+-E36</f>
        <v>-365733620.8100004</v>
      </c>
      <c r="G36" s="25">
        <f>E36/D36</f>
        <v>1.061436655279351</v>
      </c>
    </row>
    <row r="37" spans="1:7" s="23" customFormat="1" ht="9">
      <c r="A37" s="22"/>
      <c r="B37" s="30"/>
      <c r="C37" s="23" t="s">
        <v>14</v>
      </c>
      <c r="D37" s="28">
        <f>SUM(D25:D36)</f>
        <v>13351797961.380001</v>
      </c>
      <c r="E37" s="28">
        <f>SUM(E25:E36)</f>
        <v>18706012109.510002</v>
      </c>
      <c r="F37" s="28">
        <f>SUM(F25:F36)</f>
        <v>-5354214148.13</v>
      </c>
      <c r="G37" s="29">
        <f t="shared" si="4"/>
        <v>1.4010107225721236</v>
      </c>
    </row>
    <row r="38" ht="9">
      <c r="B38" s="30"/>
    </row>
    <row r="39" spans="1:7" ht="9">
      <c r="A39" s="22">
        <v>6</v>
      </c>
      <c r="B39" s="30" t="s">
        <v>22</v>
      </c>
      <c r="C39" s="21" t="s">
        <v>9</v>
      </c>
      <c r="D39" s="24">
        <v>470000000</v>
      </c>
      <c r="E39" s="24">
        <v>403228951.86</v>
      </c>
      <c r="F39" s="24">
        <f>D39-E39</f>
        <v>66771048.139999986</v>
      </c>
      <c r="G39" s="25">
        <f>E39/D39</f>
        <v>0.8579339401276596</v>
      </c>
    </row>
    <row r="40" spans="2:7" ht="9">
      <c r="B40" s="30"/>
      <c r="C40" s="21" t="s">
        <v>13</v>
      </c>
      <c r="D40" s="24">
        <v>219435310.75</v>
      </c>
      <c r="E40" s="24">
        <v>455969712.12</v>
      </c>
      <c r="F40" s="24">
        <f>D40-E40</f>
        <v>-236534401.37</v>
      </c>
      <c r="G40" s="25">
        <f>E40/D40</f>
        <v>2.07792314993224</v>
      </c>
    </row>
    <row r="41" spans="1:7" s="23" customFormat="1" ht="9">
      <c r="A41" s="22"/>
      <c r="B41" s="30"/>
      <c r="C41" s="23" t="s">
        <v>14</v>
      </c>
      <c r="D41" s="28">
        <f>SUM(D39:D40)</f>
        <v>689435310.75</v>
      </c>
      <c r="E41" s="28">
        <f>SUM(E39:E40)</f>
        <v>859198663.98</v>
      </c>
      <c r="F41" s="28">
        <f>SUM(F39:F40)</f>
        <v>-169763353.23000002</v>
      </c>
      <c r="G41" s="29">
        <f>E41/D41</f>
        <v>1.2462353618722015</v>
      </c>
    </row>
    <row r="42" ht="9">
      <c r="B42" s="30"/>
    </row>
    <row r="43" spans="1:7" ht="27">
      <c r="A43" s="22">
        <v>7</v>
      </c>
      <c r="B43" s="30" t="s">
        <v>62</v>
      </c>
      <c r="C43" s="21" t="s">
        <v>9</v>
      </c>
      <c r="D43" s="24">
        <v>2200000000</v>
      </c>
      <c r="E43" s="24">
        <v>2356944579.61</v>
      </c>
      <c r="F43" s="24">
        <f>D43-E43</f>
        <v>-156944579.61000013</v>
      </c>
      <c r="G43" s="25">
        <f>E43/D43</f>
        <v>1.0713384452772727</v>
      </c>
    </row>
    <row r="44" spans="2:7" ht="9">
      <c r="B44" s="30"/>
      <c r="C44" s="21" t="s">
        <v>13</v>
      </c>
      <c r="D44" s="24">
        <v>307076885.46</v>
      </c>
      <c r="E44" s="24">
        <v>260572766.71</v>
      </c>
      <c r="F44" s="24">
        <f>D44-E44</f>
        <v>46504118.74999997</v>
      </c>
      <c r="G44" s="25">
        <f>E44/D44</f>
        <v>0.8485587129739935</v>
      </c>
    </row>
    <row r="45" spans="1:7" s="23" customFormat="1" ht="9">
      <c r="A45" s="22"/>
      <c r="B45" s="30"/>
      <c r="C45" s="23" t="s">
        <v>14</v>
      </c>
      <c r="D45" s="28">
        <f>SUM(D43:D44)</f>
        <v>2507076885.46</v>
      </c>
      <c r="E45" s="28">
        <f>SUM(E43:E44)</f>
        <v>2617517346.32</v>
      </c>
      <c r="F45" s="28">
        <f>SUM(F43:F44)</f>
        <v>-110440460.86000016</v>
      </c>
      <c r="G45" s="29">
        <f>E45/D45</f>
        <v>1.0440514854173435</v>
      </c>
    </row>
    <row r="46" ht="9">
      <c r="B46" s="30"/>
    </row>
    <row r="47" spans="1:7" ht="18">
      <c r="A47" s="26">
        <v>8</v>
      </c>
      <c r="B47" s="30" t="s">
        <v>23</v>
      </c>
      <c r="C47" s="21" t="s">
        <v>7</v>
      </c>
      <c r="D47" s="24">
        <v>1075000000</v>
      </c>
      <c r="E47" s="24">
        <v>922203809.92</v>
      </c>
      <c r="F47" s="24">
        <f>D47-E47</f>
        <v>152796190.08000004</v>
      </c>
      <c r="G47" s="25">
        <f>E47/D47</f>
        <v>0.857864009227907</v>
      </c>
    </row>
    <row r="48" spans="2:7" ht="9">
      <c r="B48" s="30"/>
      <c r="C48" s="21" t="s">
        <v>8</v>
      </c>
      <c r="D48" s="24">
        <v>142500000</v>
      </c>
      <c r="E48" s="24">
        <v>215263028.4</v>
      </c>
      <c r="F48" s="24">
        <f>D48-E48</f>
        <v>-72763028.4</v>
      </c>
      <c r="G48" s="25">
        <f>E48/D48</f>
        <v>1.5106177431578949</v>
      </c>
    </row>
    <row r="49" spans="2:7" ht="9">
      <c r="B49" s="30"/>
      <c r="C49" s="21" t="s">
        <v>21</v>
      </c>
      <c r="D49" s="24">
        <v>1600000000</v>
      </c>
      <c r="E49" s="24">
        <v>1412860909.12</v>
      </c>
      <c r="F49" s="24">
        <f>D49-E49</f>
        <v>187139090.8800001</v>
      </c>
      <c r="G49" s="25">
        <f>E49/D49</f>
        <v>0.8830380682</v>
      </c>
    </row>
    <row r="50" spans="2:7" ht="9">
      <c r="B50" s="30"/>
      <c r="C50" s="21" t="s">
        <v>13</v>
      </c>
      <c r="D50" s="24">
        <v>2382605984.46</v>
      </c>
      <c r="E50" s="24">
        <v>8617065190.15</v>
      </c>
      <c r="F50" s="24">
        <f>D50-E50</f>
        <v>-6234459205.69</v>
      </c>
      <c r="G50" s="25">
        <f>E50/D50</f>
        <v>3.616655563845985</v>
      </c>
    </row>
    <row r="51" spans="1:7" s="23" customFormat="1" ht="9">
      <c r="A51" s="22"/>
      <c r="B51" s="30"/>
      <c r="C51" s="23" t="s">
        <v>14</v>
      </c>
      <c r="D51" s="28">
        <f>SUM(D47:D50)</f>
        <v>5200105984.46</v>
      </c>
      <c r="E51" s="28">
        <f>SUM(E47:E50)</f>
        <v>11167392937.59</v>
      </c>
      <c r="F51" s="28">
        <f>SUM(F47:F50)</f>
        <v>-5967286953.129999</v>
      </c>
      <c r="G51" s="29">
        <f>E51/D51</f>
        <v>2.1475317947293084</v>
      </c>
    </row>
    <row r="52" ht="9">
      <c r="B52" s="30"/>
    </row>
    <row r="53" spans="1:7" ht="18">
      <c r="A53" s="26">
        <v>9</v>
      </c>
      <c r="B53" s="30" t="s">
        <v>24</v>
      </c>
      <c r="C53" s="21" t="s">
        <v>12</v>
      </c>
      <c r="D53" s="24">
        <v>5201202544.55</v>
      </c>
      <c r="E53" s="24">
        <v>5201202544.55</v>
      </c>
      <c r="F53" s="24">
        <f>D53-E53</f>
        <v>0</v>
      </c>
      <c r="G53" s="25">
        <f>E53/D53</f>
        <v>1</v>
      </c>
    </row>
    <row r="54" spans="2:7" ht="9">
      <c r="B54" s="30"/>
      <c r="C54" s="21" t="s">
        <v>13</v>
      </c>
      <c r="D54" s="24">
        <v>1313275192.13</v>
      </c>
      <c r="E54" s="24">
        <v>1317202466.21</v>
      </c>
      <c r="F54" s="24">
        <f>D54-E54</f>
        <v>-3927274.0799999237</v>
      </c>
      <c r="G54" s="25">
        <f>E54/D54</f>
        <v>1.0029904425999476</v>
      </c>
    </row>
    <row r="55" spans="1:7" s="23" customFormat="1" ht="9">
      <c r="A55" s="22"/>
      <c r="B55" s="30"/>
      <c r="C55" s="23" t="s">
        <v>14</v>
      </c>
      <c r="D55" s="28">
        <f>SUM(D53:D54)</f>
        <v>6514477736.68</v>
      </c>
      <c r="E55" s="28">
        <f>SUM(E53:E54)</f>
        <v>6518405010.76</v>
      </c>
      <c r="F55" s="28">
        <f>SUM(F53:F54)</f>
        <v>-3927274.0799999237</v>
      </c>
      <c r="G55" s="29">
        <f>E55/D55</f>
        <v>1.0006028532506739</v>
      </c>
    </row>
    <row r="56" ht="9">
      <c r="B56" s="30"/>
    </row>
    <row r="57" spans="1:7" ht="27">
      <c r="A57" s="22">
        <v>10</v>
      </c>
      <c r="B57" s="30" t="s">
        <v>25</v>
      </c>
      <c r="C57" s="21" t="s">
        <v>10</v>
      </c>
      <c r="D57" s="24">
        <v>0</v>
      </c>
      <c r="E57" s="24">
        <v>18400605.85</v>
      </c>
      <c r="F57" s="24">
        <f>D57-E57</f>
        <v>-18400605.85</v>
      </c>
      <c r="G57" s="27" t="s">
        <v>49</v>
      </c>
    </row>
    <row r="58" spans="3:7" ht="9">
      <c r="C58" s="21" t="s">
        <v>11</v>
      </c>
      <c r="D58" s="24">
        <v>0</v>
      </c>
      <c r="E58" s="24">
        <v>7874114.9</v>
      </c>
      <c r="F58" s="24">
        <f>D58-E58</f>
        <v>-7874114.9</v>
      </c>
      <c r="G58" s="27" t="s">
        <v>49</v>
      </c>
    </row>
    <row r="59" spans="3:7" ht="9">
      <c r="C59" s="21" t="s">
        <v>12</v>
      </c>
      <c r="D59" s="24">
        <v>6752766896.83</v>
      </c>
      <c r="E59" s="24">
        <v>6484583967.45</v>
      </c>
      <c r="F59" s="24">
        <f>D59-E59</f>
        <v>268182929.3800001</v>
      </c>
      <c r="G59" s="27">
        <f>E59/D59</f>
        <v>0.9602854750538042</v>
      </c>
    </row>
    <row r="60" spans="3:7" ht="9">
      <c r="C60" s="21" t="s">
        <v>48</v>
      </c>
      <c r="D60" s="24">
        <v>140507962.48</v>
      </c>
      <c r="E60" s="24">
        <v>0</v>
      </c>
      <c r="F60" s="24">
        <f>D60-E60</f>
        <v>140507962.48</v>
      </c>
      <c r="G60" s="27">
        <f>E60/D60</f>
        <v>0</v>
      </c>
    </row>
    <row r="61" spans="3:7" ht="9">
      <c r="C61" s="21" t="s">
        <v>61</v>
      </c>
      <c r="D61" s="24">
        <v>671298878.53</v>
      </c>
      <c r="E61" s="24">
        <v>671298878.53</v>
      </c>
      <c r="F61" s="24">
        <f>D61-E61</f>
        <v>0</v>
      </c>
      <c r="G61" s="31">
        <f>E61/D61</f>
        <v>1</v>
      </c>
    </row>
    <row r="62" spans="3:7" ht="9">
      <c r="C62" s="23" t="s">
        <v>14</v>
      </c>
      <c r="D62" s="28">
        <f>SUM(D58:D61)</f>
        <v>7564573737.839999</v>
      </c>
      <c r="E62" s="28">
        <f>SUM(E57:E61)</f>
        <v>7182157566.73</v>
      </c>
      <c r="F62" s="28">
        <f>SUM(F57:F61)</f>
        <v>382416171.11000013</v>
      </c>
      <c r="G62" s="32">
        <f>E62/D62</f>
        <v>0.9494464348735141</v>
      </c>
    </row>
    <row r="63" spans="1:7" s="23" customFormat="1" ht="9">
      <c r="A63" s="33" t="s">
        <v>26</v>
      </c>
      <c r="B63" s="33"/>
      <c r="C63" s="34"/>
      <c r="D63" s="35">
        <f>D15+D19+D23+D37+D41+D45+D51+D55+D62</f>
        <v>382641010040.46</v>
      </c>
      <c r="E63" s="35">
        <f>E15+E19+E23+E37+E41+E45+E51+E55+E62</f>
        <v>393911902605.81</v>
      </c>
      <c r="F63" s="35">
        <f>F15+F19+F23+F37+F41+F45+F51+F55+F62</f>
        <v>-11270892565.35</v>
      </c>
      <c r="G63" s="36">
        <f>E63/D63</f>
        <v>1.0294555269027703</v>
      </c>
    </row>
    <row r="65" spans="5:6" ht="9">
      <c r="E65" s="24"/>
      <c r="F65" s="24"/>
    </row>
    <row r="66" spans="5:6" ht="9">
      <c r="E66" s="24"/>
      <c r="F66" s="24"/>
    </row>
    <row r="67" spans="5:6" ht="9">
      <c r="E67" s="24"/>
      <c r="F67" s="24"/>
    </row>
  </sheetData>
  <sheetProtection/>
  <mergeCells count="2">
    <mergeCell ref="A63:B63"/>
    <mergeCell ref="A2:B2"/>
  </mergeCells>
  <printOptions/>
  <pageMargins left="0.3937007874015748" right="0" top="0.7480314960629921" bottom="0.7480314960629921" header="0.31496062992125984" footer="0.31496062992125984"/>
  <pageSetup fitToHeight="0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9"/>
  <sheetViews>
    <sheetView zoomScalePageLayoutView="0" workbookViewId="0" topLeftCell="A1">
      <selection activeCell="E31" sqref="E31"/>
    </sheetView>
  </sheetViews>
  <sheetFormatPr defaultColWidth="11.421875" defaultRowHeight="15"/>
  <cols>
    <col min="1" max="1" width="11.421875" style="1" customWidth="1"/>
    <col min="2" max="2" width="9.421875" style="1" customWidth="1"/>
    <col min="3" max="3" width="37.00390625" style="1" customWidth="1"/>
    <col min="4" max="6" width="14.7109375" style="1" customWidth="1"/>
    <col min="7" max="7" width="12.00390625" style="1" bestFit="1" customWidth="1"/>
    <col min="8" max="16384" width="11.421875" style="1" customWidth="1"/>
  </cols>
  <sheetData>
    <row r="3" spans="2:7" ht="22.5">
      <c r="B3" s="7" t="s">
        <v>27</v>
      </c>
      <c r="C3" s="8" t="s">
        <v>1</v>
      </c>
      <c r="D3" s="8" t="s">
        <v>2</v>
      </c>
      <c r="E3" s="7" t="s">
        <v>3</v>
      </c>
      <c r="F3" s="7" t="s">
        <v>28</v>
      </c>
      <c r="G3" s="7" t="s">
        <v>29</v>
      </c>
    </row>
    <row r="4" spans="2:7" ht="11.25">
      <c r="B4" s="15" t="s">
        <v>50</v>
      </c>
      <c r="C4" s="4" t="s">
        <v>19</v>
      </c>
      <c r="D4" s="5">
        <v>318800000</v>
      </c>
      <c r="E4" s="5">
        <v>345968747.32</v>
      </c>
      <c r="F4" s="5">
        <f>D4-E4</f>
        <v>-27168747.319999993</v>
      </c>
      <c r="G4" s="6">
        <f>E4/D4</f>
        <v>1.085221917565872</v>
      </c>
    </row>
    <row r="5" spans="2:7" ht="11.25">
      <c r="B5" s="15" t="s">
        <v>51</v>
      </c>
      <c r="C5" s="4" t="s">
        <v>6</v>
      </c>
      <c r="D5" s="5">
        <v>120315000</v>
      </c>
      <c r="E5" s="5">
        <v>123399035.61</v>
      </c>
      <c r="F5" s="5">
        <f aca="true" t="shared" si="0" ref="F5:F16">D5-E5</f>
        <v>-3084035.6099999994</v>
      </c>
      <c r="G5" s="6">
        <f aca="true" t="shared" si="1" ref="G5:G16">E5/D5</f>
        <v>1.0256330100984914</v>
      </c>
    </row>
    <row r="6" spans="2:7" ht="11.25">
      <c r="B6" s="15" t="s">
        <v>52</v>
      </c>
      <c r="C6" s="4" t="s">
        <v>59</v>
      </c>
      <c r="D6" s="5">
        <v>0</v>
      </c>
      <c r="E6" s="5">
        <v>5644885.4</v>
      </c>
      <c r="F6" s="5">
        <f t="shared" si="0"/>
        <v>-5644885.4</v>
      </c>
      <c r="G6" s="6" t="s">
        <v>49</v>
      </c>
    </row>
    <row r="7" spans="2:7" ht="11.25">
      <c r="B7" s="15" t="s">
        <v>53</v>
      </c>
      <c r="C7" s="4" t="s">
        <v>7</v>
      </c>
      <c r="D7" s="5">
        <v>6068087383.47</v>
      </c>
      <c r="E7" s="5">
        <v>4573859058.63</v>
      </c>
      <c r="F7" s="5">
        <f t="shared" si="0"/>
        <v>1494228324.8400002</v>
      </c>
      <c r="G7" s="6">
        <f t="shared" si="1"/>
        <v>0.7537562941314245</v>
      </c>
    </row>
    <row r="8" spans="2:7" ht="11.25">
      <c r="B8" s="15" t="s">
        <v>54</v>
      </c>
      <c r="C8" s="4" t="s">
        <v>8</v>
      </c>
      <c r="D8" s="5">
        <v>8118000000</v>
      </c>
      <c r="E8" s="5">
        <v>6386383029.49</v>
      </c>
      <c r="F8" s="5">
        <f t="shared" si="0"/>
        <v>1731616970.5100002</v>
      </c>
      <c r="G8" s="6">
        <f t="shared" si="1"/>
        <v>0.7866941401194876</v>
      </c>
    </row>
    <row r="9" spans="2:7" ht="11.25">
      <c r="B9" s="15" t="s">
        <v>55</v>
      </c>
      <c r="C9" s="4" t="s">
        <v>44</v>
      </c>
      <c r="D9" s="5">
        <v>8117485761.03</v>
      </c>
      <c r="E9" s="5">
        <v>7918642860.3</v>
      </c>
      <c r="F9" s="5">
        <f t="shared" si="0"/>
        <v>198842900.72999954</v>
      </c>
      <c r="G9" s="6">
        <f t="shared" si="1"/>
        <v>0.9755043733264561</v>
      </c>
    </row>
    <row r="10" spans="2:7" ht="11.25">
      <c r="B10" s="15" t="s">
        <v>56</v>
      </c>
      <c r="C10" s="4" t="s">
        <v>10</v>
      </c>
      <c r="D10" s="5">
        <v>372000000</v>
      </c>
      <c r="E10" s="5">
        <v>400125756.87</v>
      </c>
      <c r="F10" s="5">
        <f t="shared" si="0"/>
        <v>-28125756.870000005</v>
      </c>
      <c r="G10" s="6">
        <f t="shared" si="1"/>
        <v>1.0756068733064517</v>
      </c>
    </row>
    <row r="11" spans="2:7" ht="11.25">
      <c r="B11" s="15" t="s">
        <v>57</v>
      </c>
      <c r="C11" s="4" t="s">
        <v>11</v>
      </c>
      <c r="D11" s="5">
        <v>597153590</v>
      </c>
      <c r="E11" s="5">
        <v>369578410.11</v>
      </c>
      <c r="F11" s="5">
        <f t="shared" si="0"/>
        <v>227575179.89</v>
      </c>
      <c r="G11" s="6">
        <f t="shared" si="1"/>
        <v>0.6189000891881099</v>
      </c>
    </row>
    <row r="12" spans="2:7" ht="11.25">
      <c r="B12" s="15" t="s">
        <v>58</v>
      </c>
      <c r="C12" s="4" t="s">
        <v>12</v>
      </c>
      <c r="D12" s="5">
        <v>283800083770.38</v>
      </c>
      <c r="E12" s="5">
        <v>283728916699.14</v>
      </c>
      <c r="F12" s="5">
        <f t="shared" si="0"/>
        <v>71167071.23999023</v>
      </c>
      <c r="G12" s="6">
        <f t="shared" si="1"/>
        <v>0.9997492352000235</v>
      </c>
    </row>
    <row r="13" spans="2:7" ht="11.25">
      <c r="B13" s="3">
        <v>10</v>
      </c>
      <c r="C13" s="4" t="s">
        <v>47</v>
      </c>
      <c r="D13" s="5">
        <v>310796275.18</v>
      </c>
      <c r="E13" s="5">
        <v>99478214.82</v>
      </c>
      <c r="F13" s="5">
        <f t="shared" si="0"/>
        <v>211318060.36</v>
      </c>
      <c r="G13" s="6">
        <f t="shared" si="1"/>
        <v>0.32007531223592184</v>
      </c>
    </row>
    <row r="14" spans="2:7" ht="11.25">
      <c r="B14" s="3">
        <v>11</v>
      </c>
      <c r="C14" s="4" t="s">
        <v>45</v>
      </c>
      <c r="D14" s="5">
        <v>50000000</v>
      </c>
      <c r="E14" s="5">
        <v>106488078.31</v>
      </c>
      <c r="F14" s="5">
        <f t="shared" si="0"/>
        <v>-56488078.31</v>
      </c>
      <c r="G14" s="6">
        <f t="shared" si="1"/>
        <v>2.1297615662</v>
      </c>
    </row>
    <row r="15" spans="2:7" ht="11.25">
      <c r="B15" s="3">
        <v>12</v>
      </c>
      <c r="C15" s="4" t="s">
        <v>46</v>
      </c>
      <c r="D15" s="5">
        <v>2202140611.68</v>
      </c>
      <c r="E15" s="5">
        <v>3890913444.86</v>
      </c>
      <c r="F15" s="5">
        <f t="shared" si="0"/>
        <v>-1688772833.1800003</v>
      </c>
      <c r="G15" s="6">
        <f t="shared" si="1"/>
        <v>1.7668778388731705</v>
      </c>
    </row>
    <row r="16" spans="2:7" ht="11.25">
      <c r="B16" s="3">
        <v>14</v>
      </c>
      <c r="C16" s="4" t="s">
        <v>17</v>
      </c>
      <c r="D16" s="5">
        <v>5161500000</v>
      </c>
      <c r="E16" s="5">
        <v>6574981732.54</v>
      </c>
      <c r="F16" s="5">
        <f t="shared" si="0"/>
        <v>-1413481732.54</v>
      </c>
      <c r="G16" s="6">
        <f t="shared" si="1"/>
        <v>1.2738509604843553</v>
      </c>
    </row>
    <row r="17" spans="2:7" ht="11.25">
      <c r="B17" s="3">
        <v>15</v>
      </c>
      <c r="C17" s="4" t="s">
        <v>13</v>
      </c>
      <c r="D17" s="5">
        <v>60780329043.66</v>
      </c>
      <c r="E17" s="5">
        <v>72397470426.54</v>
      </c>
      <c r="F17" s="5">
        <f>D17-E17</f>
        <v>-11617141382.87999</v>
      </c>
      <c r="G17" s="6">
        <f>E17/D17</f>
        <v>1.1911332427064538</v>
      </c>
    </row>
    <row r="18" spans="2:7" ht="11.25">
      <c r="B18" s="3">
        <v>16</v>
      </c>
      <c r="C18" s="1" t="s">
        <v>60</v>
      </c>
      <c r="D18" s="5">
        <v>6624318605.06</v>
      </c>
      <c r="E18" s="5">
        <v>6990052225.87</v>
      </c>
      <c r="F18" s="5">
        <f>D18-E18</f>
        <v>-365733620.80999947</v>
      </c>
      <c r="G18" s="6">
        <f>E18/D18</f>
        <v>1.0552107533793187</v>
      </c>
    </row>
    <row r="19" spans="2:7" ht="11.25">
      <c r="B19" s="16" t="s">
        <v>26</v>
      </c>
      <c r="C19" s="16"/>
      <c r="D19" s="9">
        <f>SUM(D4:D18)</f>
        <v>382641010040.46</v>
      </c>
      <c r="E19" s="9">
        <f>SUM(E4:E18)</f>
        <v>393911902605.80994</v>
      </c>
      <c r="F19" s="9">
        <f>SUM(F4:F18)</f>
        <v>-11270892565.349998</v>
      </c>
      <c r="G19" s="10">
        <f>E19/D19</f>
        <v>1.02945552690277</v>
      </c>
    </row>
  </sheetData>
  <sheetProtection/>
  <mergeCells count="1">
    <mergeCell ref="B19:C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2"/>
  <sheetViews>
    <sheetView tabSelected="1" zoomScalePageLayoutView="0" workbookViewId="0" topLeftCell="A16">
      <selection activeCell="M67" sqref="M67"/>
    </sheetView>
  </sheetViews>
  <sheetFormatPr defaultColWidth="11.421875" defaultRowHeight="15"/>
  <cols>
    <col min="1" max="1" width="2.421875" style="26" customWidth="1"/>
    <col min="2" max="2" width="19.00390625" style="21" customWidth="1"/>
    <col min="3" max="3" width="23.00390625" style="21" customWidth="1"/>
    <col min="4" max="4" width="14.421875" style="21" customWidth="1"/>
    <col min="5" max="5" width="14.28125" style="21" customWidth="1"/>
    <col min="6" max="6" width="12.8515625" style="21" customWidth="1"/>
    <col min="7" max="7" width="13.7109375" style="21" customWidth="1"/>
    <col min="8" max="8" width="6.7109375" style="21" customWidth="1"/>
    <col min="9" max="16384" width="11.421875" style="21" customWidth="1"/>
  </cols>
  <sheetData>
    <row r="2" spans="1:8" s="22" customFormat="1" ht="18">
      <c r="A2" s="33" t="s">
        <v>0</v>
      </c>
      <c r="B2" s="33"/>
      <c r="C2" s="37" t="s">
        <v>1</v>
      </c>
      <c r="D2" s="37" t="s">
        <v>2</v>
      </c>
      <c r="E2" s="37" t="s">
        <v>30</v>
      </c>
      <c r="F2" s="37" t="s">
        <v>31</v>
      </c>
      <c r="G2" s="37" t="s">
        <v>32</v>
      </c>
      <c r="H2" s="38" t="s">
        <v>63</v>
      </c>
    </row>
    <row r="3" spans="1:8" ht="9">
      <c r="A3" s="26">
        <v>1</v>
      </c>
      <c r="B3" s="30" t="s">
        <v>5</v>
      </c>
      <c r="C3" s="21" t="s">
        <v>34</v>
      </c>
      <c r="D3" s="24">
        <v>205115221407.69</v>
      </c>
      <c r="E3" s="24">
        <v>204585551314.8</v>
      </c>
      <c r="F3" s="24">
        <v>0</v>
      </c>
      <c r="G3" s="24">
        <f>D3-E3-F3</f>
        <v>529670092.89001465</v>
      </c>
      <c r="H3" s="25">
        <f aca="true" t="shared" si="0" ref="H3:H11">(E3+F3)/D3</f>
        <v>0.9974176948485104</v>
      </c>
    </row>
    <row r="4" spans="2:8" ht="9">
      <c r="B4" s="30"/>
      <c r="C4" s="21" t="s">
        <v>35</v>
      </c>
      <c r="D4" s="24">
        <v>20051005049.55</v>
      </c>
      <c r="E4" s="24">
        <v>16538561603.53</v>
      </c>
      <c r="F4" s="24">
        <v>1790470242.67</v>
      </c>
      <c r="G4" s="24">
        <f aca="true" t="shared" si="1" ref="G4:G9">D4-E4-F4</f>
        <v>1721973203.3499985</v>
      </c>
      <c r="H4" s="25">
        <f t="shared" si="0"/>
        <v>0.9141203546109204</v>
      </c>
    </row>
    <row r="5" spans="2:8" ht="9">
      <c r="B5" s="30"/>
      <c r="C5" s="21" t="s">
        <v>36</v>
      </c>
      <c r="D5" s="24">
        <v>5707601277.09</v>
      </c>
      <c r="E5" s="24">
        <v>4699311355.17</v>
      </c>
      <c r="F5" s="24">
        <v>330346915.83</v>
      </c>
      <c r="G5" s="24">
        <f t="shared" si="1"/>
        <v>677943006.0900002</v>
      </c>
      <c r="H5" s="25">
        <f t="shared" si="0"/>
        <v>0.8812210290842799</v>
      </c>
    </row>
    <row r="6" spans="2:8" ht="9">
      <c r="B6" s="30"/>
      <c r="C6" s="21" t="s">
        <v>37</v>
      </c>
      <c r="D6" s="24">
        <v>374395782.1</v>
      </c>
      <c r="E6" s="24">
        <v>363485158.36</v>
      </c>
      <c r="F6" s="24">
        <v>0</v>
      </c>
      <c r="G6" s="24">
        <f t="shared" si="1"/>
        <v>10910623.74000001</v>
      </c>
      <c r="H6" s="25">
        <f t="shared" si="0"/>
        <v>0.9708580484566308</v>
      </c>
    </row>
    <row r="7" spans="2:8" ht="9">
      <c r="B7" s="30"/>
      <c r="C7" s="21" t="s">
        <v>38</v>
      </c>
      <c r="D7" s="24">
        <v>25950729690.97</v>
      </c>
      <c r="E7" s="24">
        <v>16151392064.41</v>
      </c>
      <c r="F7" s="24">
        <v>3645028535.5</v>
      </c>
      <c r="G7" s="24">
        <f t="shared" si="1"/>
        <v>6154309091.060001</v>
      </c>
      <c r="H7" s="25">
        <f t="shared" si="0"/>
        <v>0.762846395290322</v>
      </c>
    </row>
    <row r="8" spans="2:8" ht="9">
      <c r="B8" s="30"/>
      <c r="C8" s="21" t="s">
        <v>39</v>
      </c>
      <c r="D8" s="24">
        <v>43310914765.08</v>
      </c>
      <c r="E8" s="24">
        <v>40265113705.26</v>
      </c>
      <c r="F8" s="24">
        <v>70430415.4</v>
      </c>
      <c r="G8" s="24">
        <f t="shared" si="1"/>
        <v>2975370644.4199996</v>
      </c>
      <c r="H8" s="24">
        <f t="shared" si="0"/>
        <v>0.9313020595256757</v>
      </c>
    </row>
    <row r="9" spans="2:8" ht="9">
      <c r="B9" s="30"/>
      <c r="C9" s="21" t="s">
        <v>64</v>
      </c>
      <c r="D9" s="24">
        <v>384276487.18</v>
      </c>
      <c r="E9" s="24">
        <v>0</v>
      </c>
      <c r="F9" s="24">
        <v>0</v>
      </c>
      <c r="G9" s="24">
        <f t="shared" si="1"/>
        <v>384276487.18</v>
      </c>
      <c r="H9" s="25">
        <f t="shared" si="0"/>
        <v>0</v>
      </c>
    </row>
    <row r="10" spans="1:8" s="23" customFormat="1" ht="9">
      <c r="A10" s="22"/>
      <c r="B10" s="30"/>
      <c r="C10" s="23" t="s">
        <v>14</v>
      </c>
      <c r="D10" s="28">
        <f>SUM(D3:D9)</f>
        <v>300894144459.66</v>
      </c>
      <c r="E10" s="28">
        <f>SUM(E3:E9)</f>
        <v>282603415201.52997</v>
      </c>
      <c r="F10" s="28">
        <f>SUM(F3:F9)</f>
        <v>5836276109.4</v>
      </c>
      <c r="G10" s="28">
        <f>SUM(G3:G9)</f>
        <v>12454453148.730015</v>
      </c>
      <c r="H10" s="29">
        <f t="shared" si="0"/>
        <v>0.9586085227045695</v>
      </c>
    </row>
    <row r="11" spans="1:8" ht="18">
      <c r="A11" s="26">
        <v>2</v>
      </c>
      <c r="B11" s="30" t="s">
        <v>15</v>
      </c>
      <c r="C11" s="21" t="s">
        <v>34</v>
      </c>
      <c r="D11" s="24">
        <v>995973808.06</v>
      </c>
      <c r="E11" s="24">
        <v>857987264.1</v>
      </c>
      <c r="F11" s="24">
        <v>0</v>
      </c>
      <c r="G11" s="24">
        <f aca="true" t="shared" si="2" ref="G11:G16">D11-E11-F11</f>
        <v>137986543.95999992</v>
      </c>
      <c r="H11" s="25">
        <f t="shared" si="0"/>
        <v>0.8614556498942718</v>
      </c>
    </row>
    <row r="12" spans="2:8" ht="9">
      <c r="B12" s="30"/>
      <c r="C12" s="21" t="s">
        <v>35</v>
      </c>
      <c r="D12" s="24">
        <v>1307250485.32</v>
      </c>
      <c r="E12" s="24">
        <v>900092934.79</v>
      </c>
      <c r="F12" s="24">
        <v>45897613.95</v>
      </c>
      <c r="G12" s="24">
        <f t="shared" si="2"/>
        <v>361259936.58</v>
      </c>
      <c r="H12" s="25">
        <f aca="true" t="shared" si="3" ref="H12:H17">(E12+F12)/D12</f>
        <v>0.7236490323493224</v>
      </c>
    </row>
    <row r="13" spans="2:8" ht="9">
      <c r="B13" s="30"/>
      <c r="C13" s="21" t="s">
        <v>36</v>
      </c>
      <c r="D13" s="24">
        <v>417974315.75</v>
      </c>
      <c r="E13" s="24">
        <v>264623981.53</v>
      </c>
      <c r="F13" s="24">
        <v>109958401.61</v>
      </c>
      <c r="G13" s="24">
        <f t="shared" si="2"/>
        <v>43391932.61</v>
      </c>
      <c r="H13" s="25">
        <f t="shared" si="3"/>
        <v>0.8961851698180572</v>
      </c>
    </row>
    <row r="14" spans="2:8" ht="9">
      <c r="B14" s="30"/>
      <c r="C14" s="21" t="s">
        <v>38</v>
      </c>
      <c r="D14" s="24">
        <v>904580539.54</v>
      </c>
      <c r="E14" s="24">
        <v>220772384.68</v>
      </c>
      <c r="F14" s="24">
        <v>122680208.61</v>
      </c>
      <c r="G14" s="24">
        <f t="shared" si="2"/>
        <v>561127946.2499999</v>
      </c>
      <c r="H14" s="25">
        <f t="shared" si="3"/>
        <v>0.3796816074162435</v>
      </c>
    </row>
    <row r="15" spans="2:8" ht="9">
      <c r="B15" s="30"/>
      <c r="C15" s="21" t="s">
        <v>39</v>
      </c>
      <c r="D15" s="24">
        <v>750662762.78</v>
      </c>
      <c r="E15" s="24">
        <v>694448389.94</v>
      </c>
      <c r="F15" s="24">
        <v>0</v>
      </c>
      <c r="G15" s="24">
        <f t="shared" si="2"/>
        <v>56214372.839999914</v>
      </c>
      <c r="H15" s="25">
        <f t="shared" si="3"/>
        <v>0.9251136787019834</v>
      </c>
    </row>
    <row r="16" spans="2:8" ht="9">
      <c r="B16" s="30"/>
      <c r="C16" s="21" t="s">
        <v>64</v>
      </c>
      <c r="D16" s="24">
        <v>487060678.74</v>
      </c>
      <c r="E16" s="24">
        <v>0</v>
      </c>
      <c r="F16" s="24">
        <v>0</v>
      </c>
      <c r="G16" s="24">
        <f t="shared" si="2"/>
        <v>487060678.74</v>
      </c>
      <c r="H16" s="25">
        <f t="shared" si="3"/>
        <v>0</v>
      </c>
    </row>
    <row r="17" spans="1:8" s="23" customFormat="1" ht="9">
      <c r="A17" s="22"/>
      <c r="B17" s="30"/>
      <c r="C17" s="23" t="s">
        <v>14</v>
      </c>
      <c r="D17" s="28">
        <f>SUM(D11:D16)</f>
        <v>4863502590.19</v>
      </c>
      <c r="E17" s="28">
        <f>SUM(E11:E16)</f>
        <v>2937924955.04</v>
      </c>
      <c r="F17" s="28">
        <f>SUM(F11:F16)</f>
        <v>278536224.17</v>
      </c>
      <c r="G17" s="28">
        <f>SUM(G11:G16)</f>
        <v>1647041410.9799995</v>
      </c>
      <c r="H17" s="29">
        <f t="shared" si="3"/>
        <v>0.6613466569747102</v>
      </c>
    </row>
    <row r="18" spans="1:8" ht="9">
      <c r="A18" s="22">
        <v>3</v>
      </c>
      <c r="B18" s="30" t="s">
        <v>42</v>
      </c>
      <c r="C18" s="21" t="s">
        <v>35</v>
      </c>
      <c r="D18" s="24">
        <v>570487987.02</v>
      </c>
      <c r="E18" s="24">
        <v>364160285.55</v>
      </c>
      <c r="F18" s="24">
        <v>144168444.35</v>
      </c>
      <c r="G18" s="24">
        <f>D18-E18-F18</f>
        <v>62159257.119999975</v>
      </c>
      <c r="H18" s="25">
        <f>(E18+F18)/D18</f>
        <v>0.8910419526190289</v>
      </c>
    </row>
    <row r="19" spans="2:8" ht="9">
      <c r="B19" s="30"/>
      <c r="C19" s="21" t="s">
        <v>36</v>
      </c>
      <c r="D19" s="24">
        <v>67587079.25</v>
      </c>
      <c r="E19" s="24">
        <v>61240513.35</v>
      </c>
      <c r="F19" s="24">
        <v>4983737.65</v>
      </c>
      <c r="G19" s="24">
        <f>D19-E19-F19</f>
        <v>1362828.2499999981</v>
      </c>
      <c r="H19" s="24">
        <v>0</v>
      </c>
    </row>
    <row r="20" spans="2:8" ht="9">
      <c r="B20" s="30"/>
      <c r="C20" s="21" t="s">
        <v>37</v>
      </c>
      <c r="D20" s="24">
        <v>5599108149.03</v>
      </c>
      <c r="E20" s="24">
        <v>5234842659.65</v>
      </c>
      <c r="F20" s="24">
        <v>0</v>
      </c>
      <c r="G20" s="24">
        <f>D20-E20-F20</f>
        <v>364265489.3800001</v>
      </c>
      <c r="H20" s="24">
        <v>0</v>
      </c>
    </row>
    <row r="21" spans="2:8" ht="9">
      <c r="B21" s="30"/>
      <c r="C21" s="21" t="s">
        <v>38</v>
      </c>
      <c r="D21" s="24">
        <v>26701983647.58</v>
      </c>
      <c r="E21" s="24">
        <v>5645821826.13</v>
      </c>
      <c r="F21" s="24">
        <v>2532521579.39</v>
      </c>
      <c r="G21" s="24">
        <f>D21-E21-F21</f>
        <v>18523640242.06</v>
      </c>
      <c r="H21" s="24">
        <f>(E21+F21)/D21</f>
        <v>0.3062822415540354</v>
      </c>
    </row>
    <row r="22" spans="2:8" ht="9">
      <c r="B22" s="30"/>
      <c r="C22" s="21" t="s">
        <v>40</v>
      </c>
      <c r="D22" s="24">
        <v>8111874142.23</v>
      </c>
      <c r="E22" s="24">
        <v>8050486861.02</v>
      </c>
      <c r="F22" s="24">
        <v>0</v>
      </c>
      <c r="G22" s="24">
        <f>D22-E22-F22</f>
        <v>61387281.209999084</v>
      </c>
      <c r="H22" s="25">
        <v>0</v>
      </c>
    </row>
    <row r="23" spans="1:8" s="23" customFormat="1" ht="9">
      <c r="A23" s="22"/>
      <c r="B23" s="30"/>
      <c r="C23" s="23" t="s">
        <v>14</v>
      </c>
      <c r="D23" s="28">
        <f>SUM(D18:D22)</f>
        <v>41051041005.11</v>
      </c>
      <c r="E23" s="28">
        <f>SUM(E18:E22)</f>
        <v>19356552145.7</v>
      </c>
      <c r="F23" s="28">
        <f>SUM(F18:F22)</f>
        <v>2681673761.39</v>
      </c>
      <c r="G23" s="28">
        <f>SUM(G18:G22)</f>
        <v>19012815098.02</v>
      </c>
      <c r="H23" s="29">
        <f>(E23+F23)/D23</f>
        <v>0.5368493798816625</v>
      </c>
    </row>
    <row r="24" spans="1:8" ht="18">
      <c r="A24" s="22">
        <v>4</v>
      </c>
      <c r="B24" s="30" t="s">
        <v>16</v>
      </c>
      <c r="C24" s="21" t="s">
        <v>43</v>
      </c>
      <c r="D24" s="24">
        <v>4854368.93</v>
      </c>
      <c r="E24" s="24">
        <v>2173482.18</v>
      </c>
      <c r="F24" s="24">
        <v>0</v>
      </c>
      <c r="G24" s="24">
        <f>D24-E24-F24</f>
        <v>2680886.7499999995</v>
      </c>
      <c r="H24" s="25">
        <f>(E24+F24)/D24</f>
        <v>0.44773732926804977</v>
      </c>
    </row>
    <row r="25" spans="1:8" s="23" customFormat="1" ht="9">
      <c r="A25" s="22"/>
      <c r="B25" s="30"/>
      <c r="C25" s="23" t="s">
        <v>14</v>
      </c>
      <c r="D25" s="28">
        <f>SUM(D24)</f>
        <v>4854368.93</v>
      </c>
      <c r="E25" s="28">
        <f>SUM(E24)</f>
        <v>2173482.18</v>
      </c>
      <c r="F25" s="28">
        <f>SUM(F24)</f>
        <v>0</v>
      </c>
      <c r="G25" s="28">
        <f>SUM(G24)</f>
        <v>2680886.7499999995</v>
      </c>
      <c r="H25" s="29">
        <f>(E25+F25)/D25</f>
        <v>0.44773732926804977</v>
      </c>
    </row>
    <row r="26" spans="1:8" ht="18">
      <c r="A26" s="22">
        <v>5</v>
      </c>
      <c r="B26" s="30" t="s">
        <v>18</v>
      </c>
      <c r="C26" s="21" t="s">
        <v>34</v>
      </c>
      <c r="D26" s="24">
        <v>3570883889.08</v>
      </c>
      <c r="E26" s="24">
        <v>3349453527.65</v>
      </c>
      <c r="F26" s="24">
        <v>0</v>
      </c>
      <c r="G26" s="24">
        <f aca="true" t="shared" si="4" ref="G26:G32">D26-E26-F26</f>
        <v>221430361.42999983</v>
      </c>
      <c r="H26" s="25">
        <f aca="true" t="shared" si="5" ref="H26:H33">(E26+F26)/D26</f>
        <v>0.937990041595262</v>
      </c>
    </row>
    <row r="27" spans="2:8" ht="9">
      <c r="B27" s="30"/>
      <c r="C27" s="21" t="s">
        <v>35</v>
      </c>
      <c r="D27" s="24">
        <v>1892604103.05</v>
      </c>
      <c r="E27" s="24">
        <v>984697316.86</v>
      </c>
      <c r="F27" s="24">
        <v>128910106.3</v>
      </c>
      <c r="G27" s="24">
        <f t="shared" si="4"/>
        <v>778996679.89</v>
      </c>
      <c r="H27" s="25">
        <f t="shared" si="5"/>
        <v>0.5883995608830085</v>
      </c>
    </row>
    <row r="28" spans="2:8" ht="9">
      <c r="B28" s="30"/>
      <c r="C28" s="21" t="s">
        <v>36</v>
      </c>
      <c r="D28" s="24">
        <v>851589197.22</v>
      </c>
      <c r="E28" s="24">
        <v>439443572.58</v>
      </c>
      <c r="F28" s="24">
        <v>100463480.22</v>
      </c>
      <c r="G28" s="24">
        <f t="shared" si="4"/>
        <v>311682144.4200001</v>
      </c>
      <c r="H28" s="25">
        <f t="shared" si="5"/>
        <v>0.6339994149321273</v>
      </c>
    </row>
    <row r="29" spans="2:8" ht="9">
      <c r="B29" s="30"/>
      <c r="C29" s="21" t="s">
        <v>37</v>
      </c>
      <c r="D29" s="24">
        <v>4000000</v>
      </c>
      <c r="E29" s="24">
        <v>0</v>
      </c>
      <c r="F29" s="24">
        <v>0</v>
      </c>
      <c r="G29" s="24">
        <f t="shared" si="4"/>
        <v>4000000</v>
      </c>
      <c r="H29" s="25">
        <f t="shared" si="5"/>
        <v>0</v>
      </c>
    </row>
    <row r="30" spans="2:8" ht="9">
      <c r="B30" s="30"/>
      <c r="C30" s="21" t="s">
        <v>38</v>
      </c>
      <c r="D30" s="24">
        <v>3096843107.6</v>
      </c>
      <c r="E30" s="24">
        <v>872125550.98</v>
      </c>
      <c r="F30" s="24">
        <v>666272861.62</v>
      </c>
      <c r="G30" s="24">
        <f t="shared" si="4"/>
        <v>1558444695</v>
      </c>
      <c r="H30" s="25">
        <f t="shared" si="5"/>
        <v>0.49676343267910406</v>
      </c>
    </row>
    <row r="31" spans="2:8" ht="9">
      <c r="B31" s="30"/>
      <c r="C31" s="21" t="s">
        <v>39</v>
      </c>
      <c r="D31" s="24">
        <v>1152645968.46</v>
      </c>
      <c r="E31" s="24">
        <v>892781912.72</v>
      </c>
      <c r="F31" s="24">
        <v>0</v>
      </c>
      <c r="G31" s="24">
        <f t="shared" si="4"/>
        <v>259864055.74</v>
      </c>
      <c r="H31" s="25">
        <f t="shared" si="5"/>
        <v>0.7745499807827437</v>
      </c>
    </row>
    <row r="32" spans="2:8" ht="9">
      <c r="B32" s="30"/>
      <c r="C32" s="21" t="s">
        <v>64</v>
      </c>
      <c r="D32" s="24">
        <v>2783231695.97</v>
      </c>
      <c r="E32" s="24">
        <v>0</v>
      </c>
      <c r="F32" s="24">
        <v>0</v>
      </c>
      <c r="G32" s="24">
        <f t="shared" si="4"/>
        <v>2783231695.97</v>
      </c>
      <c r="H32" s="25">
        <f t="shared" si="5"/>
        <v>0</v>
      </c>
    </row>
    <row r="33" spans="1:8" s="23" customFormat="1" ht="9">
      <c r="A33" s="22"/>
      <c r="B33" s="30"/>
      <c r="C33" s="23" t="s">
        <v>14</v>
      </c>
      <c r="D33" s="28">
        <f>SUM(D26:D32)</f>
        <v>13351797961.38</v>
      </c>
      <c r="E33" s="28">
        <f>SUM(E26:E32)</f>
        <v>6538501880.79</v>
      </c>
      <c r="F33" s="28">
        <f>SUM(F26:F32)</f>
        <v>895646448.14</v>
      </c>
      <c r="G33" s="28">
        <f>SUM(G26:G32)</f>
        <v>5917649632.449999</v>
      </c>
      <c r="H33" s="29">
        <f t="shared" si="5"/>
        <v>0.5567900555740307</v>
      </c>
    </row>
    <row r="34" spans="1:8" ht="9">
      <c r="A34" s="22">
        <v>6</v>
      </c>
      <c r="B34" s="30" t="s">
        <v>22</v>
      </c>
      <c r="C34" s="21" t="s">
        <v>34</v>
      </c>
      <c r="D34" s="24">
        <v>226915034.75</v>
      </c>
      <c r="E34" s="24">
        <v>222202653.46</v>
      </c>
      <c r="F34" s="24">
        <v>0</v>
      </c>
      <c r="G34" s="24">
        <f aca="true" t="shared" si="6" ref="G34:G39">D34-E34-F34</f>
        <v>4712381.289999992</v>
      </c>
      <c r="H34" s="25">
        <f>(E34+F34)/D34</f>
        <v>0.9792328379862896</v>
      </c>
    </row>
    <row r="35" spans="2:8" ht="9">
      <c r="B35" s="30"/>
      <c r="C35" s="21" t="s">
        <v>35</v>
      </c>
      <c r="D35" s="24">
        <v>140389694.03</v>
      </c>
      <c r="E35" s="24">
        <v>128996185.14</v>
      </c>
      <c r="F35" s="24">
        <v>663636.8</v>
      </c>
      <c r="G35" s="24">
        <f t="shared" si="6"/>
        <v>10729872.09</v>
      </c>
      <c r="H35" s="25">
        <f aca="true" t="shared" si="7" ref="H35:H48">(E35+F35)/D35</f>
        <v>0.9235707993799949</v>
      </c>
    </row>
    <row r="36" spans="2:8" ht="9">
      <c r="B36" s="30"/>
      <c r="C36" s="21" t="s">
        <v>36</v>
      </c>
      <c r="D36" s="24">
        <v>38458642.4</v>
      </c>
      <c r="E36" s="24">
        <v>32701147.95</v>
      </c>
      <c r="F36" s="24">
        <v>0</v>
      </c>
      <c r="G36" s="24">
        <f t="shared" si="6"/>
        <v>5757494.449999999</v>
      </c>
      <c r="H36" s="25">
        <f t="shared" si="7"/>
        <v>0.8502938717878403</v>
      </c>
    </row>
    <row r="37" spans="2:8" ht="9">
      <c r="B37" s="30"/>
      <c r="C37" s="21" t="s">
        <v>38</v>
      </c>
      <c r="D37" s="24">
        <v>105500281.79</v>
      </c>
      <c r="E37" s="24">
        <v>17208714.51</v>
      </c>
      <c r="F37" s="24">
        <v>3353927.35</v>
      </c>
      <c r="G37" s="24">
        <f t="shared" si="6"/>
        <v>84937639.93</v>
      </c>
      <c r="H37" s="25">
        <f t="shared" si="7"/>
        <v>0.19490603732159</v>
      </c>
    </row>
    <row r="38" spans="2:8" ht="9">
      <c r="B38" s="30"/>
      <c r="C38" s="21" t="s">
        <v>39</v>
      </c>
      <c r="D38" s="24">
        <v>51470753.9</v>
      </c>
      <c r="E38" s="24">
        <v>34451243.18</v>
      </c>
      <c r="F38" s="24">
        <v>0</v>
      </c>
      <c r="G38" s="24">
        <f t="shared" si="6"/>
        <v>17019510.72</v>
      </c>
      <c r="H38" s="25">
        <f t="shared" si="7"/>
        <v>0.6693362845808248</v>
      </c>
    </row>
    <row r="39" spans="2:8" ht="9">
      <c r="B39" s="30"/>
      <c r="C39" s="21" t="s">
        <v>64</v>
      </c>
      <c r="D39" s="24">
        <v>126700903.88</v>
      </c>
      <c r="E39" s="24">
        <v>0</v>
      </c>
      <c r="F39" s="24">
        <v>0</v>
      </c>
      <c r="G39" s="24">
        <f t="shared" si="6"/>
        <v>126700903.88</v>
      </c>
      <c r="H39" s="25">
        <f t="shared" si="7"/>
        <v>0</v>
      </c>
    </row>
    <row r="40" spans="1:8" s="23" customFormat="1" ht="9">
      <c r="A40" s="22"/>
      <c r="B40" s="30"/>
      <c r="C40" s="23" t="s">
        <v>14</v>
      </c>
      <c r="D40" s="28">
        <f>SUM(D34:D39)</f>
        <v>689435310.75</v>
      </c>
      <c r="E40" s="28">
        <f>SUM(E34:E39)</f>
        <v>435559944.24</v>
      </c>
      <c r="F40" s="28">
        <f>SUM(F34:F39)</f>
        <v>4017564.1500000004</v>
      </c>
      <c r="G40" s="28">
        <f>SUM(G34:G39)</f>
        <v>249857802.35999998</v>
      </c>
      <c r="H40" s="29">
        <f t="shared" si="7"/>
        <v>0.6375906506903556</v>
      </c>
    </row>
    <row r="41" spans="1:8" ht="27">
      <c r="A41" s="22">
        <v>7</v>
      </c>
      <c r="B41" s="30" t="s">
        <v>62</v>
      </c>
      <c r="C41" s="21" t="s">
        <v>34</v>
      </c>
      <c r="D41" s="24">
        <v>1538915238.47</v>
      </c>
      <c r="E41" s="24">
        <v>1499147842.37</v>
      </c>
      <c r="F41" s="24">
        <v>0</v>
      </c>
      <c r="G41" s="24">
        <f aca="true" t="shared" si="8" ref="G41:G47">D41-E41-F41</f>
        <v>39767396.10000014</v>
      </c>
      <c r="H41" s="25">
        <f t="shared" si="7"/>
        <v>0.9741588132303264</v>
      </c>
    </row>
    <row r="42" spans="2:8" ht="9">
      <c r="B42" s="30"/>
      <c r="C42" s="21" t="s">
        <v>35</v>
      </c>
      <c r="D42" s="24">
        <v>466478251.75</v>
      </c>
      <c r="E42" s="24">
        <v>668254618.64</v>
      </c>
      <c r="F42" s="24">
        <v>0</v>
      </c>
      <c r="G42" s="24">
        <f t="shared" si="8"/>
        <v>-201776366.89</v>
      </c>
      <c r="H42" s="25">
        <f t="shared" si="7"/>
        <v>1.4325525705282787</v>
      </c>
    </row>
    <row r="43" spans="2:8" ht="9">
      <c r="B43" s="30"/>
      <c r="C43" s="21" t="s">
        <v>36</v>
      </c>
      <c r="D43" s="24">
        <v>38757288.34</v>
      </c>
      <c r="E43" s="24">
        <v>33878773.2</v>
      </c>
      <c r="F43" s="24">
        <v>3003833.17</v>
      </c>
      <c r="G43" s="24">
        <f t="shared" si="8"/>
        <v>1874681.9700000007</v>
      </c>
      <c r="H43" s="25">
        <f t="shared" si="7"/>
        <v>0.9516302081416463</v>
      </c>
    </row>
    <row r="44" spans="2:8" ht="9">
      <c r="B44" s="30"/>
      <c r="C44" s="21" t="s">
        <v>37</v>
      </c>
      <c r="D44" s="24">
        <v>448</v>
      </c>
      <c r="E44" s="24">
        <v>0</v>
      </c>
      <c r="F44" s="24">
        <v>0</v>
      </c>
      <c r="G44" s="24">
        <f t="shared" si="8"/>
        <v>448</v>
      </c>
      <c r="H44" s="25">
        <f t="shared" si="7"/>
        <v>0</v>
      </c>
    </row>
    <row r="45" spans="2:8" ht="9">
      <c r="B45" s="30"/>
      <c r="C45" s="21" t="s">
        <v>38</v>
      </c>
      <c r="D45" s="24">
        <v>91588784.25</v>
      </c>
      <c r="E45" s="24">
        <v>72712802.18</v>
      </c>
      <c r="F45" s="24">
        <v>8844759.45</v>
      </c>
      <c r="G45" s="24">
        <f>D45-E45-F45</f>
        <v>10031222.619999994</v>
      </c>
      <c r="H45" s="25">
        <f>(E45+F45)/D45</f>
        <v>0.8904754255431664</v>
      </c>
    </row>
    <row r="46" spans="2:8" ht="9">
      <c r="B46" s="30"/>
      <c r="C46" s="21" t="s">
        <v>39</v>
      </c>
      <c r="D46" s="24">
        <v>143159004.28</v>
      </c>
      <c r="E46" s="24">
        <v>127683057.99</v>
      </c>
      <c r="F46" s="24">
        <v>0</v>
      </c>
      <c r="G46" s="24">
        <f t="shared" si="8"/>
        <v>15475946.290000007</v>
      </c>
      <c r="H46" s="25">
        <f t="shared" si="7"/>
        <v>0.8918968012676931</v>
      </c>
    </row>
    <row r="47" spans="2:8" ht="9">
      <c r="B47" s="30"/>
      <c r="C47" s="21" t="s">
        <v>64</v>
      </c>
      <c r="D47" s="24">
        <v>228177870.37</v>
      </c>
      <c r="E47" s="24">
        <v>0</v>
      </c>
      <c r="F47" s="24">
        <v>0</v>
      </c>
      <c r="G47" s="24">
        <f t="shared" si="8"/>
        <v>228177870.37</v>
      </c>
      <c r="H47" s="25">
        <f>(E47+F47)/D47</f>
        <v>0</v>
      </c>
    </row>
    <row r="48" spans="1:10" s="23" customFormat="1" ht="9">
      <c r="A48" s="22"/>
      <c r="B48" s="30"/>
      <c r="C48" s="23" t="s">
        <v>14</v>
      </c>
      <c r="D48" s="28">
        <f>SUM(D41:D47)</f>
        <v>2507076885.46</v>
      </c>
      <c r="E48" s="28">
        <f>SUM(E41:E47)</f>
        <v>2401677094.379999</v>
      </c>
      <c r="F48" s="28">
        <f>SUM(F41:F47)</f>
        <v>11848592.62</v>
      </c>
      <c r="G48" s="28">
        <f>SUM(G41:G47)</f>
        <v>93551198.46000016</v>
      </c>
      <c r="H48" s="29">
        <f t="shared" si="7"/>
        <v>0.9626851497843728</v>
      </c>
      <c r="J48" s="25"/>
    </row>
    <row r="49" spans="1:8" ht="18">
      <c r="A49" s="22">
        <v>8</v>
      </c>
      <c r="B49" s="30" t="s">
        <v>65</v>
      </c>
      <c r="C49" s="21" t="s">
        <v>34</v>
      </c>
      <c r="D49" s="24">
        <v>322797467.39</v>
      </c>
      <c r="E49" s="24">
        <v>303578751.39</v>
      </c>
      <c r="F49" s="24">
        <v>0</v>
      </c>
      <c r="G49" s="24">
        <f aca="true" t="shared" si="9" ref="G49:G54">D49-E49-F49</f>
        <v>19218716</v>
      </c>
      <c r="H49" s="25">
        <f>(E49+F49)/D49</f>
        <v>0.9404619988025489</v>
      </c>
    </row>
    <row r="50" spans="2:8" ht="9">
      <c r="B50" s="30"/>
      <c r="C50" s="21" t="s">
        <v>35</v>
      </c>
      <c r="D50" s="24">
        <v>646750779.27</v>
      </c>
      <c r="E50" s="24">
        <v>461745560.12</v>
      </c>
      <c r="F50" s="24">
        <v>76268238.03</v>
      </c>
      <c r="G50" s="24">
        <f t="shared" si="9"/>
        <v>108736981.11999997</v>
      </c>
      <c r="H50" s="25">
        <f aca="true" t="shared" si="10" ref="H50:H55">(E50+F50)/D50</f>
        <v>0.831871897792325</v>
      </c>
    </row>
    <row r="51" spans="2:8" ht="9">
      <c r="B51" s="30"/>
      <c r="C51" s="21" t="s">
        <v>36</v>
      </c>
      <c r="D51" s="24">
        <v>331671144.42</v>
      </c>
      <c r="E51" s="24">
        <v>187014219.25</v>
      </c>
      <c r="F51" s="24">
        <v>87841699.36</v>
      </c>
      <c r="G51" s="24">
        <f t="shared" si="9"/>
        <v>56815225.81000002</v>
      </c>
      <c r="H51" s="25">
        <f t="shared" si="10"/>
        <v>0.8287001243073047</v>
      </c>
    </row>
    <row r="52" spans="2:8" ht="9">
      <c r="B52" s="30"/>
      <c r="C52" s="21" t="s">
        <v>38</v>
      </c>
      <c r="D52" s="24">
        <v>1861741499.57</v>
      </c>
      <c r="E52" s="24">
        <v>948950767.48</v>
      </c>
      <c r="F52" s="24">
        <v>613824900.93</v>
      </c>
      <c r="G52" s="24">
        <f t="shared" si="9"/>
        <v>298965831.15999997</v>
      </c>
      <c r="H52" s="25">
        <f t="shared" si="10"/>
        <v>0.839416035346985</v>
      </c>
    </row>
    <row r="53" spans="2:8" ht="9">
      <c r="B53" s="30"/>
      <c r="C53" s="21" t="s">
        <v>39</v>
      </c>
      <c r="D53" s="24">
        <v>362202174.15</v>
      </c>
      <c r="E53" s="24">
        <v>345191508.58</v>
      </c>
      <c r="F53" s="24">
        <v>0</v>
      </c>
      <c r="G53" s="24">
        <f t="shared" si="9"/>
        <v>17010665.569999993</v>
      </c>
      <c r="H53" s="25">
        <f t="shared" si="10"/>
        <v>0.953035440469346</v>
      </c>
    </row>
    <row r="54" spans="2:8" ht="9">
      <c r="B54" s="30"/>
      <c r="C54" s="21" t="s">
        <v>64</v>
      </c>
      <c r="D54" s="24">
        <v>1674942919.66</v>
      </c>
      <c r="E54" s="24">
        <v>0</v>
      </c>
      <c r="F54" s="24">
        <v>0</v>
      </c>
      <c r="G54" s="24">
        <f t="shared" si="9"/>
        <v>1674942919.66</v>
      </c>
      <c r="H54" s="25">
        <f t="shared" si="10"/>
        <v>0</v>
      </c>
    </row>
    <row r="55" spans="1:8" s="23" customFormat="1" ht="9">
      <c r="A55" s="22"/>
      <c r="B55" s="30"/>
      <c r="C55" s="23" t="s">
        <v>14</v>
      </c>
      <c r="D55" s="28">
        <f>SUM(D49:D54)</f>
        <v>5200105984.46</v>
      </c>
      <c r="E55" s="28">
        <f>SUM(E49:E54)</f>
        <v>2246480806.82</v>
      </c>
      <c r="F55" s="28">
        <f>SUM(F49:F54)</f>
        <v>777934838.3199999</v>
      </c>
      <c r="G55" s="28">
        <f>SUM(G49:G54)</f>
        <v>2175690339.32</v>
      </c>
      <c r="H55" s="29">
        <f t="shared" si="10"/>
        <v>0.5816065392086557</v>
      </c>
    </row>
    <row r="56" spans="1:8" ht="18">
      <c r="A56" s="22">
        <v>9</v>
      </c>
      <c r="B56" s="30" t="s">
        <v>24</v>
      </c>
      <c r="C56" s="21" t="s">
        <v>34</v>
      </c>
      <c r="D56" s="24">
        <v>2030635489.08</v>
      </c>
      <c r="E56" s="24">
        <v>1918734865.39</v>
      </c>
      <c r="F56" s="24">
        <v>0</v>
      </c>
      <c r="G56" s="24">
        <f>D56-E56-F56</f>
        <v>111900623.68999982</v>
      </c>
      <c r="H56" s="25">
        <f>(E56+F56)/D56</f>
        <v>0.9448937909872256</v>
      </c>
    </row>
    <row r="57" spans="2:8" ht="9">
      <c r="B57" s="30"/>
      <c r="C57" s="21" t="s">
        <v>35</v>
      </c>
      <c r="D57" s="24">
        <v>634301031.47</v>
      </c>
      <c r="E57" s="24">
        <v>465576740.72</v>
      </c>
      <c r="F57" s="24">
        <v>59124585.86</v>
      </c>
      <c r="G57" s="24">
        <f>D57-E57-F57</f>
        <v>109599704.89</v>
      </c>
      <c r="H57" s="25">
        <f aca="true" t="shared" si="11" ref="H57:H66">(E57+F57)/D57</f>
        <v>0.8272118450824503</v>
      </c>
    </row>
    <row r="58" spans="2:8" ht="9">
      <c r="B58" s="30"/>
      <c r="C58" s="21" t="s">
        <v>36</v>
      </c>
      <c r="D58" s="24">
        <v>185729316.65</v>
      </c>
      <c r="E58" s="24">
        <v>142486872.13</v>
      </c>
      <c r="F58" s="24">
        <v>11239023.85</v>
      </c>
      <c r="G58" s="24">
        <f>D58-E58-F58</f>
        <v>32003420.67000001</v>
      </c>
      <c r="H58" s="25">
        <f t="shared" si="11"/>
        <v>0.8276878349242556</v>
      </c>
    </row>
    <row r="59" spans="2:8" ht="9">
      <c r="B59" s="30"/>
      <c r="C59" s="21" t="s">
        <v>38</v>
      </c>
      <c r="D59" s="24">
        <v>2548086592.32</v>
      </c>
      <c r="E59" s="24">
        <v>989927697.35</v>
      </c>
      <c r="F59" s="24">
        <v>743824812.66</v>
      </c>
      <c r="G59" s="24">
        <f>D59-E59-F59</f>
        <v>814334082.3100003</v>
      </c>
      <c r="H59" s="25">
        <f t="shared" si="11"/>
        <v>0.6804134974202115</v>
      </c>
    </row>
    <row r="60" spans="2:8" ht="9">
      <c r="B60" s="30"/>
      <c r="C60" s="21" t="s">
        <v>39</v>
      </c>
      <c r="D60" s="24">
        <v>1025793979</v>
      </c>
      <c r="E60" s="24">
        <v>1019471259.19</v>
      </c>
      <c r="F60" s="24">
        <v>0</v>
      </c>
      <c r="G60" s="24">
        <f>D60-E60-F60</f>
        <v>6322719.809999943</v>
      </c>
      <c r="H60" s="25">
        <f t="shared" si="11"/>
        <v>0.9938362673797679</v>
      </c>
    </row>
    <row r="61" spans="2:8" ht="9">
      <c r="B61" s="30"/>
      <c r="C61" s="21" t="s">
        <v>64</v>
      </c>
      <c r="D61" s="24">
        <v>89931328.16</v>
      </c>
      <c r="E61" s="24">
        <v>0</v>
      </c>
      <c r="F61" s="24">
        <v>0</v>
      </c>
      <c r="G61" s="24">
        <f>D61-E61-F61</f>
        <v>89931328.16</v>
      </c>
      <c r="H61" s="25">
        <f t="shared" si="11"/>
        <v>0</v>
      </c>
    </row>
    <row r="62" spans="1:8" s="23" customFormat="1" ht="9">
      <c r="A62" s="22"/>
      <c r="B62" s="30"/>
      <c r="C62" s="23" t="s">
        <v>14</v>
      </c>
      <c r="D62" s="28">
        <f>SUM(D56:D61)</f>
        <v>6514477736.68</v>
      </c>
      <c r="E62" s="28">
        <f>SUM(E56:E61)</f>
        <v>4536197434.780001</v>
      </c>
      <c r="F62" s="28">
        <f>SUM(F56:F61)</f>
        <v>814188422.37</v>
      </c>
      <c r="G62" s="28">
        <f>SUM(G56:G61)</f>
        <v>1164091879.5300002</v>
      </c>
      <c r="H62" s="29">
        <f t="shared" si="11"/>
        <v>0.8213069525166171</v>
      </c>
    </row>
    <row r="63" spans="1:8" ht="18">
      <c r="A63" s="22">
        <v>10</v>
      </c>
      <c r="B63" s="30" t="s">
        <v>66</v>
      </c>
      <c r="C63" s="21" t="s">
        <v>35</v>
      </c>
      <c r="D63" s="24">
        <v>140507962.48</v>
      </c>
      <c r="E63" s="24">
        <v>0</v>
      </c>
      <c r="F63" s="24">
        <v>4034820.29</v>
      </c>
      <c r="G63" s="24">
        <f>D63-E63-F63</f>
        <v>136473142.19</v>
      </c>
      <c r="H63" s="27" t="s">
        <v>49</v>
      </c>
    </row>
    <row r="64" spans="3:8" ht="9">
      <c r="C64" s="21" t="s">
        <v>38</v>
      </c>
      <c r="D64" s="24">
        <v>7424065775.36</v>
      </c>
      <c r="E64" s="24">
        <v>6949961779.15</v>
      </c>
      <c r="F64" s="24">
        <v>845131024.06</v>
      </c>
      <c r="G64" s="24">
        <f>D64-E64-F64</f>
        <v>-371027027.8499999</v>
      </c>
      <c r="H64" s="39" t="s">
        <v>49</v>
      </c>
    </row>
    <row r="65" spans="1:8" s="23" customFormat="1" ht="9">
      <c r="A65" s="22"/>
      <c r="C65" s="23" t="s">
        <v>14</v>
      </c>
      <c r="D65" s="28">
        <f>SUM(D63:D64)</f>
        <v>7564573737.839999</v>
      </c>
      <c r="E65" s="28">
        <f>SUM(E63:E64)</f>
        <v>6949961779.15</v>
      </c>
      <c r="F65" s="28">
        <f>SUM(F63:F64)</f>
        <v>849165844.3499999</v>
      </c>
      <c r="G65" s="28">
        <f>SUM(G63:G64)</f>
        <v>-234553885.6599999</v>
      </c>
      <c r="H65" s="27" t="s">
        <v>49</v>
      </c>
    </row>
    <row r="66" spans="1:8" s="23" customFormat="1" ht="9">
      <c r="A66" s="33" t="s">
        <v>26</v>
      </c>
      <c r="B66" s="33"/>
      <c r="C66" s="33"/>
      <c r="D66" s="35">
        <f>D10+D17+D23+D25+D33+D40+D48+D55+D62+D65</f>
        <v>382641010040.46</v>
      </c>
      <c r="E66" s="35">
        <f>E10+E17+E23+E25+E33+E40+E48+E55+E62+E65</f>
        <v>328008444724.61</v>
      </c>
      <c r="F66" s="35">
        <f>F10+F17+F23+F25+F33+F40+F48+F55+F62+F65</f>
        <v>12149287804.91</v>
      </c>
      <c r="G66" s="35">
        <f>G10+G17+G23+G25+G33+G40+G48+G55+G62+G65</f>
        <v>42483277510.94001</v>
      </c>
      <c r="H66" s="36">
        <f t="shared" si="11"/>
        <v>0.8889735381305628</v>
      </c>
    </row>
    <row r="69" ht="9">
      <c r="G69" s="21">
        <v>42483277510.93999</v>
      </c>
    </row>
    <row r="70" ht="9">
      <c r="D70" s="24">
        <v>634292668.47</v>
      </c>
    </row>
    <row r="71" ht="9">
      <c r="D71" s="21">
        <v>8363</v>
      </c>
    </row>
    <row r="72" ht="9">
      <c r="D72" s="24">
        <f>SUM(D70:D71)</f>
        <v>634301031.47</v>
      </c>
    </row>
  </sheetData>
  <sheetProtection/>
  <mergeCells count="2">
    <mergeCell ref="A66:C66"/>
    <mergeCell ref="A2:B2"/>
  </mergeCells>
  <printOptions/>
  <pageMargins left="0.7" right="0.7" top="0.75" bottom="0.75" header="0.3" footer="0.3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G17"/>
  <sheetViews>
    <sheetView zoomScalePageLayoutView="0" workbookViewId="0" topLeftCell="A1">
      <selection activeCell="F26" sqref="F26"/>
    </sheetView>
  </sheetViews>
  <sheetFormatPr defaultColWidth="11.421875" defaultRowHeight="15"/>
  <cols>
    <col min="1" max="1" width="5.7109375" style="1" customWidth="1"/>
    <col min="2" max="2" width="33.00390625" style="1" customWidth="1"/>
    <col min="3" max="3" width="14.7109375" style="1" customWidth="1"/>
    <col min="4" max="4" width="14.7109375" style="1" bestFit="1" customWidth="1"/>
    <col min="5" max="5" width="13.8515625" style="1" customWidth="1"/>
    <col min="6" max="6" width="14.7109375" style="1" customWidth="1"/>
    <col min="7" max="7" width="9.140625" style="1" customWidth="1"/>
    <col min="8" max="16384" width="11.421875" style="1" customWidth="1"/>
  </cols>
  <sheetData>
    <row r="3" spans="2:7" ht="33.75">
      <c r="B3" s="8" t="s">
        <v>1</v>
      </c>
      <c r="C3" s="8" t="s">
        <v>2</v>
      </c>
      <c r="D3" s="8" t="s">
        <v>30</v>
      </c>
      <c r="E3" s="8" t="s">
        <v>31</v>
      </c>
      <c r="F3" s="8" t="s">
        <v>32</v>
      </c>
      <c r="G3" s="7" t="s">
        <v>33</v>
      </c>
    </row>
    <row r="4" spans="2:7" ht="11.25">
      <c r="B4" s="4" t="s">
        <v>34</v>
      </c>
      <c r="C4" s="11">
        <v>213801342334.52</v>
      </c>
      <c r="D4" s="11">
        <v>212736656219.16</v>
      </c>
      <c r="E4" s="11">
        <v>0</v>
      </c>
      <c r="F4" s="11">
        <f>C4-(D4+E4)</f>
        <v>1064686115.3599854</v>
      </c>
      <c r="G4" s="12">
        <f>(D4+E4)/C4</f>
        <v>0.9950202084620491</v>
      </c>
    </row>
    <row r="5" spans="2:7" ht="11.25">
      <c r="B5" s="4" t="s">
        <v>35</v>
      </c>
      <c r="C5" s="5">
        <v>25849775343.94</v>
      </c>
      <c r="D5" s="5">
        <v>20512085245.35</v>
      </c>
      <c r="E5" s="5">
        <v>2249537688.25</v>
      </c>
      <c r="F5" s="11">
        <f aca="true" t="shared" si="0" ref="F5:F12">C5-(D5+E5)</f>
        <v>3088152410.34</v>
      </c>
      <c r="G5" s="12">
        <f aca="true" t="shared" si="1" ref="G5:G13">(D5+E5)/C5</f>
        <v>0.8805346518779723</v>
      </c>
    </row>
    <row r="6" spans="2:7" ht="11.25">
      <c r="B6" s="4" t="s">
        <v>36</v>
      </c>
      <c r="C6" s="5">
        <v>7639368261.12</v>
      </c>
      <c r="D6" s="5">
        <v>5860700435.16</v>
      </c>
      <c r="E6" s="5">
        <v>647837091.69</v>
      </c>
      <c r="F6" s="11">
        <f t="shared" si="0"/>
        <v>1130830734.2699995</v>
      </c>
      <c r="G6" s="12">
        <f t="shared" si="1"/>
        <v>0.8519732659014124</v>
      </c>
    </row>
    <row r="7" spans="2:7" ht="11.25">
      <c r="B7" s="4" t="s">
        <v>37</v>
      </c>
      <c r="C7" s="5">
        <v>5977504379.13</v>
      </c>
      <c r="D7" s="5">
        <v>5598327818.01</v>
      </c>
      <c r="E7" s="11">
        <v>0</v>
      </c>
      <c r="F7" s="11">
        <f t="shared" si="0"/>
        <v>379176561.1199999</v>
      </c>
      <c r="G7" s="12">
        <f t="shared" si="1"/>
        <v>0.9365660755609204</v>
      </c>
    </row>
    <row r="8" spans="2:7" ht="11.25">
      <c r="B8" s="4" t="s">
        <v>43</v>
      </c>
      <c r="C8" s="5">
        <v>4854368.93</v>
      </c>
      <c r="D8" s="5">
        <v>2173482.18</v>
      </c>
      <c r="E8" s="11">
        <v>0</v>
      </c>
      <c r="F8" s="11">
        <f>C8-(D8+E8)</f>
        <v>2680886.7499999995</v>
      </c>
      <c r="G8" s="12">
        <f>(D8+E8)/C8</f>
        <v>0.44773732926804977</v>
      </c>
    </row>
    <row r="9" spans="2:7" ht="11.25">
      <c r="B9" s="4" t="s">
        <v>38</v>
      </c>
      <c r="C9" s="5">
        <v>68685119918.98</v>
      </c>
      <c r="D9" s="5">
        <v>31868873586.87</v>
      </c>
      <c r="E9" s="5">
        <v>9181482609.57</v>
      </c>
      <c r="F9" s="11">
        <f t="shared" si="0"/>
        <v>27634763722.54</v>
      </c>
      <c r="G9" s="12">
        <f t="shared" si="1"/>
        <v>0.5976601081116611</v>
      </c>
    </row>
    <row r="10" spans="2:7" ht="11.25">
      <c r="B10" s="4" t="s">
        <v>39</v>
      </c>
      <c r="C10" s="5">
        <v>46796849407.65</v>
      </c>
      <c r="D10" s="5">
        <v>43379141076.86</v>
      </c>
      <c r="E10" s="5">
        <v>70430415.4</v>
      </c>
      <c r="F10" s="11">
        <f t="shared" si="0"/>
        <v>3347277915.3899994</v>
      </c>
      <c r="G10" s="12">
        <f t="shared" si="1"/>
        <v>0.9284721523401784</v>
      </c>
    </row>
    <row r="11" spans="2:7" ht="11.25">
      <c r="B11" s="4" t="s">
        <v>40</v>
      </c>
      <c r="C11" s="5">
        <v>8111874142.23</v>
      </c>
      <c r="D11" s="5">
        <v>8050486861.02</v>
      </c>
      <c r="E11" s="11">
        <v>0</v>
      </c>
      <c r="F11" s="11">
        <f t="shared" si="0"/>
        <v>61387281.209999084</v>
      </c>
      <c r="G11" s="12">
        <f t="shared" si="1"/>
        <v>0.9924324169564688</v>
      </c>
    </row>
    <row r="12" spans="2:7" ht="11.25">
      <c r="B12" s="13" t="s">
        <v>41</v>
      </c>
      <c r="C12" s="11">
        <v>5774321883.96</v>
      </c>
      <c r="D12" s="11">
        <v>0</v>
      </c>
      <c r="E12" s="11">
        <v>0</v>
      </c>
      <c r="F12" s="11">
        <f t="shared" si="0"/>
        <v>5774321883.96</v>
      </c>
      <c r="G12" s="12">
        <f t="shared" si="1"/>
        <v>0</v>
      </c>
    </row>
    <row r="13" spans="2:7" ht="11.25">
      <c r="B13" s="8" t="s">
        <v>14</v>
      </c>
      <c r="C13" s="14">
        <f>SUM(C4:C12)</f>
        <v>382641010040.46</v>
      </c>
      <c r="D13" s="14">
        <f>SUM(D4:D12)</f>
        <v>328008444724.61005</v>
      </c>
      <c r="E13" s="14">
        <f>SUM(E4:E12)</f>
        <v>12149287804.91</v>
      </c>
      <c r="F13" s="14">
        <f>SUM(F4:F12)</f>
        <v>42483277510.93999</v>
      </c>
      <c r="G13" s="10">
        <f t="shared" si="1"/>
        <v>0.888973538130563</v>
      </c>
    </row>
    <row r="15" ht="11.25">
      <c r="F15" s="1">
        <v>42483269147.94</v>
      </c>
    </row>
    <row r="17" ht="11.25">
      <c r="F17" s="2">
        <f>F15-F13</f>
        <v>-8362.999984741211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Soto Arce</dc:creator>
  <cp:keywords/>
  <dc:description/>
  <cp:lastModifiedBy>Silvia Soto Arce</cp:lastModifiedBy>
  <cp:lastPrinted>2019-10-22T15:52:19Z</cp:lastPrinted>
  <dcterms:created xsi:type="dcterms:W3CDTF">2015-11-05T19:51:25Z</dcterms:created>
  <dcterms:modified xsi:type="dcterms:W3CDTF">2020-03-03T16:29:24Z</dcterms:modified>
  <cp:category/>
  <cp:version/>
  <cp:contentType/>
  <cp:contentStatus/>
</cp:coreProperties>
</file>