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70" windowHeight="7410" tabRatio="500" activeTab="2"/>
  </bookViews>
  <sheets>
    <sheet name="Enero" sheetId="1" r:id="rId1"/>
    <sheet name="Transparencia Enero" sheetId="2" r:id="rId2"/>
    <sheet name="Julio" sheetId="3" r:id="rId3"/>
    <sheet name="Transparencia Julio" sheetId="4" r:id="rId4"/>
  </sheets>
  <definedNames/>
  <calcPr fullCalcOnLoad="1"/>
</workbook>
</file>

<file path=xl/sharedStrings.xml><?xml version="1.0" encoding="utf-8"?>
<sst xmlns="http://schemas.openxmlformats.org/spreadsheetml/2006/main" count="176" uniqueCount="68">
  <si>
    <t>UNIVERSIDAD DE COSTA RICA</t>
  </si>
  <si>
    <t>OFICINA DE RECURSOS HUMANOS</t>
  </si>
  <si>
    <t>Escala salarial docente</t>
  </si>
  <si>
    <t>Enero 2019</t>
  </si>
  <si>
    <t>Según resolución R-338-2018, del 21 de diciembre de 2018. Incluye un 1,5% de aumento calculado sobre salario base al 31 de diciembre de 2018.</t>
  </si>
  <si>
    <t>Categoría</t>
  </si>
  <si>
    <t>T.C.</t>
  </si>
  <si>
    <t>3/4 T</t>
  </si>
  <si>
    <t>1/2 T</t>
  </si>
  <si>
    <t xml:space="preserve">1/4 T </t>
  </si>
  <si>
    <t>1/8 T</t>
  </si>
  <si>
    <t>1/16 T</t>
  </si>
  <si>
    <t>HORA</t>
  </si>
  <si>
    <t>ESCALAF(1)</t>
  </si>
  <si>
    <t>ESCALAF(2)</t>
  </si>
  <si>
    <t>CATEDRATICO</t>
  </si>
  <si>
    <t>ASOCIADO</t>
  </si>
  <si>
    <t>ADJUNTO</t>
  </si>
  <si>
    <t>INSTRUCTOR</t>
  </si>
  <si>
    <t>PROF.INT.LIC</t>
  </si>
  <si>
    <t>INSTR.BACH</t>
  </si>
  <si>
    <t>PROF.INT.BACH</t>
  </si>
  <si>
    <t>PROF.INT.SIN TITULO</t>
  </si>
  <si>
    <t>Porcentaje de Recargo sobre salario base más escalafones</t>
  </si>
  <si>
    <t>Escalafón docente</t>
  </si>
  <si>
    <t xml:space="preserve">Decano o Director de Sede Regional </t>
  </si>
  <si>
    <t>Tope</t>
  </si>
  <si>
    <t>Director Escuela, Intituto o Centro</t>
  </si>
  <si>
    <t>Catedrático</t>
  </si>
  <si>
    <t>Sin Tope</t>
  </si>
  <si>
    <t>Director de Departamento</t>
  </si>
  <si>
    <t>Asociado</t>
  </si>
  <si>
    <t>Adjunto</t>
  </si>
  <si>
    <t>(1) Valor para escalfones adquiridos a partir de julio de 1991:</t>
  </si>
  <si>
    <t>Instructor</t>
  </si>
  <si>
    <t>Prof.Int. Lic.</t>
  </si>
  <si>
    <t>Todos 3% sobre la base de la categoría</t>
  </si>
  <si>
    <t>Pasos Académicos:</t>
  </si>
  <si>
    <t>(2) Valor para escalafones adquiridos antes de julio de 1991:</t>
  </si>
  <si>
    <t>4% sobre salario base</t>
  </si>
  <si>
    <t>Catedráticos</t>
  </si>
  <si>
    <t>Asociados</t>
  </si>
  <si>
    <t>Adjuntos</t>
  </si>
  <si>
    <t>Escala salarial  para el Sector Docente</t>
  </si>
  <si>
    <t>Salario Base</t>
  </si>
  <si>
    <t>Tiempo completo</t>
  </si>
  <si>
    <t>Hora</t>
  </si>
  <si>
    <t>CATEDRÁTICO</t>
  </si>
  <si>
    <t>PROF.INT.SIN TÍTULO</t>
  </si>
  <si>
    <t xml:space="preserve">Componentes salariales </t>
  </si>
  <si>
    <t>Escalafones</t>
  </si>
  <si>
    <t>Pasos académicos (1)</t>
  </si>
  <si>
    <t>A partir de julio 1991</t>
  </si>
  <si>
    <t>Antes de julio 1991</t>
  </si>
  <si>
    <t>A partir de julio 2001</t>
  </si>
  <si>
    <t>%</t>
  </si>
  <si>
    <t>Valor (3)</t>
  </si>
  <si>
    <t>CATEDRÁTICO (2)</t>
  </si>
  <si>
    <t>Sin tope</t>
  </si>
  <si>
    <t>15 (4)</t>
  </si>
  <si>
    <r>
      <rPr>
        <b/>
        <sz val="10"/>
        <rFont val="Calibri"/>
        <family val="2"/>
      </rPr>
      <t>(1)</t>
    </r>
    <r>
      <rPr>
        <sz val="10"/>
        <rFont val="Calibri"/>
        <family val="2"/>
      </rPr>
      <t xml:space="preserve">  El valor para pasos por méritos académicos  es un 4% sobre el salario base de la categoría.</t>
    </r>
  </si>
  <si>
    <r>
      <rPr>
        <b/>
        <sz val="10"/>
        <rFont val="Calibri"/>
        <family val="2"/>
      </rPr>
      <t>(2)</t>
    </r>
    <r>
      <rPr>
        <sz val="10"/>
        <rFont val="Calibri"/>
        <family val="2"/>
      </rPr>
      <t xml:space="preserve"> Para los Catedráticos, los pasos por méritos académicos, quedan incluidos automáticamente en el salario base.</t>
    </r>
  </si>
  <si>
    <r>
      <rPr>
        <b/>
        <sz val="10"/>
        <rFont val="Calibri"/>
        <family val="2"/>
      </rPr>
      <t>(3)</t>
    </r>
    <r>
      <rPr>
        <sz val="10"/>
        <rFont val="Calibri"/>
        <family val="2"/>
      </rPr>
      <t xml:space="preserve"> Valor calculado sobre una jornada de tiempo completo.</t>
    </r>
  </si>
  <si>
    <r>
      <rPr>
        <b/>
        <sz val="10"/>
        <rFont val="Calibri"/>
        <family val="2"/>
      </rPr>
      <t>(4)</t>
    </r>
    <r>
      <rPr>
        <sz val="10"/>
        <rFont val="Calibri"/>
        <family val="2"/>
      </rPr>
      <t xml:space="preserve"> De acuerdo a sesión 5718, artículo 5 del 30 de abril de 2013.</t>
    </r>
  </si>
  <si>
    <t>Porcentaje de Recargo sobre salario base más escalafones (y más pasos académicos para los Catedráticos).</t>
  </si>
  <si>
    <t>Director Escuela, Instituto o Centro</t>
  </si>
  <si>
    <t>Julio 2019</t>
  </si>
  <si>
    <t>Según resolución R-220-2019, del 1 de agosto de 2019. Incluye un 0,96% de aumento calculado sobre salario base al 31 de diciembre de 2018.</t>
  </si>
</sst>
</file>

<file path=xl/styles.xml><?xml version="1.0" encoding="utf-8"?>
<styleSheet xmlns="http://schemas.openxmlformats.org/spreadsheetml/2006/main">
  <numFmts count="1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₡&quot;#,##0;\-&quot;₡&quot;#,##0"/>
    <numFmt numFmtId="165" formatCode="&quot;₡&quot;#,##0;[Red]\-&quot;₡&quot;#,##0"/>
    <numFmt numFmtId="166" formatCode="&quot;₡&quot;#,##0.00;\-&quot;₡&quot;#,##0.00"/>
    <numFmt numFmtId="167" formatCode="&quot;₡&quot;#,##0.00;[Red]\-&quot;₡&quot;#,##0.00"/>
    <numFmt numFmtId="168" formatCode="_-&quot;₡&quot;* #,##0_-;\-&quot;₡&quot;* #,##0_-;_-&quot;₡&quot;* &quot;-&quot;_-;_-@_-"/>
    <numFmt numFmtId="169" formatCode="_-* #,##0_-;\-* #,##0_-;_-* &quot;-&quot;_-;_-@_-"/>
    <numFmt numFmtId="170" formatCode="_-&quot;₡&quot;* #,##0.00_-;\-&quot;₡&quot;* #,##0.00_-;_-&quot;₡&quot;* &quot;-&quot;??_-;_-@_-"/>
    <numFmt numFmtId="171" formatCode="_-* #,##0.00_-;\-* #,##0.00_-;_-* &quot;-&quot;??_-;_-@_-"/>
    <numFmt numFmtId="172" formatCode="0\ %"/>
    <numFmt numFmtId="173" formatCode="0.00\ %"/>
    <numFmt numFmtId="174" formatCode="0.0%"/>
  </numFmts>
  <fonts count="58">
    <font>
      <sz val="10"/>
      <name val="MS Sans Serif"/>
      <family val="0"/>
    </font>
    <font>
      <sz val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9"/>
      <name val="MS Sans Serif"/>
      <family val="2"/>
    </font>
    <font>
      <b/>
      <i/>
      <sz val="9"/>
      <name val="MS Sans Serif"/>
      <family val="2"/>
    </font>
    <font>
      <b/>
      <sz val="7"/>
      <name val="MS Sans Serif"/>
      <family val="2"/>
    </font>
    <font>
      <b/>
      <sz val="7.25"/>
      <name val="MS Sans Serif"/>
      <family val="2"/>
    </font>
    <font>
      <b/>
      <u val="single"/>
      <sz val="8.5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1"/>
      <name val="MS Sans Serif"/>
      <family val="2"/>
    </font>
    <font>
      <sz val="11"/>
      <name val="Arial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2"/>
      <name val="MS Sans Serif"/>
      <family val="2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13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4" xfId="0" applyNumberFormat="1" applyFont="1" applyFill="1" applyBorder="1" applyAlignment="1" applyProtection="1">
      <alignment/>
      <protection/>
    </xf>
    <xf numFmtId="0" fontId="8" fillId="0" borderId="16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19" xfId="0" applyFont="1" applyFill="1" applyBorder="1" applyAlignment="1">
      <alignment horizontal="left" indent="2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2" fillId="0" borderId="2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2" fillId="0" borderId="22" xfId="0" applyFont="1" applyFill="1" applyBorder="1" applyAlignment="1">
      <alignment horizontal="left" indent="4"/>
    </xf>
    <xf numFmtId="0" fontId="12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left" indent="4"/>
    </xf>
    <xf numFmtId="0" fontId="12" fillId="0" borderId="25" xfId="0" applyFont="1" applyFill="1" applyBorder="1" applyAlignment="1">
      <alignment/>
    </xf>
    <xf numFmtId="172" fontId="12" fillId="0" borderId="25" xfId="0" applyNumberFormat="1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0" fillId="0" borderId="22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2" fillId="0" borderId="26" xfId="0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173" fontId="1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indent="2"/>
    </xf>
    <xf numFmtId="0" fontId="11" fillId="0" borderId="25" xfId="0" applyFont="1" applyFill="1" applyBorder="1" applyAlignment="1">
      <alignment/>
    </xf>
    <xf numFmtId="173" fontId="12" fillId="0" borderId="25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 indent="2"/>
    </xf>
    <xf numFmtId="2" fontId="12" fillId="0" borderId="0" xfId="0" applyNumberFormat="1" applyFont="1" applyFill="1" applyBorder="1" applyAlignment="1">
      <alignment/>
    </xf>
    <xf numFmtId="0" fontId="13" fillId="0" borderId="0" xfId="52" applyFont="1" applyFill="1">
      <alignment/>
      <protection/>
    </xf>
    <xf numFmtId="0" fontId="13" fillId="0" borderId="0" xfId="52" applyFont="1" applyFill="1" applyAlignment="1">
      <alignment horizontal="center"/>
      <protection/>
    </xf>
    <xf numFmtId="0" fontId="14" fillId="0" borderId="0" xfId="52" applyFont="1" applyFill="1">
      <alignment/>
      <protection/>
    </xf>
    <xf numFmtId="1" fontId="17" fillId="0" borderId="0" xfId="52" applyNumberFormat="1" applyFont="1" applyFill="1" applyBorder="1" applyAlignment="1" applyProtection="1">
      <alignment horizontal="center" vertical="center" wrapText="1"/>
      <protection/>
    </xf>
    <xf numFmtId="0" fontId="18" fillId="33" borderId="27" xfId="52" applyFont="1" applyFill="1" applyBorder="1" applyAlignment="1">
      <alignment horizontal="center" wrapText="1"/>
      <protection/>
    </xf>
    <xf numFmtId="0" fontId="18" fillId="0" borderId="27" xfId="52" applyFont="1" applyFill="1" applyBorder="1">
      <alignment/>
      <protection/>
    </xf>
    <xf numFmtId="4" fontId="19" fillId="0" borderId="14" xfId="52" applyNumberFormat="1" applyFont="1" applyFill="1" applyBorder="1">
      <alignment/>
      <protection/>
    </xf>
    <xf numFmtId="4" fontId="19" fillId="0" borderId="14" xfId="52" applyNumberFormat="1" applyFont="1" applyFill="1" applyBorder="1" applyAlignment="1">
      <alignment horizontal="center"/>
      <protection/>
    </xf>
    <xf numFmtId="4" fontId="19" fillId="0" borderId="14" xfId="52" applyNumberFormat="1" applyFont="1" applyFill="1" applyBorder="1" applyProtection="1">
      <alignment/>
      <protection/>
    </xf>
    <xf numFmtId="0" fontId="18" fillId="33" borderId="14" xfId="52" applyFont="1" applyFill="1" applyBorder="1" applyAlignment="1">
      <alignment horizontal="center" wrapText="1"/>
      <protection/>
    </xf>
    <xf numFmtId="0" fontId="13" fillId="0" borderId="0" xfId="52" applyFont="1" applyFill="1" applyBorder="1">
      <alignment/>
      <protection/>
    </xf>
    <xf numFmtId="0" fontId="18" fillId="0" borderId="14" xfId="52" applyFont="1" applyFill="1" applyBorder="1">
      <alignment/>
      <protection/>
    </xf>
    <xf numFmtId="3" fontId="19" fillId="0" borderId="14" xfId="52" applyNumberFormat="1" applyFont="1" applyFill="1" applyBorder="1" applyAlignment="1">
      <alignment horizontal="center"/>
      <protection/>
    </xf>
    <xf numFmtId="0" fontId="21" fillId="0" borderId="0" xfId="52" applyFont="1" applyFill="1">
      <alignment/>
      <protection/>
    </xf>
    <xf numFmtId="172" fontId="22" fillId="0" borderId="0" xfId="52" applyNumberFormat="1" applyFont="1" applyFill="1" applyBorder="1">
      <alignment/>
      <protection/>
    </xf>
    <xf numFmtId="0" fontId="23" fillId="0" borderId="0" xfId="52" applyFont="1" applyFill="1" applyBorder="1" applyAlignment="1">
      <alignment horizontal="center"/>
      <protection/>
    </xf>
    <xf numFmtId="0" fontId="23" fillId="0" borderId="0" xfId="52" applyFont="1" applyFill="1" applyBorder="1">
      <alignment/>
      <protection/>
    </xf>
    <xf numFmtId="0" fontId="23" fillId="0" borderId="0" xfId="52" applyFont="1" applyFill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 wrapText="1"/>
      <protection/>
    </xf>
    <xf numFmtId="0" fontId="10" fillId="0" borderId="28" xfId="0" applyFont="1" applyFill="1" applyBorder="1" applyAlignment="1">
      <alignment horizontal="center"/>
    </xf>
    <xf numFmtId="0" fontId="15" fillId="0" borderId="0" xfId="52" applyFont="1" applyFill="1" applyBorder="1" applyAlignment="1" applyProtection="1">
      <alignment horizontal="center"/>
      <protection/>
    </xf>
    <xf numFmtId="0" fontId="16" fillId="0" borderId="0" xfId="52" applyFont="1" applyFill="1" applyBorder="1" applyAlignment="1" applyProtection="1">
      <alignment horizontal="center"/>
      <protection/>
    </xf>
    <xf numFmtId="49" fontId="16" fillId="0" borderId="0" xfId="52" applyNumberFormat="1" applyFont="1" applyFill="1" applyBorder="1" applyAlignment="1" applyProtection="1">
      <alignment horizontal="center"/>
      <protection/>
    </xf>
    <xf numFmtId="0" fontId="18" fillId="33" borderId="14" xfId="52" applyFont="1" applyFill="1" applyBorder="1" applyAlignment="1">
      <alignment horizontal="center" vertical="center"/>
      <protection/>
    </xf>
    <xf numFmtId="0" fontId="18" fillId="33" borderId="14" xfId="52" applyFont="1" applyFill="1" applyBorder="1" applyAlignment="1">
      <alignment horizontal="center" vertical="center" wrapText="1"/>
      <protection/>
    </xf>
    <xf numFmtId="12" fontId="18" fillId="33" borderId="14" xfId="52" applyNumberFormat="1" applyFont="1" applyFill="1" applyBorder="1" applyAlignment="1">
      <alignment horizontal="center" wrapText="1"/>
      <protection/>
    </xf>
    <xf numFmtId="13" fontId="18" fillId="33" borderId="14" xfId="52" applyNumberFormat="1" applyFont="1" applyFill="1" applyBorder="1" applyAlignment="1">
      <alignment horizontal="center" wrapText="1"/>
      <protection/>
    </xf>
    <xf numFmtId="0" fontId="18" fillId="33" borderId="29" xfId="52" applyFont="1" applyFill="1" applyBorder="1" applyAlignment="1">
      <alignment horizontal="center" wrapText="1"/>
      <protection/>
    </xf>
    <xf numFmtId="4" fontId="19" fillId="0" borderId="14" xfId="52" applyNumberFormat="1" applyFont="1" applyFill="1" applyBorder="1" applyAlignment="1">
      <alignment horizontal="center"/>
      <protection/>
    </xf>
    <xf numFmtId="4" fontId="19" fillId="0" borderId="14" xfId="52" applyNumberFormat="1" applyFont="1" applyFill="1" applyBorder="1" applyAlignment="1">
      <alignment horizontal="right"/>
      <protection/>
    </xf>
    <xf numFmtId="0" fontId="18" fillId="0" borderId="30" xfId="52" applyFont="1" applyFill="1" applyBorder="1" applyAlignment="1">
      <alignment horizontal="center"/>
      <protection/>
    </xf>
    <xf numFmtId="1" fontId="17" fillId="33" borderId="14" xfId="52" applyNumberFormat="1" applyFont="1" applyFill="1" applyBorder="1" applyAlignment="1" applyProtection="1">
      <alignment horizontal="center" vertical="center" wrapText="1"/>
      <protection/>
    </xf>
    <xf numFmtId="1" fontId="17" fillId="33" borderId="29" xfId="52" applyNumberFormat="1" applyFont="1" applyFill="1" applyBorder="1" applyAlignment="1" applyProtection="1">
      <alignment horizontal="center" vertical="center" wrapText="1"/>
      <protection/>
    </xf>
    <xf numFmtId="1" fontId="17" fillId="33" borderId="31" xfId="52" applyNumberFormat="1" applyFont="1" applyFill="1" applyBorder="1" applyAlignment="1" applyProtection="1">
      <alignment horizontal="center" vertical="center" wrapText="1"/>
      <protection/>
    </xf>
    <xf numFmtId="1" fontId="17" fillId="33" borderId="32" xfId="52" applyNumberFormat="1" applyFont="1" applyFill="1" applyBorder="1" applyAlignment="1" applyProtection="1">
      <alignment horizontal="center" vertical="center" wrapText="1"/>
      <protection/>
    </xf>
    <xf numFmtId="0" fontId="18" fillId="33" borderId="14" xfId="52" applyFont="1" applyFill="1" applyBorder="1" applyAlignment="1">
      <alignment horizontal="center" wrapText="1"/>
      <protection/>
    </xf>
    <xf numFmtId="172" fontId="19" fillId="0" borderId="14" xfId="52" applyNumberFormat="1" applyFont="1" applyFill="1" applyBorder="1" applyAlignment="1">
      <alignment horizontal="center"/>
      <protection/>
    </xf>
    <xf numFmtId="174" fontId="19" fillId="0" borderId="14" xfId="52" applyNumberFormat="1" applyFont="1" applyFill="1" applyBorder="1" applyAlignment="1">
      <alignment horizontal="center"/>
      <protection/>
    </xf>
    <xf numFmtId="3" fontId="19" fillId="0" borderId="14" xfId="52" applyNumberFormat="1" applyFont="1" applyFill="1" applyBorder="1" applyAlignment="1">
      <alignment horizontal="center"/>
      <protection/>
    </xf>
    <xf numFmtId="0" fontId="22" fillId="0" borderId="0" xfId="52" applyFont="1" applyFill="1" applyBorder="1" applyAlignment="1">
      <alignment horizontal="left" indent="3"/>
      <protection/>
    </xf>
    <xf numFmtId="1" fontId="15" fillId="0" borderId="0" xfId="52" applyNumberFormat="1" applyFont="1" applyFill="1" applyBorder="1" applyAlignment="1">
      <alignment horizontal="left" wrapText="1"/>
      <protection/>
    </xf>
    <xf numFmtId="0" fontId="15" fillId="0" borderId="0" xfId="52" applyFont="1" applyFill="1" applyBorder="1" applyAlignment="1">
      <alignment horizontal="left" wrapText="1"/>
      <protection/>
    </xf>
    <xf numFmtId="14" fontId="24" fillId="0" borderId="0" xfId="52" applyNumberFormat="1" applyFont="1" applyFill="1" applyBorder="1" applyAlignment="1">
      <alignment horizontal="center"/>
      <protection/>
    </xf>
    <xf numFmtId="0" fontId="20" fillId="0" borderId="0" xfId="52" applyFont="1" applyFill="1" applyBorder="1" applyAlignment="1">
      <alignment horizontal="left"/>
      <protection/>
    </xf>
    <xf numFmtId="0" fontId="15" fillId="0" borderId="0" xfId="52" applyFont="1" applyFill="1" applyBorder="1" applyAlignment="1">
      <alignment horizontal="left"/>
      <protection/>
    </xf>
    <xf numFmtId="1" fontId="5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0" xfId="52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4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0.71875" style="1" customWidth="1"/>
    <col min="2" max="2" width="17.00390625" style="1" customWidth="1"/>
    <col min="3" max="3" width="11.421875" style="1" customWidth="1"/>
    <col min="4" max="4" width="12.421875" style="1" customWidth="1"/>
    <col min="5" max="5" width="10.57421875" style="1" customWidth="1"/>
    <col min="6" max="6" width="10.7109375" style="1" customWidth="1"/>
    <col min="7" max="7" width="11.140625" style="1" customWidth="1"/>
    <col min="8" max="9" width="9.7109375" style="1" customWidth="1"/>
    <col min="10" max="10" width="11.28125" style="1" customWidth="1"/>
    <col min="11" max="11" width="15.28125" style="1" customWidth="1"/>
    <col min="12" max="12" width="1.8515625" style="1" customWidth="1"/>
    <col min="13" max="16384" width="11.421875" style="1" customWidth="1"/>
  </cols>
  <sheetData>
    <row r="1" spans="2:11" s="2" customFormat="1" ht="15.75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</row>
    <row r="2" spans="2:11" s="2" customFormat="1" ht="15.75">
      <c r="B2" s="69" t="s">
        <v>1</v>
      </c>
      <c r="C2" s="69"/>
      <c r="D2" s="69"/>
      <c r="E2" s="69"/>
      <c r="F2" s="69"/>
      <c r="G2" s="69"/>
      <c r="H2" s="69"/>
      <c r="I2" s="69"/>
      <c r="J2" s="69"/>
      <c r="K2" s="69"/>
    </row>
    <row r="3" spans="2:11" s="2" customFormat="1" ht="15.75">
      <c r="B3" s="70" t="s">
        <v>2</v>
      </c>
      <c r="C3" s="70"/>
      <c r="D3" s="70"/>
      <c r="E3" s="70"/>
      <c r="F3" s="70"/>
      <c r="G3" s="70"/>
      <c r="H3" s="70"/>
      <c r="I3" s="70"/>
      <c r="J3" s="70"/>
      <c r="K3" s="70"/>
    </row>
    <row r="4" spans="2:11" s="2" customFormat="1" ht="15.75">
      <c r="B4" s="71" t="s">
        <v>3</v>
      </c>
      <c r="C4" s="71"/>
      <c r="D4" s="71"/>
      <c r="E4" s="71"/>
      <c r="F4" s="71"/>
      <c r="G4" s="71"/>
      <c r="H4" s="71"/>
      <c r="I4" s="71"/>
      <c r="J4" s="71"/>
      <c r="K4" s="71"/>
    </row>
    <row r="5" spans="2:9" ht="10.5" customHeight="1">
      <c r="B5" s="3"/>
      <c r="C5" s="4"/>
      <c r="D5" s="3"/>
      <c r="E5" s="5"/>
      <c r="F5" s="5"/>
      <c r="G5" s="3"/>
      <c r="H5" s="6"/>
      <c r="I5" s="6"/>
    </row>
    <row r="6" spans="2:11" s="2" customFormat="1" ht="27.75" customHeight="1">
      <c r="B6" s="72" t="s">
        <v>4</v>
      </c>
      <c r="C6" s="72"/>
      <c r="D6" s="72"/>
      <c r="E6" s="72"/>
      <c r="F6" s="72"/>
      <c r="G6" s="72"/>
      <c r="H6" s="72"/>
      <c r="I6" s="72"/>
      <c r="J6" s="72"/>
      <c r="K6" s="72"/>
    </row>
    <row r="7" spans="2:9" ht="10.5" customHeight="1">
      <c r="B7" s="3"/>
      <c r="C7" s="4"/>
      <c r="D7" s="3"/>
      <c r="E7" s="5"/>
      <c r="F7" s="5"/>
      <c r="G7" s="3"/>
      <c r="H7" s="6"/>
      <c r="I7" s="6"/>
    </row>
    <row r="8" spans="2:12" ht="19.5" customHeight="1"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9" t="s">
        <v>14</v>
      </c>
      <c r="L8" s="10"/>
    </row>
    <row r="9" spans="2:11" ht="19.5" customHeight="1">
      <c r="B9" s="11" t="s">
        <v>15</v>
      </c>
      <c r="C9" s="12">
        <f>ROUND(C16*1.8,0)</f>
        <v>1290476</v>
      </c>
      <c r="D9" s="12">
        <f aca="true" t="shared" si="0" ref="D9:D16">ROUND(C9*0.75,0)</f>
        <v>967857</v>
      </c>
      <c r="E9" s="12">
        <f aca="true" t="shared" si="1" ref="E9:E16">ROUND(C9*0.5,0)</f>
        <v>645238</v>
      </c>
      <c r="F9" s="12">
        <f aca="true" t="shared" si="2" ref="F9:F16">ROUND(C9*0.25,0)</f>
        <v>322619</v>
      </c>
      <c r="G9" s="12">
        <f aca="true" t="shared" si="3" ref="G9:G16">ROUND(C9/8,0)</f>
        <v>161310</v>
      </c>
      <c r="H9" s="12">
        <f aca="true" t="shared" si="4" ref="H9:H16">ROUND(C9/16,0)</f>
        <v>80655</v>
      </c>
      <c r="I9" s="12">
        <f>ROUND(C9/30,0)</f>
        <v>43016</v>
      </c>
      <c r="J9" s="12">
        <f aca="true" t="shared" si="5" ref="J9:J14">ROUND(C9*0.03,0)</f>
        <v>38714</v>
      </c>
      <c r="K9" s="13">
        <f>ROUND(C9*D31,0)</f>
        <v>32262</v>
      </c>
    </row>
    <row r="10" spans="2:11" ht="19.5" customHeight="1">
      <c r="B10" s="11" t="s">
        <v>16</v>
      </c>
      <c r="C10" s="12">
        <f>ROUND(C16*1.55,0)</f>
        <v>1111243</v>
      </c>
      <c r="D10" s="12">
        <f t="shared" si="0"/>
        <v>833432</v>
      </c>
      <c r="E10" s="12">
        <f t="shared" si="1"/>
        <v>555622</v>
      </c>
      <c r="F10" s="12">
        <f t="shared" si="2"/>
        <v>277811</v>
      </c>
      <c r="G10" s="12">
        <f t="shared" si="3"/>
        <v>138905</v>
      </c>
      <c r="H10" s="12">
        <f t="shared" si="4"/>
        <v>69453</v>
      </c>
      <c r="I10" s="12">
        <f>ROUND(C10/30,0)</f>
        <v>37041</v>
      </c>
      <c r="J10" s="12">
        <f t="shared" si="5"/>
        <v>33337</v>
      </c>
      <c r="K10" s="13">
        <f>ROUND(C10*D32,0)</f>
        <v>30004</v>
      </c>
    </row>
    <row r="11" spans="2:11" ht="19.5" customHeight="1">
      <c r="B11" s="11" t="s">
        <v>17</v>
      </c>
      <c r="C11" s="14">
        <f>ROUND(C16*1.4,0)</f>
        <v>1003703</v>
      </c>
      <c r="D11" s="12">
        <f t="shared" si="0"/>
        <v>752777</v>
      </c>
      <c r="E11" s="12">
        <f t="shared" si="1"/>
        <v>501852</v>
      </c>
      <c r="F11" s="12">
        <f t="shared" si="2"/>
        <v>250926</v>
      </c>
      <c r="G11" s="12">
        <f t="shared" si="3"/>
        <v>125463</v>
      </c>
      <c r="H11" s="12">
        <f t="shared" si="4"/>
        <v>62731</v>
      </c>
      <c r="I11" s="12">
        <f>ROUND(C11/30,0)</f>
        <v>33457</v>
      </c>
      <c r="J11" s="12">
        <f t="shared" si="5"/>
        <v>30111</v>
      </c>
      <c r="K11" s="13">
        <f>ROUND(C11*D33,0)</f>
        <v>29107</v>
      </c>
    </row>
    <row r="12" spans="2:11" ht="19.5" customHeight="1">
      <c r="B12" s="11" t="s">
        <v>18</v>
      </c>
      <c r="C12" s="14">
        <f>ROUND(C16*1.3,0)</f>
        <v>932010</v>
      </c>
      <c r="D12" s="12">
        <f t="shared" si="0"/>
        <v>699008</v>
      </c>
      <c r="E12" s="12">
        <f t="shared" si="1"/>
        <v>466005</v>
      </c>
      <c r="F12" s="12">
        <f t="shared" si="2"/>
        <v>233003</v>
      </c>
      <c r="G12" s="12">
        <f t="shared" si="3"/>
        <v>116501</v>
      </c>
      <c r="H12" s="12">
        <f t="shared" si="4"/>
        <v>58251</v>
      </c>
      <c r="I12" s="12">
        <f>ROUND(C12/30,0)</f>
        <v>31067</v>
      </c>
      <c r="J12" s="12">
        <f t="shared" si="5"/>
        <v>27960</v>
      </c>
      <c r="K12" s="13">
        <f>ROUND(C12*D34,0)</f>
        <v>27960</v>
      </c>
    </row>
    <row r="13" spans="2:11" ht="19.5" customHeight="1">
      <c r="B13" s="11" t="s">
        <v>19</v>
      </c>
      <c r="C13" s="12">
        <f>ROUND(C14*1.15,0)</f>
        <v>824471</v>
      </c>
      <c r="D13" s="12">
        <f t="shared" si="0"/>
        <v>618353</v>
      </c>
      <c r="E13" s="12">
        <f t="shared" si="1"/>
        <v>412236</v>
      </c>
      <c r="F13" s="12">
        <f t="shared" si="2"/>
        <v>206118</v>
      </c>
      <c r="G13" s="12">
        <f t="shared" si="3"/>
        <v>103059</v>
      </c>
      <c r="H13" s="12">
        <f t="shared" si="4"/>
        <v>51529</v>
      </c>
      <c r="I13" s="12">
        <f>ROUND(C13/30,0)</f>
        <v>27482</v>
      </c>
      <c r="J13" s="12">
        <f t="shared" si="5"/>
        <v>24734</v>
      </c>
      <c r="K13" s="13">
        <f>ROUND(C13*D34,0)</f>
        <v>24734</v>
      </c>
    </row>
    <row r="14" spans="2:11" ht="19.5" customHeight="1">
      <c r="B14" s="11" t="s">
        <v>20</v>
      </c>
      <c r="C14" s="12">
        <f>C15</f>
        <v>716931</v>
      </c>
      <c r="D14" s="12">
        <f t="shared" si="0"/>
        <v>537698</v>
      </c>
      <c r="E14" s="12">
        <f t="shared" si="1"/>
        <v>358466</v>
      </c>
      <c r="F14" s="12">
        <f t="shared" si="2"/>
        <v>179233</v>
      </c>
      <c r="G14" s="12">
        <f t="shared" si="3"/>
        <v>89616</v>
      </c>
      <c r="H14" s="12">
        <f t="shared" si="4"/>
        <v>44808</v>
      </c>
      <c r="I14" s="12">
        <f>I16</f>
        <v>23898</v>
      </c>
      <c r="J14" s="12">
        <f t="shared" si="5"/>
        <v>21508</v>
      </c>
      <c r="K14" s="13"/>
    </row>
    <row r="15" spans="2:11" ht="19.5" customHeight="1">
      <c r="B15" s="11" t="s">
        <v>21</v>
      </c>
      <c r="C15" s="12">
        <f>C16</f>
        <v>716931</v>
      </c>
      <c r="D15" s="12">
        <f t="shared" si="0"/>
        <v>537698</v>
      </c>
      <c r="E15" s="12">
        <f t="shared" si="1"/>
        <v>358466</v>
      </c>
      <c r="F15" s="12">
        <f t="shared" si="2"/>
        <v>179233</v>
      </c>
      <c r="G15" s="12">
        <f t="shared" si="3"/>
        <v>89616</v>
      </c>
      <c r="H15" s="12">
        <f t="shared" si="4"/>
        <v>44808</v>
      </c>
      <c r="I15" s="12">
        <f>I16</f>
        <v>23898</v>
      </c>
      <c r="J15" s="12"/>
      <c r="K15" s="13"/>
    </row>
    <row r="16" spans="2:11" ht="19.5" customHeight="1">
      <c r="B16" s="15" t="s">
        <v>22</v>
      </c>
      <c r="C16" s="16">
        <v>716931</v>
      </c>
      <c r="D16" s="16">
        <f t="shared" si="0"/>
        <v>537698</v>
      </c>
      <c r="E16" s="16">
        <f t="shared" si="1"/>
        <v>358466</v>
      </c>
      <c r="F16" s="16">
        <f t="shared" si="2"/>
        <v>179233</v>
      </c>
      <c r="G16" s="16">
        <f t="shared" si="3"/>
        <v>89616</v>
      </c>
      <c r="H16" s="16">
        <f t="shared" si="4"/>
        <v>44808</v>
      </c>
      <c r="I16" s="16">
        <f>ROUND(C16/30,0)</f>
        <v>23898</v>
      </c>
      <c r="J16" s="16"/>
      <c r="K16" s="17"/>
    </row>
    <row r="17" spans="2:9" ht="9" customHeight="1">
      <c r="B17" s="3"/>
      <c r="C17" s="4"/>
      <c r="D17" s="3"/>
      <c r="E17" s="5"/>
      <c r="F17" s="5"/>
      <c r="G17" s="3"/>
      <c r="H17" s="6"/>
      <c r="I17" s="6"/>
    </row>
    <row r="18" ht="12.75">
      <c r="G18" s="18"/>
    </row>
    <row r="19" spans="2:11" ht="12.75">
      <c r="B19" s="19" t="s">
        <v>23</v>
      </c>
      <c r="C19" s="20"/>
      <c r="D19" s="20"/>
      <c r="E19" s="20"/>
      <c r="F19" s="21"/>
      <c r="G19" s="22"/>
      <c r="H19" s="22"/>
      <c r="I19" s="22"/>
      <c r="J19" s="73" t="s">
        <v>24</v>
      </c>
      <c r="K19" s="73"/>
    </row>
    <row r="20" spans="2:11" ht="12.75">
      <c r="B20" s="23"/>
      <c r="C20" s="24"/>
      <c r="D20" s="24"/>
      <c r="E20" s="24"/>
      <c r="F20" s="25"/>
      <c r="G20" s="22"/>
      <c r="H20" s="22"/>
      <c r="I20" s="22"/>
      <c r="J20" s="26"/>
      <c r="K20" s="25"/>
    </row>
    <row r="21" spans="2:11" ht="12.75">
      <c r="B21" s="27" t="s">
        <v>25</v>
      </c>
      <c r="C21" s="28"/>
      <c r="D21" s="28"/>
      <c r="E21" s="29">
        <v>0.3</v>
      </c>
      <c r="F21" s="25"/>
      <c r="G21" s="22"/>
      <c r="H21" s="22"/>
      <c r="I21" s="22"/>
      <c r="J21" s="30" t="s">
        <v>5</v>
      </c>
      <c r="K21" s="31" t="s">
        <v>26</v>
      </c>
    </row>
    <row r="22" spans="2:11" ht="12.75">
      <c r="B22" s="27" t="s">
        <v>27</v>
      </c>
      <c r="C22" s="28"/>
      <c r="D22" s="28"/>
      <c r="E22" s="29">
        <v>0.25</v>
      </c>
      <c r="F22" s="25"/>
      <c r="G22" s="22"/>
      <c r="H22" s="22"/>
      <c r="I22" s="22"/>
      <c r="J22" s="23" t="s">
        <v>28</v>
      </c>
      <c r="K22" s="32" t="s">
        <v>29</v>
      </c>
    </row>
    <row r="23" spans="2:11" ht="12.75">
      <c r="B23" s="33" t="s">
        <v>30</v>
      </c>
      <c r="C23" s="34"/>
      <c r="D23" s="34"/>
      <c r="E23" s="35">
        <v>0.15</v>
      </c>
      <c r="F23" s="36"/>
      <c r="G23" s="22"/>
      <c r="H23" s="22"/>
      <c r="I23" s="22"/>
      <c r="J23" s="23" t="s">
        <v>31</v>
      </c>
      <c r="K23" s="32">
        <v>10</v>
      </c>
    </row>
    <row r="24" spans="2:11" ht="12.75">
      <c r="B24" s="22"/>
      <c r="C24" s="22"/>
      <c r="D24" s="22"/>
      <c r="E24" s="22"/>
      <c r="F24" s="22"/>
      <c r="G24" s="22"/>
      <c r="H24" s="22"/>
      <c r="I24" s="22"/>
      <c r="J24" s="23" t="s">
        <v>32</v>
      </c>
      <c r="K24" s="32">
        <v>3</v>
      </c>
    </row>
    <row r="25" spans="2:11" ht="12.75">
      <c r="B25" s="19" t="s">
        <v>33</v>
      </c>
      <c r="C25" s="37"/>
      <c r="D25" s="37"/>
      <c r="E25" s="38"/>
      <c r="F25" s="39"/>
      <c r="G25" s="22"/>
      <c r="H25" s="22"/>
      <c r="I25" s="22"/>
      <c r="J25" s="23" t="s">
        <v>34</v>
      </c>
      <c r="K25" s="32">
        <v>2</v>
      </c>
    </row>
    <row r="26" spans="2:11" ht="12.75">
      <c r="B26" s="40"/>
      <c r="C26" s="41"/>
      <c r="D26" s="41"/>
      <c r="E26" s="28"/>
      <c r="F26" s="25"/>
      <c r="G26" s="22"/>
      <c r="H26" s="22"/>
      <c r="I26" s="22"/>
      <c r="J26" s="42" t="s">
        <v>35</v>
      </c>
      <c r="K26" s="43">
        <v>2</v>
      </c>
    </row>
    <row r="27" spans="2:11" ht="12.75">
      <c r="B27" s="27" t="s">
        <v>36</v>
      </c>
      <c r="C27" s="28"/>
      <c r="D27" s="28"/>
      <c r="E27" s="28"/>
      <c r="F27" s="25"/>
      <c r="G27" s="22"/>
      <c r="H27" s="22"/>
      <c r="I27" s="22"/>
      <c r="J27" s="22"/>
      <c r="K27" s="22"/>
    </row>
    <row r="28" spans="2:11" ht="12.75">
      <c r="B28" s="38"/>
      <c r="C28" s="38"/>
      <c r="D28" s="38"/>
      <c r="E28" s="38"/>
      <c r="F28" s="44"/>
      <c r="G28" s="22"/>
      <c r="H28" s="22"/>
      <c r="I28" s="19" t="s">
        <v>37</v>
      </c>
      <c r="J28" s="38"/>
      <c r="K28" s="39"/>
    </row>
    <row r="29" spans="2:11" ht="12.75">
      <c r="B29" s="19" t="s">
        <v>38</v>
      </c>
      <c r="C29" s="37"/>
      <c r="D29" s="37"/>
      <c r="E29" s="38"/>
      <c r="F29" s="39"/>
      <c r="G29" s="22"/>
      <c r="H29" s="22"/>
      <c r="I29" s="23"/>
      <c r="J29" s="28"/>
      <c r="K29" s="25"/>
    </row>
    <row r="30" spans="2:11" ht="12.75">
      <c r="B30" s="40"/>
      <c r="C30" s="41"/>
      <c r="D30" s="41"/>
      <c r="E30" s="28"/>
      <c r="F30" s="25"/>
      <c r="G30" s="22"/>
      <c r="H30" s="22"/>
      <c r="I30" s="33" t="s">
        <v>39</v>
      </c>
      <c r="J30" s="34"/>
      <c r="K30" s="36"/>
    </row>
    <row r="31" spans="2:8" ht="12.75">
      <c r="B31" s="27" t="s">
        <v>40</v>
      </c>
      <c r="C31" s="22"/>
      <c r="D31" s="45">
        <v>0.025</v>
      </c>
      <c r="E31" s="28"/>
      <c r="F31" s="25"/>
      <c r="G31" s="22"/>
      <c r="H31" s="22"/>
    </row>
    <row r="32" spans="2:11" ht="12.75">
      <c r="B32" s="27" t="s">
        <v>41</v>
      </c>
      <c r="C32" s="22"/>
      <c r="D32" s="45">
        <v>0.027</v>
      </c>
      <c r="E32" s="28"/>
      <c r="F32" s="25"/>
      <c r="G32" s="22"/>
      <c r="H32" s="22"/>
      <c r="I32" s="46"/>
      <c r="J32" s="24"/>
      <c r="K32" s="24"/>
    </row>
    <row r="33" spans="2:11" ht="12.75">
      <c r="B33" s="27" t="s">
        <v>42</v>
      </c>
      <c r="C33" s="22"/>
      <c r="D33" s="45">
        <v>0.029</v>
      </c>
      <c r="E33" s="28"/>
      <c r="F33" s="25"/>
      <c r="G33" s="22"/>
      <c r="H33" s="22"/>
      <c r="I33" s="24"/>
      <c r="J33" s="24"/>
      <c r="K33" s="24"/>
    </row>
    <row r="34" spans="2:11" ht="12.75">
      <c r="B34" s="33" t="s">
        <v>34</v>
      </c>
      <c r="C34" s="47"/>
      <c r="D34" s="48">
        <v>0.03</v>
      </c>
      <c r="E34" s="34"/>
      <c r="F34" s="36"/>
      <c r="G34" s="22"/>
      <c r="H34" s="22"/>
      <c r="I34" s="49"/>
      <c r="J34" s="28"/>
      <c r="K34" s="50"/>
    </row>
  </sheetData>
  <sheetProtection selectLockedCells="1" selectUnlockedCells="1"/>
  <mergeCells count="6">
    <mergeCell ref="B1:K1"/>
    <mergeCell ref="B2:K2"/>
    <mergeCell ref="B3:K3"/>
    <mergeCell ref="B4:K4"/>
    <mergeCell ref="B6:K6"/>
    <mergeCell ref="J19:K19"/>
  </mergeCells>
  <printOptions horizontalCentered="1"/>
  <pageMargins left="0.19652777777777777" right="0.19652777777777777" top="0.2361111111111111" bottom="0.15763888888888888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O39" sqref="O39:P39"/>
    </sheetView>
  </sheetViews>
  <sheetFormatPr defaultColWidth="11.421875" defaultRowHeight="12.75"/>
  <cols>
    <col min="1" max="1" width="5.00390625" style="51" customWidth="1"/>
    <col min="2" max="2" width="19.140625" style="51" customWidth="1"/>
    <col min="3" max="3" width="13.140625" style="51" customWidth="1"/>
    <col min="4" max="4" width="5.421875" style="52" customWidth="1"/>
    <col min="5" max="5" width="6.57421875" style="52" customWidth="1"/>
    <col min="6" max="6" width="5.8515625" style="52" customWidth="1"/>
    <col min="7" max="7" width="5.7109375" style="52" customWidth="1"/>
    <col min="8" max="8" width="5.421875" style="52" customWidth="1"/>
    <col min="9" max="9" width="5.57421875" style="52" customWidth="1"/>
    <col min="10" max="10" width="6.140625" style="51" customWidth="1"/>
    <col min="11" max="11" width="7.140625" style="51" customWidth="1"/>
    <col min="12" max="12" width="5.140625" style="51" customWidth="1"/>
    <col min="13" max="13" width="6.8515625" style="51" customWidth="1"/>
    <col min="14" max="14" width="5.140625" style="51" customWidth="1"/>
    <col min="15" max="15" width="5.7109375" style="51" customWidth="1"/>
    <col min="16" max="16" width="13.57421875" style="51" customWidth="1"/>
    <col min="17" max="16384" width="11.421875" style="51" customWidth="1"/>
  </cols>
  <sheetData>
    <row r="1" spans="2:15" s="53" customFormat="1" ht="15.75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2:15" s="53" customFormat="1" ht="15.75">
      <c r="B2" s="74" t="s">
        <v>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2:15" s="53" customFormat="1" ht="15.75">
      <c r="B3" s="75" t="s">
        <v>43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2:15" s="53" customFormat="1" ht="15.75">
      <c r="B4" s="76" t="s">
        <v>3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2:14" s="53" customFormat="1" ht="7.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2:15" s="53" customFormat="1" ht="15" customHeight="1">
      <c r="B6" s="77" t="s">
        <v>5</v>
      </c>
      <c r="C6" s="78" t="s">
        <v>44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2:15" ht="30" customHeight="1">
      <c r="B7" s="77"/>
      <c r="C7" s="55" t="s">
        <v>45</v>
      </c>
      <c r="D7" s="79">
        <v>0.75</v>
      </c>
      <c r="E7" s="79"/>
      <c r="F7" s="79">
        <v>0.5</v>
      </c>
      <c r="G7" s="79"/>
      <c r="H7" s="79">
        <v>0.25</v>
      </c>
      <c r="I7" s="79"/>
      <c r="J7" s="79">
        <v>0.125</v>
      </c>
      <c r="K7" s="79"/>
      <c r="L7" s="80">
        <v>0.0625</v>
      </c>
      <c r="M7" s="80"/>
      <c r="N7" s="81" t="s">
        <v>46</v>
      </c>
      <c r="O7" s="81"/>
    </row>
    <row r="8" spans="2:15" ht="15">
      <c r="B8" s="56" t="s">
        <v>47</v>
      </c>
      <c r="C8" s="57">
        <f>ROUND(C15*1.8,0)</f>
        <v>1290476</v>
      </c>
      <c r="D8" s="82">
        <f aca="true" t="shared" si="0" ref="D8:D15">ROUND($C8*D$7,0)</f>
        <v>967857</v>
      </c>
      <c r="E8" s="82"/>
      <c r="F8" s="83">
        <f aca="true" t="shared" si="1" ref="F8:F15">ROUND($C8*F$7,0)</f>
        <v>645238</v>
      </c>
      <c r="G8" s="83"/>
      <c r="H8" s="83">
        <f aca="true" t="shared" si="2" ref="H8:H15">ROUND($C8*H$7,0)</f>
        <v>322619</v>
      </c>
      <c r="I8" s="83"/>
      <c r="J8" s="83">
        <f aca="true" t="shared" si="3" ref="J8:J15">ROUND($C8*J$7,0)</f>
        <v>161310</v>
      </c>
      <c r="K8" s="83"/>
      <c r="L8" s="83">
        <f aca="true" t="shared" si="4" ref="L8:L15">ROUND($C8*L$7,0)</f>
        <v>80655</v>
      </c>
      <c r="M8" s="83"/>
      <c r="N8" s="82">
        <f>ROUND(C8/30,0)</f>
        <v>43016</v>
      </c>
      <c r="O8" s="82"/>
    </row>
    <row r="9" spans="2:15" ht="15">
      <c r="B9" s="56" t="s">
        <v>16</v>
      </c>
      <c r="C9" s="57">
        <f>ROUND(C15*1.55,0)</f>
        <v>1111243</v>
      </c>
      <c r="D9" s="82">
        <f t="shared" si="0"/>
        <v>833432</v>
      </c>
      <c r="E9" s="82"/>
      <c r="F9" s="83">
        <f t="shared" si="1"/>
        <v>555622</v>
      </c>
      <c r="G9" s="83"/>
      <c r="H9" s="83">
        <f t="shared" si="2"/>
        <v>277811</v>
      </c>
      <c r="I9" s="83">
        <f aca="true" t="shared" si="5" ref="I9:I15">ROUND($C9*I$7,0)</f>
        <v>0</v>
      </c>
      <c r="J9" s="83">
        <f t="shared" si="3"/>
        <v>138905</v>
      </c>
      <c r="K9" s="83"/>
      <c r="L9" s="83">
        <f t="shared" si="4"/>
        <v>69453</v>
      </c>
      <c r="M9" s="83"/>
      <c r="N9" s="82">
        <f>ROUND(C9/30,0)</f>
        <v>37041</v>
      </c>
      <c r="O9" s="82"/>
    </row>
    <row r="10" spans="2:15" ht="15">
      <c r="B10" s="56" t="s">
        <v>17</v>
      </c>
      <c r="C10" s="59">
        <f>ROUND(C15*1.4,0)</f>
        <v>1003703</v>
      </c>
      <c r="D10" s="82">
        <f t="shared" si="0"/>
        <v>752777</v>
      </c>
      <c r="E10" s="82"/>
      <c r="F10" s="83">
        <f t="shared" si="1"/>
        <v>501852</v>
      </c>
      <c r="G10" s="83"/>
      <c r="H10" s="83">
        <f t="shared" si="2"/>
        <v>250926</v>
      </c>
      <c r="I10" s="83">
        <f t="shared" si="5"/>
        <v>0</v>
      </c>
      <c r="J10" s="83">
        <f t="shared" si="3"/>
        <v>125463</v>
      </c>
      <c r="K10" s="83"/>
      <c r="L10" s="83">
        <f t="shared" si="4"/>
        <v>62731</v>
      </c>
      <c r="M10" s="83"/>
      <c r="N10" s="82">
        <f>ROUND(C10/30,0)</f>
        <v>33457</v>
      </c>
      <c r="O10" s="82"/>
    </row>
    <row r="11" spans="2:15" ht="15">
      <c r="B11" s="56" t="s">
        <v>18</v>
      </c>
      <c r="C11" s="59">
        <f>ROUND(C15*1.3,0)</f>
        <v>932010</v>
      </c>
      <c r="D11" s="82">
        <f t="shared" si="0"/>
        <v>699008</v>
      </c>
      <c r="E11" s="82"/>
      <c r="F11" s="83">
        <f t="shared" si="1"/>
        <v>466005</v>
      </c>
      <c r="G11" s="83"/>
      <c r="H11" s="83">
        <f t="shared" si="2"/>
        <v>233003</v>
      </c>
      <c r="I11" s="83">
        <f t="shared" si="5"/>
        <v>0</v>
      </c>
      <c r="J11" s="83">
        <f t="shared" si="3"/>
        <v>116501</v>
      </c>
      <c r="K11" s="83"/>
      <c r="L11" s="83">
        <f t="shared" si="4"/>
        <v>58251</v>
      </c>
      <c r="M11" s="83"/>
      <c r="N11" s="82">
        <f>ROUND(C11/30,0)</f>
        <v>31067</v>
      </c>
      <c r="O11" s="82"/>
    </row>
    <row r="12" spans="2:15" ht="15">
      <c r="B12" s="56" t="s">
        <v>19</v>
      </c>
      <c r="C12" s="57">
        <f>ROUND(C13*1.15,0)</f>
        <v>824471</v>
      </c>
      <c r="D12" s="82">
        <f t="shared" si="0"/>
        <v>618353</v>
      </c>
      <c r="E12" s="82"/>
      <c r="F12" s="83">
        <f t="shared" si="1"/>
        <v>412236</v>
      </c>
      <c r="G12" s="83"/>
      <c r="H12" s="83">
        <f t="shared" si="2"/>
        <v>206118</v>
      </c>
      <c r="I12" s="83">
        <f t="shared" si="5"/>
        <v>0</v>
      </c>
      <c r="J12" s="83">
        <f t="shared" si="3"/>
        <v>103059</v>
      </c>
      <c r="K12" s="83"/>
      <c r="L12" s="83">
        <f t="shared" si="4"/>
        <v>51529</v>
      </c>
      <c r="M12" s="83"/>
      <c r="N12" s="82">
        <f>ROUND(C12/30,0)</f>
        <v>27482</v>
      </c>
      <c r="O12" s="82"/>
    </row>
    <row r="13" spans="2:15" ht="15">
      <c r="B13" s="56" t="s">
        <v>20</v>
      </c>
      <c r="C13" s="57">
        <f>C14</f>
        <v>716931</v>
      </c>
      <c r="D13" s="82">
        <f t="shared" si="0"/>
        <v>537698</v>
      </c>
      <c r="E13" s="82"/>
      <c r="F13" s="83">
        <f t="shared" si="1"/>
        <v>358466</v>
      </c>
      <c r="G13" s="83"/>
      <c r="H13" s="83">
        <f t="shared" si="2"/>
        <v>179233</v>
      </c>
      <c r="I13" s="83">
        <f t="shared" si="5"/>
        <v>0</v>
      </c>
      <c r="J13" s="83">
        <f t="shared" si="3"/>
        <v>89616</v>
      </c>
      <c r="K13" s="83"/>
      <c r="L13" s="83">
        <f t="shared" si="4"/>
        <v>44808</v>
      </c>
      <c r="M13" s="83"/>
      <c r="N13" s="82">
        <f>N15</f>
        <v>23898</v>
      </c>
      <c r="O13" s="82"/>
    </row>
    <row r="14" spans="2:15" ht="15">
      <c r="B14" s="56" t="s">
        <v>21</v>
      </c>
      <c r="C14" s="57">
        <f>C15</f>
        <v>716931</v>
      </c>
      <c r="D14" s="82">
        <f t="shared" si="0"/>
        <v>537698</v>
      </c>
      <c r="E14" s="82"/>
      <c r="F14" s="83">
        <f t="shared" si="1"/>
        <v>358466</v>
      </c>
      <c r="G14" s="83"/>
      <c r="H14" s="83">
        <f t="shared" si="2"/>
        <v>179233</v>
      </c>
      <c r="I14" s="83">
        <f t="shared" si="5"/>
        <v>0</v>
      </c>
      <c r="J14" s="83">
        <f t="shared" si="3"/>
        <v>89616</v>
      </c>
      <c r="K14" s="83"/>
      <c r="L14" s="83">
        <f t="shared" si="4"/>
        <v>44808</v>
      </c>
      <c r="M14" s="83"/>
      <c r="N14" s="82">
        <f>N15</f>
        <v>23898</v>
      </c>
      <c r="O14" s="82"/>
    </row>
    <row r="15" spans="2:15" ht="15">
      <c r="B15" s="56" t="s">
        <v>48</v>
      </c>
      <c r="C15" s="57">
        <f>Enero!C16</f>
        <v>716931</v>
      </c>
      <c r="D15" s="82">
        <f t="shared" si="0"/>
        <v>537698</v>
      </c>
      <c r="E15" s="82"/>
      <c r="F15" s="83">
        <f t="shared" si="1"/>
        <v>358466</v>
      </c>
      <c r="G15" s="83"/>
      <c r="H15" s="83">
        <f t="shared" si="2"/>
        <v>179233</v>
      </c>
      <c r="I15" s="83">
        <f t="shared" si="5"/>
        <v>0</v>
      </c>
      <c r="J15" s="83">
        <f t="shared" si="3"/>
        <v>89616</v>
      </c>
      <c r="K15" s="83"/>
      <c r="L15" s="83">
        <f t="shared" si="4"/>
        <v>44808</v>
      </c>
      <c r="M15" s="83"/>
      <c r="N15" s="82">
        <f>ROUND(C15/30,0)</f>
        <v>23898</v>
      </c>
      <c r="O15" s="82"/>
    </row>
    <row r="16" spans="2:15" ht="15" customHeight="1">
      <c r="B16" s="84" t="s">
        <v>49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</row>
    <row r="17" spans="2:15" ht="14.25" customHeight="1">
      <c r="B17" s="77" t="s">
        <v>5</v>
      </c>
      <c r="C17" s="85" t="s">
        <v>50</v>
      </c>
      <c r="D17" s="85"/>
      <c r="E17" s="85"/>
      <c r="F17" s="85"/>
      <c r="G17" s="85"/>
      <c r="H17" s="85"/>
      <c r="I17" s="85"/>
      <c r="J17" s="85"/>
      <c r="K17" s="85"/>
      <c r="L17" s="86" t="s">
        <v>51</v>
      </c>
      <c r="M17" s="86"/>
      <c r="N17" s="86"/>
      <c r="O17" s="86"/>
    </row>
    <row r="18" spans="2:15" ht="14.25" customHeight="1">
      <c r="B18" s="77"/>
      <c r="C18" s="60"/>
      <c r="D18" s="85" t="s">
        <v>52</v>
      </c>
      <c r="E18" s="85"/>
      <c r="F18" s="85"/>
      <c r="G18" s="85"/>
      <c r="H18" s="87" t="s">
        <v>53</v>
      </c>
      <c r="I18" s="87"/>
      <c r="J18" s="87"/>
      <c r="K18" s="87"/>
      <c r="L18" s="88" t="s">
        <v>54</v>
      </c>
      <c r="M18" s="88"/>
      <c r="N18" s="88"/>
      <c r="O18" s="88"/>
    </row>
    <row r="19" spans="2:15" s="61" customFormat="1" ht="15" customHeight="1">
      <c r="B19" s="77"/>
      <c r="C19" s="60" t="s">
        <v>26</v>
      </c>
      <c r="D19" s="89" t="s">
        <v>55</v>
      </c>
      <c r="E19" s="89"/>
      <c r="F19" s="89" t="s">
        <v>56</v>
      </c>
      <c r="G19" s="89"/>
      <c r="H19" s="89" t="s">
        <v>55</v>
      </c>
      <c r="I19" s="89"/>
      <c r="J19" s="89" t="s">
        <v>56</v>
      </c>
      <c r="K19" s="89"/>
      <c r="L19" s="89" t="s">
        <v>26</v>
      </c>
      <c r="M19" s="89"/>
      <c r="N19" s="89" t="s">
        <v>56</v>
      </c>
      <c r="O19" s="89"/>
    </row>
    <row r="20" spans="2:15" ht="13.5" customHeight="1">
      <c r="B20" s="62" t="s">
        <v>57</v>
      </c>
      <c r="C20" s="58" t="s">
        <v>58</v>
      </c>
      <c r="D20" s="90">
        <v>0.03</v>
      </c>
      <c r="E20" s="90"/>
      <c r="F20" s="83">
        <f aca="true" t="shared" si="6" ref="F20:F27">ROUND(C8*D20,0)</f>
        <v>38714</v>
      </c>
      <c r="G20" s="83"/>
      <c r="H20" s="91">
        <v>0.025</v>
      </c>
      <c r="I20" s="91"/>
      <c r="J20" s="83">
        <f aca="true" t="shared" si="7" ref="J20:J27">ROUND(C8*H20,0)</f>
        <v>32262</v>
      </c>
      <c r="K20" s="83"/>
      <c r="L20" s="92">
        <v>7</v>
      </c>
      <c r="M20" s="92"/>
      <c r="N20" s="83">
        <f>ROUND(C8*0.04,0)</f>
        <v>51619</v>
      </c>
      <c r="O20" s="83"/>
    </row>
    <row r="21" spans="2:15" s="61" customFormat="1" ht="15">
      <c r="B21" s="62" t="s">
        <v>16</v>
      </c>
      <c r="C21" s="63">
        <v>10</v>
      </c>
      <c r="D21" s="90">
        <v>0.03</v>
      </c>
      <c r="E21" s="90"/>
      <c r="F21" s="83">
        <f t="shared" si="6"/>
        <v>33337</v>
      </c>
      <c r="G21" s="83"/>
      <c r="H21" s="91">
        <v>0.027</v>
      </c>
      <c r="I21" s="91"/>
      <c r="J21" s="83">
        <f t="shared" si="7"/>
        <v>30004</v>
      </c>
      <c r="K21" s="83"/>
      <c r="L21" s="92">
        <v>4</v>
      </c>
      <c r="M21" s="92"/>
      <c r="N21" s="83">
        <f>ROUND(C9*0.04,0)</f>
        <v>44450</v>
      </c>
      <c r="O21" s="83"/>
    </row>
    <row r="22" spans="2:15" s="61" customFormat="1" ht="15">
      <c r="B22" s="62" t="s">
        <v>17</v>
      </c>
      <c r="C22" s="63">
        <v>3</v>
      </c>
      <c r="D22" s="90">
        <v>0.03</v>
      </c>
      <c r="E22" s="90"/>
      <c r="F22" s="83">
        <f t="shared" si="6"/>
        <v>30111</v>
      </c>
      <c r="G22" s="83"/>
      <c r="H22" s="91">
        <v>0.029</v>
      </c>
      <c r="I22" s="91"/>
      <c r="J22" s="83">
        <f t="shared" si="7"/>
        <v>29107</v>
      </c>
      <c r="K22" s="83"/>
      <c r="L22" s="92">
        <v>2</v>
      </c>
      <c r="M22" s="92"/>
      <c r="N22" s="83">
        <f>ROUND(C10*0.04,0)</f>
        <v>40148</v>
      </c>
      <c r="O22" s="83"/>
    </row>
    <row r="23" spans="2:15" s="61" customFormat="1" ht="15">
      <c r="B23" s="62" t="s">
        <v>18</v>
      </c>
      <c r="C23" s="63">
        <v>2</v>
      </c>
      <c r="D23" s="90">
        <v>0.03</v>
      </c>
      <c r="E23" s="90"/>
      <c r="F23" s="83">
        <f t="shared" si="6"/>
        <v>27960</v>
      </c>
      <c r="G23" s="83"/>
      <c r="H23" s="91">
        <v>0.03</v>
      </c>
      <c r="I23" s="91"/>
      <c r="J23" s="83">
        <f t="shared" si="7"/>
        <v>27960</v>
      </c>
      <c r="K23" s="83"/>
      <c r="L23" s="92">
        <v>2</v>
      </c>
      <c r="M23" s="92"/>
      <c r="N23" s="83">
        <f>ROUND(C11*0.04,0)</f>
        <v>37280</v>
      </c>
      <c r="O23" s="83"/>
    </row>
    <row r="24" spans="2:15" s="61" customFormat="1" ht="15" customHeight="1">
      <c r="B24" s="62" t="s">
        <v>19</v>
      </c>
      <c r="C24" s="63">
        <v>2</v>
      </c>
      <c r="D24" s="90">
        <v>0.03</v>
      </c>
      <c r="E24" s="90"/>
      <c r="F24" s="83">
        <f t="shared" si="6"/>
        <v>24734</v>
      </c>
      <c r="G24" s="83"/>
      <c r="H24" s="91">
        <v>0</v>
      </c>
      <c r="I24" s="91"/>
      <c r="J24" s="83">
        <f t="shared" si="7"/>
        <v>0</v>
      </c>
      <c r="K24" s="83"/>
      <c r="L24" s="92" t="s">
        <v>59</v>
      </c>
      <c r="M24" s="92"/>
      <c r="N24" s="83">
        <f>ROUND(C12*0.04,0)</f>
        <v>32979</v>
      </c>
      <c r="O24" s="83"/>
    </row>
    <row r="25" spans="2:15" s="61" customFormat="1" ht="15" customHeight="1">
      <c r="B25" s="62" t="s">
        <v>20</v>
      </c>
      <c r="C25" s="63">
        <v>2</v>
      </c>
      <c r="D25" s="90">
        <v>0.03</v>
      </c>
      <c r="E25" s="90"/>
      <c r="F25" s="83">
        <f t="shared" si="6"/>
        <v>21508</v>
      </c>
      <c r="G25" s="83"/>
      <c r="H25" s="91">
        <v>0.03</v>
      </c>
      <c r="I25" s="91"/>
      <c r="J25" s="83">
        <f t="shared" si="7"/>
        <v>21508</v>
      </c>
      <c r="K25" s="83"/>
      <c r="L25" s="92">
        <v>0</v>
      </c>
      <c r="M25" s="92"/>
      <c r="N25" s="83">
        <v>0</v>
      </c>
      <c r="O25" s="83"/>
    </row>
    <row r="26" spans="2:15" s="61" customFormat="1" ht="15">
      <c r="B26" s="62" t="s">
        <v>21</v>
      </c>
      <c r="C26" s="63">
        <v>0</v>
      </c>
      <c r="D26" s="90">
        <v>0</v>
      </c>
      <c r="E26" s="90"/>
      <c r="F26" s="83">
        <f t="shared" si="6"/>
        <v>0</v>
      </c>
      <c r="G26" s="83"/>
      <c r="H26" s="91">
        <v>0</v>
      </c>
      <c r="I26" s="91"/>
      <c r="J26" s="83">
        <f t="shared" si="7"/>
        <v>0</v>
      </c>
      <c r="K26" s="83"/>
      <c r="L26" s="92">
        <v>0</v>
      </c>
      <c r="M26" s="92"/>
      <c r="N26" s="83">
        <v>0</v>
      </c>
      <c r="O26" s="83"/>
    </row>
    <row r="27" spans="2:15" ht="15">
      <c r="B27" s="62" t="s">
        <v>48</v>
      </c>
      <c r="C27" s="63">
        <v>0</v>
      </c>
      <c r="D27" s="90">
        <v>0</v>
      </c>
      <c r="E27" s="90"/>
      <c r="F27" s="83">
        <f t="shared" si="6"/>
        <v>0</v>
      </c>
      <c r="G27" s="83"/>
      <c r="H27" s="91">
        <v>0</v>
      </c>
      <c r="I27" s="91"/>
      <c r="J27" s="83">
        <f t="shared" si="7"/>
        <v>0</v>
      </c>
      <c r="K27" s="83"/>
      <c r="L27" s="92">
        <v>0</v>
      </c>
      <c r="M27" s="92"/>
      <c r="N27" s="83">
        <v>0</v>
      </c>
      <c r="O27" s="83"/>
    </row>
    <row r="28" spans="2:16" ht="12.75">
      <c r="B28" s="97" t="s">
        <v>60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</row>
    <row r="29" spans="2:16" ht="12.75">
      <c r="B29" s="97" t="s">
        <v>61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64"/>
    </row>
    <row r="30" spans="2:16" ht="12.75">
      <c r="B30" s="97" t="s">
        <v>62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64"/>
    </row>
    <row r="31" spans="2:15" ht="12.75">
      <c r="B31" s="97" t="s">
        <v>63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</row>
    <row r="32" spans="1:16" ht="15.75">
      <c r="A32" s="98" t="s">
        <v>64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</row>
    <row r="33" spans="2:15" ht="15.75">
      <c r="B33" s="93" t="s">
        <v>25</v>
      </c>
      <c r="C33" s="93"/>
      <c r="D33" s="93"/>
      <c r="E33" s="93"/>
      <c r="F33" s="65">
        <v>0.3</v>
      </c>
      <c r="G33" s="66"/>
      <c r="H33" s="67"/>
      <c r="I33" s="67"/>
      <c r="J33" s="67"/>
      <c r="K33" s="67"/>
      <c r="L33" s="68"/>
      <c r="M33" s="68"/>
      <c r="N33" s="68"/>
      <c r="O33" s="68"/>
    </row>
    <row r="34" spans="2:15" ht="15.75">
      <c r="B34" s="93" t="s">
        <v>65</v>
      </c>
      <c r="C34" s="93"/>
      <c r="D34" s="93"/>
      <c r="E34" s="93"/>
      <c r="F34" s="65">
        <v>0.25</v>
      </c>
      <c r="G34" s="66"/>
      <c r="H34" s="67"/>
      <c r="I34" s="67"/>
      <c r="J34" s="67"/>
      <c r="K34" s="67"/>
      <c r="L34" s="68"/>
      <c r="M34" s="68"/>
      <c r="N34" s="68"/>
      <c r="O34" s="68"/>
    </row>
    <row r="35" spans="2:15" ht="15.75">
      <c r="B35" s="93" t="s">
        <v>30</v>
      </c>
      <c r="C35" s="93"/>
      <c r="D35" s="93"/>
      <c r="E35" s="93"/>
      <c r="F35" s="65">
        <v>0.15</v>
      </c>
      <c r="G35" s="67"/>
      <c r="H35" s="67"/>
      <c r="I35" s="67"/>
      <c r="J35" s="67"/>
      <c r="K35" s="67"/>
      <c r="L35" s="68"/>
      <c r="M35" s="68"/>
      <c r="N35" s="68"/>
      <c r="O35" s="68"/>
    </row>
    <row r="36" ht="7.5" customHeight="1"/>
    <row r="37" spans="1:16" ht="15.75" customHeight="1">
      <c r="A37" s="94" t="str">
        <f>Enero!B6</f>
        <v>Según resolución R-338-2018, del 21 de diciembre de 2018. Incluye un 1,5% de aumento calculado sobre salario base al 31 de diciembre de 2018.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</row>
    <row r="38" spans="1:16" ht="12.75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</row>
    <row r="39" spans="15:16" ht="12.75">
      <c r="O39" s="96">
        <f ca="1">TODAY()</f>
        <v>43735</v>
      </c>
      <c r="P39" s="96"/>
    </row>
  </sheetData>
  <sheetProtection selectLockedCells="1" selectUnlockedCells="1"/>
  <mergeCells count="131">
    <mergeCell ref="B34:E34"/>
    <mergeCell ref="B35:E35"/>
    <mergeCell ref="A37:P38"/>
    <mergeCell ref="O39:P39"/>
    <mergeCell ref="B28:P28"/>
    <mergeCell ref="B29:O29"/>
    <mergeCell ref="B30:O30"/>
    <mergeCell ref="B31:O31"/>
    <mergeCell ref="A32:P32"/>
    <mergeCell ref="B33:E33"/>
    <mergeCell ref="D27:E27"/>
    <mergeCell ref="F27:G27"/>
    <mergeCell ref="H27:I27"/>
    <mergeCell ref="J27:K27"/>
    <mergeCell ref="L27:M27"/>
    <mergeCell ref="N27:O27"/>
    <mergeCell ref="D26:E26"/>
    <mergeCell ref="F26:G26"/>
    <mergeCell ref="H26:I26"/>
    <mergeCell ref="J26:K26"/>
    <mergeCell ref="L26:M26"/>
    <mergeCell ref="N26:O26"/>
    <mergeCell ref="D25:E25"/>
    <mergeCell ref="F25:G25"/>
    <mergeCell ref="H25:I25"/>
    <mergeCell ref="J25:K25"/>
    <mergeCell ref="L25:M25"/>
    <mergeCell ref="N25:O25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J19:K19"/>
    <mergeCell ref="L19:M19"/>
    <mergeCell ref="N19:O19"/>
    <mergeCell ref="D20:E20"/>
    <mergeCell ref="F20:G20"/>
    <mergeCell ref="H20:I20"/>
    <mergeCell ref="J20:K20"/>
    <mergeCell ref="L20:M20"/>
    <mergeCell ref="N20:O20"/>
    <mergeCell ref="B16:O16"/>
    <mergeCell ref="B17:B19"/>
    <mergeCell ref="C17:K17"/>
    <mergeCell ref="L17:O17"/>
    <mergeCell ref="D18:G18"/>
    <mergeCell ref="H18:K18"/>
    <mergeCell ref="L18:O18"/>
    <mergeCell ref="D19:E19"/>
    <mergeCell ref="F19:G19"/>
    <mergeCell ref="H19:I19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1:E11"/>
    <mergeCell ref="F11:G11"/>
    <mergeCell ref="H11:I11"/>
    <mergeCell ref="J11:K11"/>
    <mergeCell ref="L11:M11"/>
    <mergeCell ref="N11:O11"/>
    <mergeCell ref="D10:E10"/>
    <mergeCell ref="F10:G10"/>
    <mergeCell ref="H10:I10"/>
    <mergeCell ref="J10:K10"/>
    <mergeCell ref="L10:M10"/>
    <mergeCell ref="N10:O10"/>
    <mergeCell ref="D9:E9"/>
    <mergeCell ref="F9:G9"/>
    <mergeCell ref="H9:I9"/>
    <mergeCell ref="J9:K9"/>
    <mergeCell ref="L9:M9"/>
    <mergeCell ref="N9:O9"/>
    <mergeCell ref="L7:M7"/>
    <mergeCell ref="N7:O7"/>
    <mergeCell ref="D8:E8"/>
    <mergeCell ref="F8:G8"/>
    <mergeCell ref="H8:I8"/>
    <mergeCell ref="J8:K8"/>
    <mergeCell ref="L8:M8"/>
    <mergeCell ref="N8:O8"/>
    <mergeCell ref="B1:O1"/>
    <mergeCell ref="B2:O2"/>
    <mergeCell ref="B3:O3"/>
    <mergeCell ref="B4:O4"/>
    <mergeCell ref="B6:B7"/>
    <mergeCell ref="C6:O6"/>
    <mergeCell ref="D7:E7"/>
    <mergeCell ref="F7:G7"/>
    <mergeCell ref="H7:I7"/>
    <mergeCell ref="J7:K7"/>
  </mergeCells>
  <printOptions horizontalCentered="1"/>
  <pageMargins left="0.7" right="0.7" top="0.2902777777777778" bottom="0.30972222222222223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4"/>
  <sheetViews>
    <sheetView tabSelected="1" zoomScale="110" zoomScaleNormal="110" zoomScalePageLayoutView="0" workbookViewId="0" topLeftCell="A1">
      <selection activeCell="O12" sqref="O12"/>
    </sheetView>
  </sheetViews>
  <sheetFormatPr defaultColWidth="11.421875" defaultRowHeight="12.75"/>
  <cols>
    <col min="1" max="1" width="2.421875" style="1" customWidth="1"/>
    <col min="2" max="2" width="17.00390625" style="1" customWidth="1"/>
    <col min="3" max="3" width="11.421875" style="1" customWidth="1"/>
    <col min="4" max="4" width="12.421875" style="1" customWidth="1"/>
    <col min="5" max="5" width="10.57421875" style="1" customWidth="1"/>
    <col min="6" max="6" width="10.7109375" style="1" customWidth="1"/>
    <col min="7" max="7" width="12.8515625" style="1" customWidth="1"/>
    <col min="8" max="9" width="9.7109375" style="1" customWidth="1"/>
    <col min="10" max="10" width="11.28125" style="1" hidden="1" customWidth="1"/>
    <col min="11" max="11" width="12.00390625" style="1" hidden="1" customWidth="1"/>
    <col min="12" max="12" width="1.8515625" style="1" customWidth="1"/>
    <col min="13" max="16384" width="11.421875" style="1" customWidth="1"/>
  </cols>
  <sheetData>
    <row r="1" spans="2:11" s="2" customFormat="1" ht="15.75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</row>
    <row r="2" spans="2:11" s="2" customFormat="1" ht="15.75">
      <c r="B2" s="69" t="s">
        <v>1</v>
      </c>
      <c r="C2" s="69"/>
      <c r="D2" s="69"/>
      <c r="E2" s="69"/>
      <c r="F2" s="69"/>
      <c r="G2" s="69"/>
      <c r="H2" s="69"/>
      <c r="I2" s="69"/>
      <c r="J2" s="69"/>
      <c r="K2" s="69"/>
    </row>
    <row r="3" spans="2:11" s="2" customFormat="1" ht="15.75">
      <c r="B3" s="70" t="s">
        <v>2</v>
      </c>
      <c r="C3" s="70"/>
      <c r="D3" s="70"/>
      <c r="E3" s="70"/>
      <c r="F3" s="70"/>
      <c r="G3" s="70"/>
      <c r="H3" s="70"/>
      <c r="I3" s="70"/>
      <c r="J3" s="70"/>
      <c r="K3" s="70"/>
    </row>
    <row r="4" spans="2:11" s="2" customFormat="1" ht="15.75">
      <c r="B4" s="71" t="s">
        <v>66</v>
      </c>
      <c r="C4" s="71"/>
      <c r="D4" s="71"/>
      <c r="E4" s="71"/>
      <c r="F4" s="71"/>
      <c r="G4" s="71"/>
      <c r="H4" s="71"/>
      <c r="I4" s="71"/>
      <c r="J4" s="71"/>
      <c r="K4" s="71"/>
    </row>
    <row r="5" spans="2:9" ht="10.5" customHeight="1">
      <c r="B5" s="3"/>
      <c r="C5" s="4"/>
      <c r="D5" s="3"/>
      <c r="E5" s="5"/>
      <c r="F5" s="5"/>
      <c r="G5" s="3"/>
      <c r="H5" s="6"/>
      <c r="I5" s="6"/>
    </row>
    <row r="6" spans="2:11" s="2" customFormat="1" ht="26.25" customHeight="1">
      <c r="B6" s="99" t="s">
        <v>67</v>
      </c>
      <c r="C6" s="99"/>
      <c r="D6" s="99"/>
      <c r="E6" s="99"/>
      <c r="F6" s="99"/>
      <c r="G6" s="99"/>
      <c r="H6" s="99"/>
      <c r="I6" s="99"/>
      <c r="J6" s="99"/>
      <c r="K6" s="99"/>
    </row>
    <row r="7" spans="2:9" ht="10.5" customHeight="1">
      <c r="B7" s="3"/>
      <c r="C7" s="4"/>
      <c r="D7" s="3"/>
      <c r="E7" s="5"/>
      <c r="F7" s="5"/>
      <c r="G7" s="3"/>
      <c r="H7" s="6"/>
      <c r="I7" s="6"/>
    </row>
    <row r="8" spans="2:12" ht="19.5" customHeight="1"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9" t="s">
        <v>14</v>
      </c>
      <c r="L8" s="10"/>
    </row>
    <row r="9" spans="2:11" ht="19.5" customHeight="1">
      <c r="B9" s="11" t="s">
        <v>15</v>
      </c>
      <c r="C9" s="12">
        <f>ROUND(C16*1.8,0)</f>
        <v>1302682</v>
      </c>
      <c r="D9" s="12">
        <f aca="true" t="shared" si="0" ref="D9:D16">ROUND(C9*0.75,0)</f>
        <v>977012</v>
      </c>
      <c r="E9" s="12">
        <f aca="true" t="shared" si="1" ref="E9:E16">ROUND(C9*0.5,0)</f>
        <v>651341</v>
      </c>
      <c r="F9" s="12">
        <f aca="true" t="shared" si="2" ref="F9:F16">ROUND(C9*0.25,0)</f>
        <v>325671</v>
      </c>
      <c r="G9" s="12">
        <f aca="true" t="shared" si="3" ref="G9:G16">ROUND(C9/8,0)</f>
        <v>162835</v>
      </c>
      <c r="H9" s="12">
        <f aca="true" t="shared" si="4" ref="H9:H16">ROUND(C9/16,0)</f>
        <v>81418</v>
      </c>
      <c r="I9" s="12">
        <f>ROUND(C9/30,0)</f>
        <v>43423</v>
      </c>
      <c r="J9" s="12">
        <f aca="true" t="shared" si="5" ref="J9:J14">ROUND(C9*0.03,0)</f>
        <v>39080</v>
      </c>
      <c r="K9" s="13">
        <f>ROUND(C9*D31,0)</f>
        <v>32567</v>
      </c>
    </row>
    <row r="10" spans="2:11" ht="19.5" customHeight="1">
      <c r="B10" s="11" t="s">
        <v>16</v>
      </c>
      <c r="C10" s="12">
        <f>ROUND(C16*1.55,0)</f>
        <v>1121754</v>
      </c>
      <c r="D10" s="12">
        <f t="shared" si="0"/>
        <v>841316</v>
      </c>
      <c r="E10" s="12">
        <f t="shared" si="1"/>
        <v>560877</v>
      </c>
      <c r="F10" s="12">
        <f t="shared" si="2"/>
        <v>280439</v>
      </c>
      <c r="G10" s="12">
        <f t="shared" si="3"/>
        <v>140219</v>
      </c>
      <c r="H10" s="12">
        <f t="shared" si="4"/>
        <v>70110</v>
      </c>
      <c r="I10" s="12">
        <f>ROUND(C10/30,0)</f>
        <v>37392</v>
      </c>
      <c r="J10" s="12">
        <f t="shared" si="5"/>
        <v>33653</v>
      </c>
      <c r="K10" s="13">
        <f>ROUND(C10*D32,0)</f>
        <v>30287</v>
      </c>
    </row>
    <row r="11" spans="2:11" ht="19.5" customHeight="1">
      <c r="B11" s="11" t="s">
        <v>17</v>
      </c>
      <c r="C11" s="14">
        <f>ROUND(C16*1.4,0)</f>
        <v>1013197</v>
      </c>
      <c r="D11" s="12">
        <f t="shared" si="0"/>
        <v>759898</v>
      </c>
      <c r="E11" s="12">
        <f t="shared" si="1"/>
        <v>506599</v>
      </c>
      <c r="F11" s="12">
        <f t="shared" si="2"/>
        <v>253299</v>
      </c>
      <c r="G11" s="12">
        <f t="shared" si="3"/>
        <v>126650</v>
      </c>
      <c r="H11" s="12">
        <f t="shared" si="4"/>
        <v>63325</v>
      </c>
      <c r="I11" s="12">
        <f>ROUND(C11/30,0)</f>
        <v>33773</v>
      </c>
      <c r="J11" s="12">
        <f t="shared" si="5"/>
        <v>30396</v>
      </c>
      <c r="K11" s="13">
        <f>ROUND(C11*D33,0)</f>
        <v>29383</v>
      </c>
    </row>
    <row r="12" spans="2:11" ht="19.5" customHeight="1">
      <c r="B12" s="11" t="s">
        <v>18</v>
      </c>
      <c r="C12" s="14">
        <f>ROUND(C16*1.3,0)</f>
        <v>940826</v>
      </c>
      <c r="D12" s="12">
        <f t="shared" si="0"/>
        <v>705620</v>
      </c>
      <c r="E12" s="12">
        <f t="shared" si="1"/>
        <v>470413</v>
      </c>
      <c r="F12" s="12">
        <f t="shared" si="2"/>
        <v>235207</v>
      </c>
      <c r="G12" s="12">
        <f t="shared" si="3"/>
        <v>117603</v>
      </c>
      <c r="H12" s="12">
        <f t="shared" si="4"/>
        <v>58802</v>
      </c>
      <c r="I12" s="12">
        <f>ROUND(C12/30,0)</f>
        <v>31361</v>
      </c>
      <c r="J12" s="12">
        <f t="shared" si="5"/>
        <v>28225</v>
      </c>
      <c r="K12" s="13">
        <f>ROUND(C12*D34,0)</f>
        <v>28225</v>
      </c>
    </row>
    <row r="13" spans="2:11" ht="19.5" customHeight="1">
      <c r="B13" s="11" t="s">
        <v>19</v>
      </c>
      <c r="C13" s="12">
        <f>ROUND(C14*1.15,0)</f>
        <v>832269</v>
      </c>
      <c r="D13" s="12">
        <f t="shared" si="0"/>
        <v>624202</v>
      </c>
      <c r="E13" s="12">
        <f t="shared" si="1"/>
        <v>416135</v>
      </c>
      <c r="F13" s="12">
        <f t="shared" si="2"/>
        <v>208067</v>
      </c>
      <c r="G13" s="12">
        <f t="shared" si="3"/>
        <v>104034</v>
      </c>
      <c r="H13" s="12">
        <f t="shared" si="4"/>
        <v>52017</v>
      </c>
      <c r="I13" s="12">
        <f>ROUND(C13/30,0)</f>
        <v>27742</v>
      </c>
      <c r="J13" s="12">
        <f t="shared" si="5"/>
        <v>24968</v>
      </c>
      <c r="K13" s="13">
        <f>ROUND(C13*D34,0)</f>
        <v>24968</v>
      </c>
    </row>
    <row r="14" spans="2:11" ht="19.5" customHeight="1">
      <c r="B14" s="11" t="s">
        <v>20</v>
      </c>
      <c r="C14" s="12">
        <f>C15</f>
        <v>723712</v>
      </c>
      <c r="D14" s="12">
        <f t="shared" si="0"/>
        <v>542784</v>
      </c>
      <c r="E14" s="12">
        <f t="shared" si="1"/>
        <v>361856</v>
      </c>
      <c r="F14" s="12">
        <f t="shared" si="2"/>
        <v>180928</v>
      </c>
      <c r="G14" s="12">
        <f t="shared" si="3"/>
        <v>90464</v>
      </c>
      <c r="H14" s="12">
        <f t="shared" si="4"/>
        <v>45232</v>
      </c>
      <c r="I14" s="12">
        <f>I16</f>
        <v>24124</v>
      </c>
      <c r="J14" s="12">
        <f t="shared" si="5"/>
        <v>21711</v>
      </c>
      <c r="K14" s="13"/>
    </row>
    <row r="15" spans="2:11" ht="19.5" customHeight="1">
      <c r="B15" s="11" t="s">
        <v>21</v>
      </c>
      <c r="C15" s="12">
        <f>C16</f>
        <v>723712</v>
      </c>
      <c r="D15" s="12">
        <f t="shared" si="0"/>
        <v>542784</v>
      </c>
      <c r="E15" s="12">
        <f t="shared" si="1"/>
        <v>361856</v>
      </c>
      <c r="F15" s="12">
        <f t="shared" si="2"/>
        <v>180928</v>
      </c>
      <c r="G15" s="12">
        <f t="shared" si="3"/>
        <v>90464</v>
      </c>
      <c r="H15" s="12">
        <f t="shared" si="4"/>
        <v>45232</v>
      </c>
      <c r="I15" s="12">
        <f>I16</f>
        <v>24124</v>
      </c>
      <c r="J15" s="12"/>
      <c r="K15" s="13"/>
    </row>
    <row r="16" spans="2:11" ht="19.5" customHeight="1">
      <c r="B16" s="15" t="s">
        <v>22</v>
      </c>
      <c r="C16" s="16">
        <v>723712</v>
      </c>
      <c r="D16" s="16">
        <f t="shared" si="0"/>
        <v>542784</v>
      </c>
      <c r="E16" s="16">
        <f t="shared" si="1"/>
        <v>361856</v>
      </c>
      <c r="F16" s="16">
        <f t="shared" si="2"/>
        <v>180928</v>
      </c>
      <c r="G16" s="16">
        <f t="shared" si="3"/>
        <v>90464</v>
      </c>
      <c r="H16" s="16">
        <f t="shared" si="4"/>
        <v>45232</v>
      </c>
      <c r="I16" s="16">
        <f>ROUND(C16/30,0)</f>
        <v>24124</v>
      </c>
      <c r="J16" s="16"/>
      <c r="K16" s="17"/>
    </row>
    <row r="17" spans="2:9" ht="9" customHeight="1">
      <c r="B17" s="3"/>
      <c r="C17" s="4"/>
      <c r="D17" s="3"/>
      <c r="E17" s="5"/>
      <c r="F17" s="5"/>
      <c r="G17" s="3"/>
      <c r="H17" s="6"/>
      <c r="I17" s="6"/>
    </row>
    <row r="18" ht="12.75">
      <c r="G18" s="18"/>
    </row>
    <row r="19" spans="2:11" ht="12.75">
      <c r="B19" s="19" t="s">
        <v>23</v>
      </c>
      <c r="C19" s="20"/>
      <c r="D19" s="20"/>
      <c r="E19" s="20"/>
      <c r="F19" s="21"/>
      <c r="G19" s="22"/>
      <c r="H19" s="22"/>
      <c r="I19" s="22"/>
      <c r="J19" s="73"/>
      <c r="K19" s="73"/>
    </row>
    <row r="20" spans="2:11" ht="12.75">
      <c r="B20" s="23"/>
      <c r="C20" s="24"/>
      <c r="D20" s="24"/>
      <c r="E20" s="24"/>
      <c r="F20" s="25"/>
      <c r="G20" s="22"/>
      <c r="H20" s="22"/>
      <c r="I20" s="22"/>
      <c r="J20" s="26"/>
      <c r="K20" s="25"/>
    </row>
    <row r="21" spans="2:11" ht="12.75">
      <c r="B21" s="27" t="s">
        <v>25</v>
      </c>
      <c r="C21" s="28"/>
      <c r="D21" s="28"/>
      <c r="E21" s="29">
        <v>0.3</v>
      </c>
      <c r="F21" s="25"/>
      <c r="G21" s="22"/>
      <c r="H21" s="22"/>
      <c r="I21" s="22"/>
      <c r="J21" s="30"/>
      <c r="K21" s="31"/>
    </row>
    <row r="22" spans="2:11" ht="12.75">
      <c r="B22" s="27" t="s">
        <v>27</v>
      </c>
      <c r="C22" s="28"/>
      <c r="D22" s="28"/>
      <c r="E22" s="29">
        <v>0.25</v>
      </c>
      <c r="F22" s="25"/>
      <c r="G22" s="22"/>
      <c r="H22" s="22"/>
      <c r="I22" s="22"/>
      <c r="J22" s="23"/>
      <c r="K22" s="32"/>
    </row>
    <row r="23" spans="2:11" ht="12.75">
      <c r="B23" s="33" t="s">
        <v>30</v>
      </c>
      <c r="C23" s="34"/>
      <c r="D23" s="34"/>
      <c r="E23" s="35">
        <v>0.15</v>
      </c>
      <c r="F23" s="36"/>
      <c r="G23" s="22"/>
      <c r="H23" s="22"/>
      <c r="I23" s="22"/>
      <c r="J23" s="23"/>
      <c r="K23" s="32"/>
    </row>
    <row r="24" spans="2:11" ht="12.75">
      <c r="B24" s="22"/>
      <c r="C24" s="22"/>
      <c r="D24" s="22"/>
      <c r="E24" s="22"/>
      <c r="F24" s="22"/>
      <c r="G24" s="22"/>
      <c r="H24" s="22"/>
      <c r="I24" s="22"/>
      <c r="J24" s="23"/>
      <c r="K24" s="32"/>
    </row>
    <row r="25" spans="2:11" ht="12.75">
      <c r="B25" s="19" t="s">
        <v>33</v>
      </c>
      <c r="C25" s="37"/>
      <c r="D25" s="37"/>
      <c r="E25" s="38"/>
      <c r="F25" s="39"/>
      <c r="G25" s="22"/>
      <c r="H25" s="22"/>
      <c r="I25" s="22"/>
      <c r="J25" s="23"/>
      <c r="K25" s="32"/>
    </row>
    <row r="26" spans="2:11" ht="12.75">
      <c r="B26" s="40"/>
      <c r="C26" s="41"/>
      <c r="D26" s="41"/>
      <c r="E26" s="28"/>
      <c r="F26" s="25"/>
      <c r="G26" s="22"/>
      <c r="H26" s="22"/>
      <c r="I26" s="22"/>
      <c r="J26" s="42"/>
      <c r="K26" s="43"/>
    </row>
    <row r="27" spans="2:11" ht="13.5" thickBot="1">
      <c r="B27" s="27" t="s">
        <v>36</v>
      </c>
      <c r="C27" s="28"/>
      <c r="D27" s="28"/>
      <c r="E27" s="28"/>
      <c r="F27" s="25"/>
      <c r="G27" s="22"/>
      <c r="H27" s="22"/>
      <c r="I27" s="22"/>
      <c r="J27" s="22"/>
      <c r="K27" s="22"/>
    </row>
    <row r="28" spans="2:8" ht="13.5" thickBot="1">
      <c r="B28" s="38"/>
      <c r="C28" s="38"/>
      <c r="D28" s="38"/>
      <c r="E28" s="38"/>
      <c r="F28" s="44"/>
      <c r="G28" s="22"/>
      <c r="H28" s="22"/>
    </row>
    <row r="29" spans="2:9" ht="12.75">
      <c r="B29" s="19" t="s">
        <v>38</v>
      </c>
      <c r="C29" s="37"/>
      <c r="D29" s="37"/>
      <c r="E29" s="38"/>
      <c r="F29" s="39"/>
      <c r="G29" s="19" t="s">
        <v>37</v>
      </c>
      <c r="H29" s="38"/>
      <c r="I29" s="39"/>
    </row>
    <row r="30" spans="2:9" ht="12.75">
      <c r="B30" s="40"/>
      <c r="C30" s="41"/>
      <c r="D30" s="41"/>
      <c r="E30" s="28"/>
      <c r="F30" s="25"/>
      <c r="G30" s="23"/>
      <c r="H30" s="28"/>
      <c r="I30" s="25"/>
    </row>
    <row r="31" spans="2:9" ht="13.5" thickBot="1">
      <c r="B31" s="27" t="s">
        <v>40</v>
      </c>
      <c r="C31" s="22"/>
      <c r="D31" s="45">
        <v>0.025</v>
      </c>
      <c r="E31" s="28"/>
      <c r="F31" s="25"/>
      <c r="G31" s="33" t="s">
        <v>39</v>
      </c>
      <c r="H31" s="34"/>
      <c r="I31" s="36"/>
    </row>
    <row r="32" spans="2:11" ht="12.75">
      <c r="B32" s="27" t="s">
        <v>41</v>
      </c>
      <c r="C32" s="22"/>
      <c r="D32" s="45">
        <v>0.027</v>
      </c>
      <c r="E32" s="28"/>
      <c r="F32" s="25"/>
      <c r="G32" s="22"/>
      <c r="H32" s="22"/>
      <c r="I32" s="46"/>
      <c r="J32" s="24"/>
      <c r="K32" s="24"/>
    </row>
    <row r="33" spans="2:11" ht="12.75">
      <c r="B33" s="27" t="s">
        <v>42</v>
      </c>
      <c r="C33" s="22"/>
      <c r="D33" s="45">
        <v>0.029</v>
      </c>
      <c r="E33" s="28"/>
      <c r="F33" s="25"/>
      <c r="G33" s="22"/>
      <c r="H33" s="22"/>
      <c r="I33" s="24"/>
      <c r="J33" s="24"/>
      <c r="K33" s="24"/>
    </row>
    <row r="34" spans="2:11" ht="12.75">
      <c r="B34" s="33" t="s">
        <v>34</v>
      </c>
      <c r="C34" s="47"/>
      <c r="D34" s="48">
        <v>0.03</v>
      </c>
      <c r="E34" s="34"/>
      <c r="F34" s="36"/>
      <c r="G34" s="22"/>
      <c r="H34" s="22"/>
      <c r="I34" s="49"/>
      <c r="J34" s="28"/>
      <c r="K34" s="50"/>
    </row>
  </sheetData>
  <sheetProtection selectLockedCells="1" selectUnlockedCells="1"/>
  <mergeCells count="6">
    <mergeCell ref="B1:K1"/>
    <mergeCell ref="B2:K2"/>
    <mergeCell ref="B3:K3"/>
    <mergeCell ref="B4:K4"/>
    <mergeCell ref="B6:K6"/>
    <mergeCell ref="J19:K19"/>
  </mergeCells>
  <printOptions horizontalCentered="1"/>
  <pageMargins left="0.19652777777777777" right="0.19652777777777777" top="0.2361111111111111" bottom="0.15763888888888888" header="0.5118055555555555" footer="0.511805555555555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S15" sqref="S15"/>
    </sheetView>
  </sheetViews>
  <sheetFormatPr defaultColWidth="11.421875" defaultRowHeight="12.75"/>
  <cols>
    <col min="1" max="1" width="9.140625" style="51" customWidth="1"/>
    <col min="2" max="2" width="19.140625" style="51" customWidth="1"/>
    <col min="3" max="3" width="11.7109375" style="51" customWidth="1"/>
    <col min="4" max="4" width="5.421875" style="52" customWidth="1"/>
    <col min="5" max="5" width="6.57421875" style="52" customWidth="1"/>
    <col min="6" max="6" width="5.8515625" style="52" customWidth="1"/>
    <col min="7" max="7" width="5.7109375" style="52" customWidth="1"/>
    <col min="8" max="8" width="5.421875" style="52" customWidth="1"/>
    <col min="9" max="9" width="5.57421875" style="52" customWidth="1"/>
    <col min="10" max="11" width="6.140625" style="51" customWidth="1"/>
    <col min="12" max="12" width="5.140625" style="51" customWidth="1"/>
    <col min="13" max="13" width="6.8515625" style="51" customWidth="1"/>
    <col min="14" max="14" width="5.140625" style="51" customWidth="1"/>
    <col min="15" max="15" width="5.7109375" style="51" customWidth="1"/>
    <col min="16" max="16" width="13.57421875" style="51" customWidth="1"/>
    <col min="17" max="16384" width="11.421875" style="51" customWidth="1"/>
  </cols>
  <sheetData>
    <row r="1" spans="2:15" s="53" customFormat="1" ht="15.75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2:15" s="53" customFormat="1" ht="15.75">
      <c r="B2" s="74" t="s">
        <v>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2:15" s="53" customFormat="1" ht="15.75">
      <c r="B3" s="75" t="s">
        <v>43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2:15" s="53" customFormat="1" ht="15.75">
      <c r="B4" s="76" t="str">
        <f>Julio!B4</f>
        <v>Julio 2019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2:14" s="53" customFormat="1" ht="9.7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2:15" s="53" customFormat="1" ht="15" customHeight="1">
      <c r="B6" s="77" t="s">
        <v>5</v>
      </c>
      <c r="C6" s="78" t="s">
        <v>44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2:15" ht="30" customHeight="1">
      <c r="B7" s="77"/>
      <c r="C7" s="55" t="s">
        <v>45</v>
      </c>
      <c r="D7" s="79">
        <v>0.75</v>
      </c>
      <c r="E7" s="79"/>
      <c r="F7" s="79">
        <v>0.5</v>
      </c>
      <c r="G7" s="79"/>
      <c r="H7" s="79">
        <v>0.25</v>
      </c>
      <c r="I7" s="79"/>
      <c r="J7" s="79">
        <v>0.125</v>
      </c>
      <c r="K7" s="79"/>
      <c r="L7" s="80">
        <v>0.0625</v>
      </c>
      <c r="M7" s="80"/>
      <c r="N7" s="81" t="s">
        <v>46</v>
      </c>
      <c r="O7" s="81"/>
    </row>
    <row r="8" spans="2:15" ht="15">
      <c r="B8" s="56" t="s">
        <v>47</v>
      </c>
      <c r="C8" s="57">
        <f>ROUND(C15*1.8,0)</f>
        <v>1302682</v>
      </c>
      <c r="D8" s="82">
        <f aca="true" t="shared" si="0" ref="D8:D15">ROUND($C8*D$7,0)</f>
        <v>977012</v>
      </c>
      <c r="E8" s="82"/>
      <c r="F8" s="83">
        <f aca="true" t="shared" si="1" ref="F8:F15">ROUND($C8*F$7,0)</f>
        <v>651341</v>
      </c>
      <c r="G8" s="83"/>
      <c r="H8" s="83">
        <f aca="true" t="shared" si="2" ref="H8:H15">ROUND($C8*H$7,0)</f>
        <v>325671</v>
      </c>
      <c r="I8" s="83"/>
      <c r="J8" s="83">
        <f aca="true" t="shared" si="3" ref="J8:J15">ROUND($C8*J$7,0)</f>
        <v>162835</v>
      </c>
      <c r="K8" s="83"/>
      <c r="L8" s="83">
        <f aca="true" t="shared" si="4" ref="L8:L15">ROUND($C8*L$7,0)</f>
        <v>81418</v>
      </c>
      <c r="M8" s="83"/>
      <c r="N8" s="82">
        <f>ROUND(C8/30,0)</f>
        <v>43423</v>
      </c>
      <c r="O8" s="82"/>
    </row>
    <row r="9" spans="2:15" ht="15">
      <c r="B9" s="56" t="s">
        <v>16</v>
      </c>
      <c r="C9" s="57">
        <f>ROUND(C15*1.55,0)</f>
        <v>1121754</v>
      </c>
      <c r="D9" s="82">
        <f t="shared" si="0"/>
        <v>841316</v>
      </c>
      <c r="E9" s="82"/>
      <c r="F9" s="83">
        <f t="shared" si="1"/>
        <v>560877</v>
      </c>
      <c r="G9" s="83"/>
      <c r="H9" s="83">
        <f t="shared" si="2"/>
        <v>280439</v>
      </c>
      <c r="I9" s="83">
        <f aca="true" t="shared" si="5" ref="I9:I15">ROUND($C9*I$7,0)</f>
        <v>0</v>
      </c>
      <c r="J9" s="83">
        <f t="shared" si="3"/>
        <v>140219</v>
      </c>
      <c r="K9" s="83"/>
      <c r="L9" s="83">
        <f t="shared" si="4"/>
        <v>70110</v>
      </c>
      <c r="M9" s="83"/>
      <c r="N9" s="82">
        <f>ROUND(C9/30,0)</f>
        <v>37392</v>
      </c>
      <c r="O9" s="82"/>
    </row>
    <row r="10" spans="2:15" ht="15">
      <c r="B10" s="56" t="s">
        <v>17</v>
      </c>
      <c r="C10" s="59">
        <f>ROUND(C15*1.4,0)</f>
        <v>1013197</v>
      </c>
      <c r="D10" s="82">
        <f t="shared" si="0"/>
        <v>759898</v>
      </c>
      <c r="E10" s="82"/>
      <c r="F10" s="83">
        <f t="shared" si="1"/>
        <v>506599</v>
      </c>
      <c r="G10" s="83"/>
      <c r="H10" s="83">
        <f t="shared" si="2"/>
        <v>253299</v>
      </c>
      <c r="I10" s="83">
        <f t="shared" si="5"/>
        <v>0</v>
      </c>
      <c r="J10" s="83">
        <f t="shared" si="3"/>
        <v>126650</v>
      </c>
      <c r="K10" s="83"/>
      <c r="L10" s="83">
        <f t="shared" si="4"/>
        <v>63325</v>
      </c>
      <c r="M10" s="83"/>
      <c r="N10" s="82">
        <f>ROUND(C10/30,0)</f>
        <v>33773</v>
      </c>
      <c r="O10" s="82"/>
    </row>
    <row r="11" spans="2:15" ht="15">
      <c r="B11" s="56" t="s">
        <v>18</v>
      </c>
      <c r="C11" s="59">
        <f>ROUND(C15*1.3,0)</f>
        <v>940826</v>
      </c>
      <c r="D11" s="82">
        <f t="shared" si="0"/>
        <v>705620</v>
      </c>
      <c r="E11" s="82"/>
      <c r="F11" s="83">
        <f t="shared" si="1"/>
        <v>470413</v>
      </c>
      <c r="G11" s="83"/>
      <c r="H11" s="83">
        <f t="shared" si="2"/>
        <v>235207</v>
      </c>
      <c r="I11" s="83">
        <f t="shared" si="5"/>
        <v>0</v>
      </c>
      <c r="J11" s="83">
        <f t="shared" si="3"/>
        <v>117603</v>
      </c>
      <c r="K11" s="83"/>
      <c r="L11" s="83">
        <f t="shared" si="4"/>
        <v>58802</v>
      </c>
      <c r="M11" s="83"/>
      <c r="N11" s="82">
        <f>ROUND(C11/30,0)</f>
        <v>31361</v>
      </c>
      <c r="O11" s="82"/>
    </row>
    <row r="12" spans="2:15" ht="15">
      <c r="B12" s="56" t="s">
        <v>19</v>
      </c>
      <c r="C12" s="57">
        <f>ROUND(C13*1.15,0)</f>
        <v>832269</v>
      </c>
      <c r="D12" s="82">
        <f t="shared" si="0"/>
        <v>624202</v>
      </c>
      <c r="E12" s="82"/>
      <c r="F12" s="83">
        <f t="shared" si="1"/>
        <v>416135</v>
      </c>
      <c r="G12" s="83"/>
      <c r="H12" s="83">
        <f t="shared" si="2"/>
        <v>208067</v>
      </c>
      <c r="I12" s="83">
        <f t="shared" si="5"/>
        <v>0</v>
      </c>
      <c r="J12" s="83">
        <f t="shared" si="3"/>
        <v>104034</v>
      </c>
      <c r="K12" s="83"/>
      <c r="L12" s="83">
        <f t="shared" si="4"/>
        <v>52017</v>
      </c>
      <c r="M12" s="83"/>
      <c r="N12" s="82">
        <f>ROUND(C12/30,0)</f>
        <v>27742</v>
      </c>
      <c r="O12" s="82"/>
    </row>
    <row r="13" spans="2:15" ht="15">
      <c r="B13" s="56" t="s">
        <v>20</v>
      </c>
      <c r="C13" s="57">
        <f>C14</f>
        <v>723712</v>
      </c>
      <c r="D13" s="82">
        <f t="shared" si="0"/>
        <v>542784</v>
      </c>
      <c r="E13" s="82"/>
      <c r="F13" s="83">
        <f t="shared" si="1"/>
        <v>361856</v>
      </c>
      <c r="G13" s="83"/>
      <c r="H13" s="83">
        <f t="shared" si="2"/>
        <v>180928</v>
      </c>
      <c r="I13" s="83">
        <f t="shared" si="5"/>
        <v>0</v>
      </c>
      <c r="J13" s="83">
        <f t="shared" si="3"/>
        <v>90464</v>
      </c>
      <c r="K13" s="83"/>
      <c r="L13" s="83">
        <f t="shared" si="4"/>
        <v>45232</v>
      </c>
      <c r="M13" s="83"/>
      <c r="N13" s="82">
        <f>N15</f>
        <v>24124</v>
      </c>
      <c r="O13" s="82"/>
    </row>
    <row r="14" spans="2:15" ht="15">
      <c r="B14" s="56" t="s">
        <v>21</v>
      </c>
      <c r="C14" s="57">
        <f>C15</f>
        <v>723712</v>
      </c>
      <c r="D14" s="82">
        <f t="shared" si="0"/>
        <v>542784</v>
      </c>
      <c r="E14" s="82"/>
      <c r="F14" s="83">
        <f t="shared" si="1"/>
        <v>361856</v>
      </c>
      <c r="G14" s="83"/>
      <c r="H14" s="83">
        <f t="shared" si="2"/>
        <v>180928</v>
      </c>
      <c r="I14" s="83">
        <f t="shared" si="5"/>
        <v>0</v>
      </c>
      <c r="J14" s="83">
        <f t="shared" si="3"/>
        <v>90464</v>
      </c>
      <c r="K14" s="83"/>
      <c r="L14" s="83">
        <f t="shared" si="4"/>
        <v>45232</v>
      </c>
      <c r="M14" s="83"/>
      <c r="N14" s="82">
        <f>N15</f>
        <v>24124</v>
      </c>
      <c r="O14" s="82"/>
    </row>
    <row r="15" spans="2:15" ht="15">
      <c r="B15" s="56" t="s">
        <v>48</v>
      </c>
      <c r="C15" s="57">
        <f>Julio!C16</f>
        <v>723712</v>
      </c>
      <c r="D15" s="82">
        <f t="shared" si="0"/>
        <v>542784</v>
      </c>
      <c r="E15" s="82"/>
      <c r="F15" s="83">
        <f t="shared" si="1"/>
        <v>361856</v>
      </c>
      <c r="G15" s="83"/>
      <c r="H15" s="83">
        <f t="shared" si="2"/>
        <v>180928</v>
      </c>
      <c r="I15" s="83">
        <f t="shared" si="5"/>
        <v>0</v>
      </c>
      <c r="J15" s="83">
        <f t="shared" si="3"/>
        <v>90464</v>
      </c>
      <c r="K15" s="83"/>
      <c r="L15" s="83">
        <f t="shared" si="4"/>
        <v>45232</v>
      </c>
      <c r="M15" s="83"/>
      <c r="N15" s="82">
        <f>ROUND(C15/30,0)</f>
        <v>24124</v>
      </c>
      <c r="O15" s="82"/>
    </row>
    <row r="16" spans="2:15" ht="15" customHeight="1">
      <c r="B16" s="84" t="s">
        <v>49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</row>
    <row r="17" spans="2:15" ht="14.25" customHeight="1">
      <c r="B17" s="77" t="s">
        <v>5</v>
      </c>
      <c r="C17" s="85" t="s">
        <v>50</v>
      </c>
      <c r="D17" s="85"/>
      <c r="E17" s="85"/>
      <c r="F17" s="85"/>
      <c r="G17" s="85"/>
      <c r="H17" s="85"/>
      <c r="I17" s="85"/>
      <c r="J17" s="85"/>
      <c r="K17" s="85"/>
      <c r="L17" s="86" t="s">
        <v>51</v>
      </c>
      <c r="M17" s="86"/>
      <c r="N17" s="86"/>
      <c r="O17" s="86"/>
    </row>
    <row r="18" spans="2:15" ht="14.25" customHeight="1">
      <c r="B18" s="77"/>
      <c r="C18" s="60"/>
      <c r="D18" s="85" t="s">
        <v>52</v>
      </c>
      <c r="E18" s="85"/>
      <c r="F18" s="85"/>
      <c r="G18" s="85"/>
      <c r="H18" s="87" t="s">
        <v>53</v>
      </c>
      <c r="I18" s="87"/>
      <c r="J18" s="87"/>
      <c r="K18" s="87"/>
      <c r="L18" s="88" t="s">
        <v>54</v>
      </c>
      <c r="M18" s="88"/>
      <c r="N18" s="88"/>
      <c r="O18" s="88"/>
    </row>
    <row r="19" spans="2:15" s="61" customFormat="1" ht="15" customHeight="1">
      <c r="B19" s="77"/>
      <c r="C19" s="60" t="s">
        <v>26</v>
      </c>
      <c r="D19" s="89" t="s">
        <v>55</v>
      </c>
      <c r="E19" s="89"/>
      <c r="F19" s="89" t="s">
        <v>56</v>
      </c>
      <c r="G19" s="89"/>
      <c r="H19" s="89" t="s">
        <v>55</v>
      </c>
      <c r="I19" s="89"/>
      <c r="J19" s="89" t="s">
        <v>56</v>
      </c>
      <c r="K19" s="89"/>
      <c r="L19" s="89" t="s">
        <v>26</v>
      </c>
      <c r="M19" s="89"/>
      <c r="N19" s="89" t="s">
        <v>56</v>
      </c>
      <c r="O19" s="89"/>
    </row>
    <row r="20" spans="2:15" ht="13.5" customHeight="1">
      <c r="B20" s="62" t="s">
        <v>57</v>
      </c>
      <c r="C20" s="58" t="s">
        <v>58</v>
      </c>
      <c r="D20" s="90">
        <v>0.03</v>
      </c>
      <c r="E20" s="90"/>
      <c r="F20" s="83">
        <f aca="true" t="shared" si="6" ref="F20:F27">ROUND(C8*D20,0)</f>
        <v>39080</v>
      </c>
      <c r="G20" s="83"/>
      <c r="H20" s="91">
        <v>0.025</v>
      </c>
      <c r="I20" s="91"/>
      <c r="J20" s="83">
        <f aca="true" t="shared" si="7" ref="J20:J27">ROUND(C8*H20,0)</f>
        <v>32567</v>
      </c>
      <c r="K20" s="83"/>
      <c r="L20" s="92">
        <v>7</v>
      </c>
      <c r="M20" s="92"/>
      <c r="N20" s="83">
        <f>ROUND(C8*0.04,0)</f>
        <v>52107</v>
      </c>
      <c r="O20" s="83"/>
    </row>
    <row r="21" spans="2:15" s="61" customFormat="1" ht="15">
      <c r="B21" s="62" t="s">
        <v>16</v>
      </c>
      <c r="C21" s="63">
        <v>10</v>
      </c>
      <c r="D21" s="90">
        <v>0.03</v>
      </c>
      <c r="E21" s="90"/>
      <c r="F21" s="83">
        <f t="shared" si="6"/>
        <v>33653</v>
      </c>
      <c r="G21" s="83"/>
      <c r="H21" s="91">
        <v>0.027</v>
      </c>
      <c r="I21" s="91"/>
      <c r="J21" s="83">
        <f t="shared" si="7"/>
        <v>30287</v>
      </c>
      <c r="K21" s="83"/>
      <c r="L21" s="92">
        <v>4</v>
      </c>
      <c r="M21" s="92"/>
      <c r="N21" s="83">
        <f>ROUND(C9*0.04,0)</f>
        <v>44870</v>
      </c>
      <c r="O21" s="83"/>
    </row>
    <row r="22" spans="2:15" s="61" customFormat="1" ht="15">
      <c r="B22" s="62" t="s">
        <v>17</v>
      </c>
      <c r="C22" s="63">
        <v>3</v>
      </c>
      <c r="D22" s="90">
        <v>0.03</v>
      </c>
      <c r="E22" s="90"/>
      <c r="F22" s="83">
        <f t="shared" si="6"/>
        <v>30396</v>
      </c>
      <c r="G22" s="83"/>
      <c r="H22" s="91">
        <v>0.029</v>
      </c>
      <c r="I22" s="91"/>
      <c r="J22" s="83">
        <f t="shared" si="7"/>
        <v>29383</v>
      </c>
      <c r="K22" s="83"/>
      <c r="L22" s="92">
        <v>2</v>
      </c>
      <c r="M22" s="92"/>
      <c r="N22" s="83">
        <f>ROUND(C10*0.04,0)</f>
        <v>40528</v>
      </c>
      <c r="O22" s="83"/>
    </row>
    <row r="23" spans="2:15" s="61" customFormat="1" ht="15">
      <c r="B23" s="62" t="s">
        <v>18</v>
      </c>
      <c r="C23" s="63">
        <v>2</v>
      </c>
      <c r="D23" s="90">
        <v>0.03</v>
      </c>
      <c r="E23" s="90"/>
      <c r="F23" s="83">
        <f t="shared" si="6"/>
        <v>28225</v>
      </c>
      <c r="G23" s="83"/>
      <c r="H23" s="91">
        <v>0.03</v>
      </c>
      <c r="I23" s="91"/>
      <c r="J23" s="83">
        <f t="shared" si="7"/>
        <v>28225</v>
      </c>
      <c r="K23" s="83"/>
      <c r="L23" s="92">
        <v>2</v>
      </c>
      <c r="M23" s="92"/>
      <c r="N23" s="83">
        <f>ROUND(C11*0.04,0)</f>
        <v>37633</v>
      </c>
      <c r="O23" s="83"/>
    </row>
    <row r="24" spans="2:15" s="61" customFormat="1" ht="15" customHeight="1">
      <c r="B24" s="62" t="s">
        <v>19</v>
      </c>
      <c r="C24" s="63">
        <v>2</v>
      </c>
      <c r="D24" s="90">
        <v>0.03</v>
      </c>
      <c r="E24" s="90"/>
      <c r="F24" s="83">
        <f t="shared" si="6"/>
        <v>24968</v>
      </c>
      <c r="G24" s="83"/>
      <c r="H24" s="91">
        <v>0</v>
      </c>
      <c r="I24" s="91"/>
      <c r="J24" s="83">
        <f t="shared" si="7"/>
        <v>0</v>
      </c>
      <c r="K24" s="83"/>
      <c r="L24" s="92" t="s">
        <v>59</v>
      </c>
      <c r="M24" s="92"/>
      <c r="N24" s="83">
        <f>ROUND(C12*0.04,0)</f>
        <v>33291</v>
      </c>
      <c r="O24" s="83"/>
    </row>
    <row r="25" spans="2:15" s="61" customFormat="1" ht="15" customHeight="1">
      <c r="B25" s="62" t="s">
        <v>20</v>
      </c>
      <c r="C25" s="63">
        <v>2</v>
      </c>
      <c r="D25" s="90">
        <v>0.03</v>
      </c>
      <c r="E25" s="90"/>
      <c r="F25" s="83">
        <f t="shared" si="6"/>
        <v>21711</v>
      </c>
      <c r="G25" s="83"/>
      <c r="H25" s="91">
        <v>0.03</v>
      </c>
      <c r="I25" s="91"/>
      <c r="J25" s="83">
        <f t="shared" si="7"/>
        <v>21711</v>
      </c>
      <c r="K25" s="83"/>
      <c r="L25" s="92">
        <v>0</v>
      </c>
      <c r="M25" s="92"/>
      <c r="N25" s="83">
        <v>0</v>
      </c>
      <c r="O25" s="83"/>
    </row>
    <row r="26" spans="2:15" s="61" customFormat="1" ht="15">
      <c r="B26" s="62" t="s">
        <v>21</v>
      </c>
      <c r="C26" s="63">
        <v>0</v>
      </c>
      <c r="D26" s="90">
        <v>0</v>
      </c>
      <c r="E26" s="90"/>
      <c r="F26" s="83">
        <f t="shared" si="6"/>
        <v>0</v>
      </c>
      <c r="G26" s="83"/>
      <c r="H26" s="91">
        <v>0</v>
      </c>
      <c r="I26" s="91"/>
      <c r="J26" s="83">
        <f t="shared" si="7"/>
        <v>0</v>
      </c>
      <c r="K26" s="83"/>
      <c r="L26" s="92">
        <v>0</v>
      </c>
      <c r="M26" s="92"/>
      <c r="N26" s="83">
        <v>0</v>
      </c>
      <c r="O26" s="83"/>
    </row>
    <row r="27" spans="2:15" ht="15">
      <c r="B27" s="62" t="s">
        <v>48</v>
      </c>
      <c r="C27" s="63">
        <v>0</v>
      </c>
      <c r="D27" s="90">
        <v>0</v>
      </c>
      <c r="E27" s="90"/>
      <c r="F27" s="83">
        <f t="shared" si="6"/>
        <v>0</v>
      </c>
      <c r="G27" s="83"/>
      <c r="H27" s="91">
        <v>0</v>
      </c>
      <c r="I27" s="91"/>
      <c r="J27" s="83">
        <f t="shared" si="7"/>
        <v>0</v>
      </c>
      <c r="K27" s="83"/>
      <c r="L27" s="92">
        <v>0</v>
      </c>
      <c r="M27" s="92"/>
      <c r="N27" s="83">
        <v>0</v>
      </c>
      <c r="O27" s="83"/>
    </row>
    <row r="28" spans="2:16" ht="12.75">
      <c r="B28" s="97" t="s">
        <v>60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</row>
    <row r="29" spans="2:16" ht="12.75">
      <c r="B29" s="97" t="s">
        <v>61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64"/>
    </row>
    <row r="30" spans="2:16" ht="12.75">
      <c r="B30" s="97" t="s">
        <v>62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64"/>
    </row>
    <row r="31" spans="2:15" ht="12.75">
      <c r="B31" s="97" t="s">
        <v>63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</row>
    <row r="32" spans="1:16" ht="15.75">
      <c r="A32" s="98" t="s">
        <v>64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</row>
    <row r="33" spans="2:15" ht="15.75">
      <c r="B33" s="93" t="s">
        <v>25</v>
      </c>
      <c r="C33" s="93"/>
      <c r="D33" s="93"/>
      <c r="E33" s="93"/>
      <c r="F33" s="65">
        <v>0.3</v>
      </c>
      <c r="G33" s="66"/>
      <c r="H33" s="67"/>
      <c r="I33" s="67"/>
      <c r="J33" s="67"/>
      <c r="K33" s="67"/>
      <c r="L33" s="68"/>
      <c r="M33" s="68"/>
      <c r="N33" s="68"/>
      <c r="O33" s="68"/>
    </row>
    <row r="34" spans="2:15" ht="15.75">
      <c r="B34" s="93" t="s">
        <v>65</v>
      </c>
      <c r="C34" s="93"/>
      <c r="D34" s="93"/>
      <c r="E34" s="93"/>
      <c r="F34" s="65">
        <v>0.25</v>
      </c>
      <c r="G34" s="66"/>
      <c r="H34" s="67"/>
      <c r="I34" s="67"/>
      <c r="J34" s="67"/>
      <c r="K34" s="67"/>
      <c r="L34" s="68"/>
      <c r="M34" s="68"/>
      <c r="N34" s="68"/>
      <c r="O34" s="68"/>
    </row>
    <row r="35" spans="2:15" ht="15.75">
      <c r="B35" s="93" t="s">
        <v>30</v>
      </c>
      <c r="C35" s="93"/>
      <c r="D35" s="93"/>
      <c r="E35" s="93"/>
      <c r="F35" s="65">
        <v>0.15</v>
      </c>
      <c r="G35" s="67"/>
      <c r="H35" s="67"/>
      <c r="I35" s="67"/>
      <c r="J35" s="67"/>
      <c r="K35" s="67"/>
      <c r="L35" s="68"/>
      <c r="M35" s="68"/>
      <c r="N35" s="68"/>
      <c r="O35" s="68"/>
    </row>
    <row r="37" spans="1:16" ht="15.75" customHeight="1">
      <c r="A37" s="94" t="str">
        <f>Julio!B6</f>
        <v>Según resolución R-220-2019, del 1 de agosto de 2019. Incluye un 0,96% de aumento calculado sobre salario base al 31 de diciembre de 2018.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</row>
    <row r="38" spans="1:16" ht="12.75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</row>
    <row r="39" spans="15:16" ht="12.75">
      <c r="O39" s="96">
        <f ca="1">TODAY()</f>
        <v>43735</v>
      </c>
      <c r="P39" s="96"/>
    </row>
  </sheetData>
  <sheetProtection selectLockedCells="1" selectUnlockedCells="1"/>
  <mergeCells count="131">
    <mergeCell ref="B34:E34"/>
    <mergeCell ref="B35:E35"/>
    <mergeCell ref="A37:P38"/>
    <mergeCell ref="O39:P39"/>
    <mergeCell ref="B28:P28"/>
    <mergeCell ref="B29:O29"/>
    <mergeCell ref="B30:O30"/>
    <mergeCell ref="B31:O31"/>
    <mergeCell ref="A32:P32"/>
    <mergeCell ref="B33:E33"/>
    <mergeCell ref="D27:E27"/>
    <mergeCell ref="F27:G27"/>
    <mergeCell ref="H27:I27"/>
    <mergeCell ref="J27:K27"/>
    <mergeCell ref="L27:M27"/>
    <mergeCell ref="N27:O27"/>
    <mergeCell ref="D26:E26"/>
    <mergeCell ref="F26:G26"/>
    <mergeCell ref="H26:I26"/>
    <mergeCell ref="J26:K26"/>
    <mergeCell ref="L26:M26"/>
    <mergeCell ref="N26:O26"/>
    <mergeCell ref="D25:E25"/>
    <mergeCell ref="F25:G25"/>
    <mergeCell ref="H25:I25"/>
    <mergeCell ref="J25:K25"/>
    <mergeCell ref="L25:M25"/>
    <mergeCell ref="N25:O25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J19:K19"/>
    <mergeCell ref="L19:M19"/>
    <mergeCell ref="N19:O19"/>
    <mergeCell ref="D20:E20"/>
    <mergeCell ref="F20:G20"/>
    <mergeCell ref="H20:I20"/>
    <mergeCell ref="J20:K20"/>
    <mergeCell ref="L20:M20"/>
    <mergeCell ref="N20:O20"/>
    <mergeCell ref="B16:O16"/>
    <mergeCell ref="B17:B19"/>
    <mergeCell ref="C17:K17"/>
    <mergeCell ref="L17:O17"/>
    <mergeCell ref="D18:G18"/>
    <mergeCell ref="H18:K18"/>
    <mergeCell ref="L18:O18"/>
    <mergeCell ref="D19:E19"/>
    <mergeCell ref="F19:G19"/>
    <mergeCell ref="H19:I19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1:E11"/>
    <mergeCell ref="F11:G11"/>
    <mergeCell ref="H11:I11"/>
    <mergeCell ref="J11:K11"/>
    <mergeCell ref="L11:M11"/>
    <mergeCell ref="N11:O11"/>
    <mergeCell ref="D10:E10"/>
    <mergeCell ref="F10:G10"/>
    <mergeCell ref="H10:I10"/>
    <mergeCell ref="J10:K10"/>
    <mergeCell ref="L10:M10"/>
    <mergeCell ref="N10:O10"/>
    <mergeCell ref="D9:E9"/>
    <mergeCell ref="F9:G9"/>
    <mergeCell ref="H9:I9"/>
    <mergeCell ref="J9:K9"/>
    <mergeCell ref="L9:M9"/>
    <mergeCell ref="N9:O9"/>
    <mergeCell ref="L7:M7"/>
    <mergeCell ref="N7:O7"/>
    <mergeCell ref="D8:E8"/>
    <mergeCell ref="F8:G8"/>
    <mergeCell ref="H8:I8"/>
    <mergeCell ref="J8:K8"/>
    <mergeCell ref="L8:M8"/>
    <mergeCell ref="N8:O8"/>
    <mergeCell ref="B1:O1"/>
    <mergeCell ref="B2:O2"/>
    <mergeCell ref="B3:O3"/>
    <mergeCell ref="B4:O4"/>
    <mergeCell ref="B6:B7"/>
    <mergeCell ref="C6:O6"/>
    <mergeCell ref="D7:E7"/>
    <mergeCell ref="F7:G7"/>
    <mergeCell ref="H7:I7"/>
    <mergeCell ref="J7:K7"/>
  </mergeCells>
  <printOptions horizontalCentered="1"/>
  <pageMargins left="0.7" right="0.7" top="0.2902777777777778" bottom="0.30972222222222223" header="0.5118055555555555" footer="0.511805555555555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Escala salarial docente, enero 2001</dc:title>
  <dc:subject>aumentos de salarios</dc:subject>
  <dc:creator>Juan Diego Rojas J.</dc:creator>
  <cp:keywords/>
  <dc:description>5% sobre salario base de dic.2000</dc:description>
  <cp:lastModifiedBy>william.obando</cp:lastModifiedBy>
  <cp:lastPrinted>2019-09-27T16:01:58Z</cp:lastPrinted>
  <dcterms:created xsi:type="dcterms:W3CDTF">2000-01-05T16:00:38Z</dcterms:created>
  <dcterms:modified xsi:type="dcterms:W3CDTF">2019-09-27T16:02:02Z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1158623977</vt:i4>
  </property>
  <property fmtid="{D5CDD505-2E9C-101B-9397-08002B2CF9AE}" pid="3" name="_AuthorEmail">
    <vt:lpwstr>amoraa@cariari.ucr.ac.cr</vt:lpwstr>
  </property>
  <property fmtid="{D5CDD505-2E9C-101B-9397-08002B2CF9AE}" pid="4" name="_AuthorEmailDisplayName">
    <vt:lpwstr>Alvaro Mora Alvarado</vt:lpwstr>
  </property>
  <property fmtid="{D5CDD505-2E9C-101B-9397-08002B2CF9AE}" pid="5" name="_EmailSubject">
    <vt:lpwstr>Escalas salarialees docentes y administrativas</vt:lpwstr>
  </property>
  <property fmtid="{D5CDD505-2E9C-101B-9397-08002B2CF9AE}" pid="6" name="_ReviewingToolsShownOnce">
    <vt:lpwstr/>
  </property>
</Properties>
</file>