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0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1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 Monge\Desktop\PANORAMA POR SECCION 2020-20211117T205107Z-001\PANORAMA POR SECCION 2020\3-DOCENCIA 1\"/>
    </mc:Choice>
  </mc:AlternateContent>
  <xr:revisionPtr revIDLastSave="0" documentId="8_{CBB4497F-C468-4C3F-A9AA-7C611F37CDEE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Indice" sheetId="39" r:id="rId1"/>
    <sheet name="D-1" sheetId="3" r:id="rId2"/>
    <sheet name="D-2" sheetId="4" r:id="rId3"/>
    <sheet name="D3" sheetId="5" r:id="rId4"/>
    <sheet name="D4" sheetId="12" r:id="rId5"/>
    <sheet name="D5" sheetId="13" r:id="rId6"/>
    <sheet name="D6" sheetId="14" r:id="rId7"/>
    <sheet name="D-7" sheetId="15" r:id="rId8"/>
    <sheet name="D8" sheetId="16" r:id="rId9"/>
    <sheet name="D9" sheetId="17" r:id="rId10"/>
    <sheet name="D10" sheetId="18" r:id="rId11"/>
    <sheet name="D11" sheetId="19" r:id="rId12"/>
    <sheet name="D12" sheetId="20" r:id="rId13"/>
    <sheet name="D13" sheetId="21" r:id="rId14"/>
    <sheet name="D14" sheetId="22" r:id="rId15"/>
    <sheet name="D15" sheetId="23" r:id="rId16"/>
    <sheet name="D16" sheetId="24" r:id="rId17"/>
    <sheet name="D-17" sheetId="25" r:id="rId18"/>
    <sheet name="D18" sheetId="26" r:id="rId19"/>
    <sheet name="D-19" sheetId="27" r:id="rId20"/>
    <sheet name="GD1" sheetId="28" r:id="rId21"/>
    <sheet name="GD-2" sheetId="29" r:id="rId22"/>
    <sheet name="GD3" sheetId="30" r:id="rId23"/>
    <sheet name="GD-4" sheetId="31" r:id="rId24"/>
    <sheet name="GD-5" sheetId="32" r:id="rId25"/>
    <sheet name="GD6" sheetId="33" r:id="rId26"/>
    <sheet name="GD7.1" sheetId="34" r:id="rId27"/>
    <sheet name="GD7" sheetId="35" r:id="rId28"/>
    <sheet name="GD8.1" sheetId="36" r:id="rId29"/>
    <sheet name="Hoja1" sheetId="37" r:id="rId30"/>
    <sheet name="GD9" sheetId="38" r:id="rId31"/>
  </sheets>
  <definedNames>
    <definedName name="_xlnm._FilterDatabase" localSheetId="16" hidden="1">'D16'!$E$11:$I$11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4" l="1"/>
  <c r="E4" i="34"/>
  <c r="E5" i="34"/>
  <c r="E6" i="34"/>
  <c r="E7" i="34"/>
  <c r="E8" i="34"/>
  <c r="E9" i="34"/>
  <c r="H11" i="27"/>
  <c r="I11" i="27" s="1"/>
  <c r="B13" i="27"/>
  <c r="B11" i="27" s="1"/>
  <c r="E13" i="27"/>
  <c r="F13" i="27" s="1"/>
  <c r="H13" i="27"/>
  <c r="B15" i="27"/>
  <c r="F15" i="27"/>
  <c r="C15" i="27" s="1"/>
  <c r="I15" i="27"/>
  <c r="B17" i="27"/>
  <c r="F17" i="27"/>
  <c r="C17" i="27" s="1"/>
  <c r="I17" i="27"/>
  <c r="B19" i="27"/>
  <c r="F19" i="27"/>
  <c r="C19" i="27" s="1"/>
  <c r="I19" i="27"/>
  <c r="B21" i="27"/>
  <c r="F21" i="27"/>
  <c r="C21" i="27" s="1"/>
  <c r="I21" i="27"/>
  <c r="B23" i="27"/>
  <c r="F23" i="27"/>
  <c r="C23" i="27" s="1"/>
  <c r="I23" i="27"/>
  <c r="B25" i="27"/>
  <c r="F25" i="27"/>
  <c r="C25" i="27" s="1"/>
  <c r="I25" i="27"/>
  <c r="B27" i="27"/>
  <c r="F27" i="27"/>
  <c r="C27" i="27" s="1"/>
  <c r="I27" i="27"/>
  <c r="B29" i="27"/>
  <c r="F29" i="27"/>
  <c r="C29" i="27" s="1"/>
  <c r="I29" i="27"/>
  <c r="B31" i="27"/>
  <c r="F31" i="27"/>
  <c r="C31" i="27" s="1"/>
  <c r="I31" i="27"/>
  <c r="B12" i="26"/>
  <c r="C12" i="26"/>
  <c r="F12" i="26"/>
  <c r="I12" i="26"/>
  <c r="E13" i="26"/>
  <c r="E11" i="26" s="1"/>
  <c r="H13" i="26"/>
  <c r="H11" i="26" s="1"/>
  <c r="B14" i="26"/>
  <c r="F14" i="26"/>
  <c r="I14" i="26"/>
  <c r="B15" i="26"/>
  <c r="F15" i="26"/>
  <c r="I15" i="26"/>
  <c r="B16" i="26"/>
  <c r="F16" i="26"/>
  <c r="I16" i="26"/>
  <c r="B17" i="26"/>
  <c r="F17" i="26"/>
  <c r="I17" i="26"/>
  <c r="B18" i="26"/>
  <c r="F18" i="26"/>
  <c r="I18" i="26"/>
  <c r="B19" i="26"/>
  <c r="F19" i="26"/>
  <c r="I19" i="26"/>
  <c r="B20" i="26"/>
  <c r="F20" i="26"/>
  <c r="I20" i="26"/>
  <c r="B21" i="26"/>
  <c r="C21" i="26"/>
  <c r="F21" i="26"/>
  <c r="I21" i="26"/>
  <c r="E22" i="26"/>
  <c r="B22" i="26" s="1"/>
  <c r="H22" i="26"/>
  <c r="B23" i="26"/>
  <c r="F23" i="26" s="1"/>
  <c r="I23" i="26"/>
  <c r="B24" i="26"/>
  <c r="F24" i="26"/>
  <c r="I24" i="26"/>
  <c r="B25" i="26"/>
  <c r="F25" i="26" s="1"/>
  <c r="I25" i="26"/>
  <c r="B26" i="26"/>
  <c r="F26" i="26"/>
  <c r="I26" i="26"/>
  <c r="B27" i="26"/>
  <c r="F27" i="26" s="1"/>
  <c r="I27" i="26"/>
  <c r="B28" i="26"/>
  <c r="F28" i="26"/>
  <c r="I28" i="26"/>
  <c r="B29" i="26"/>
  <c r="F29" i="26" s="1"/>
  <c r="I29" i="26"/>
  <c r="B30" i="26"/>
  <c r="F30" i="26"/>
  <c r="I30" i="26"/>
  <c r="B31" i="26"/>
  <c r="F31" i="26" s="1"/>
  <c r="I31" i="26"/>
  <c r="B32" i="26"/>
  <c r="F32" i="26"/>
  <c r="I32" i="26"/>
  <c r="B33" i="26"/>
  <c r="F33" i="26" s="1"/>
  <c r="I33" i="26"/>
  <c r="B34" i="26"/>
  <c r="F34" i="26"/>
  <c r="I34" i="26"/>
  <c r="B35" i="26"/>
  <c r="F35" i="26" s="1"/>
  <c r="I35" i="26"/>
  <c r="B36" i="26"/>
  <c r="F36" i="26"/>
  <c r="I36" i="26"/>
  <c r="B37" i="26"/>
  <c r="F37" i="26" s="1"/>
  <c r="I37" i="26"/>
  <c r="B38" i="26"/>
  <c r="F38" i="26"/>
  <c r="I38" i="26"/>
  <c r="B39" i="26"/>
  <c r="F39" i="26" s="1"/>
  <c r="I39" i="26"/>
  <c r="B40" i="26"/>
  <c r="F40" i="26"/>
  <c r="I40" i="26"/>
  <c r="B41" i="26"/>
  <c r="F41" i="26" s="1"/>
  <c r="I41" i="26"/>
  <c r="B42" i="26"/>
  <c r="F42" i="26"/>
  <c r="I42" i="26"/>
  <c r="B43" i="26"/>
  <c r="F43" i="26" s="1"/>
  <c r="I43" i="26"/>
  <c r="B44" i="26"/>
  <c r="F44" i="26"/>
  <c r="I44" i="26"/>
  <c r="B45" i="26"/>
  <c r="F45" i="26" s="1"/>
  <c r="I45" i="26"/>
  <c r="B46" i="26"/>
  <c r="F46" i="26"/>
  <c r="I46" i="26"/>
  <c r="B47" i="26"/>
  <c r="F47" i="26" s="1"/>
  <c r="I47" i="26"/>
  <c r="B48" i="26"/>
  <c r="F48" i="26"/>
  <c r="I48" i="26"/>
  <c r="B49" i="26"/>
  <c r="F49" i="26" s="1"/>
  <c r="I49" i="26"/>
  <c r="B50" i="26"/>
  <c r="F50" i="26"/>
  <c r="I50" i="26"/>
  <c r="B51" i="26"/>
  <c r="F51" i="26" s="1"/>
  <c r="I51" i="26"/>
  <c r="B52" i="26"/>
  <c r="F52" i="26"/>
  <c r="B53" i="26"/>
  <c r="F53" i="26"/>
  <c r="B54" i="26"/>
  <c r="F54" i="26"/>
  <c r="I54" i="26"/>
  <c r="B55" i="26"/>
  <c r="F55" i="26" s="1"/>
  <c r="B56" i="26"/>
  <c r="B57" i="26"/>
  <c r="F57" i="26"/>
  <c r="I57" i="26"/>
  <c r="B58" i="26"/>
  <c r="B59" i="26"/>
  <c r="F59" i="26"/>
  <c r="I59" i="26"/>
  <c r="B60" i="26"/>
  <c r="B61" i="26"/>
  <c r="F61" i="26"/>
  <c r="I61" i="26"/>
  <c r="B62" i="26"/>
  <c r="F62" i="26" s="1"/>
  <c r="I62" i="26"/>
  <c r="B63" i="26"/>
  <c r="F63" i="26"/>
  <c r="I63" i="26"/>
  <c r="B64" i="26"/>
  <c r="F64" i="26" s="1"/>
  <c r="I64" i="26"/>
  <c r="B65" i="26"/>
  <c r="F65" i="26"/>
  <c r="I65" i="26"/>
  <c r="B66" i="26"/>
  <c r="F66" i="26" s="1"/>
  <c r="I66" i="26"/>
  <c r="B67" i="26"/>
  <c r="F67" i="26"/>
  <c r="I67" i="26"/>
  <c r="B68" i="26"/>
  <c r="F68" i="26" s="1"/>
  <c r="I68" i="26"/>
  <c r="B69" i="26"/>
  <c r="F69" i="26"/>
  <c r="I69" i="26"/>
  <c r="B70" i="26"/>
  <c r="F70" i="26" s="1"/>
  <c r="I70" i="26"/>
  <c r="B71" i="26"/>
  <c r="F71" i="26"/>
  <c r="I71" i="26"/>
  <c r="B72" i="26"/>
  <c r="F72" i="26" s="1"/>
  <c r="B73" i="26"/>
  <c r="B74" i="26"/>
  <c r="I74" i="26" s="1"/>
  <c r="F74" i="26"/>
  <c r="B75" i="26"/>
  <c r="C75" i="26"/>
  <c r="I75" i="26"/>
  <c r="B76" i="26"/>
  <c r="E76" i="26"/>
  <c r="F76" i="26"/>
  <c r="H76" i="26"/>
  <c r="I76" i="26"/>
  <c r="B77" i="26"/>
  <c r="F77" i="26"/>
  <c r="I77" i="26"/>
  <c r="B78" i="26"/>
  <c r="F78" i="26" s="1"/>
  <c r="I78" i="26"/>
  <c r="B79" i="26"/>
  <c r="F79" i="26"/>
  <c r="I79" i="26"/>
  <c r="B80" i="26"/>
  <c r="F80" i="26" s="1"/>
  <c r="I80" i="26"/>
  <c r="E16" i="25"/>
  <c r="B16" i="25" s="1"/>
  <c r="H16" i="25"/>
  <c r="H15" i="25" s="1"/>
  <c r="B17" i="25"/>
  <c r="F17" i="25"/>
  <c r="I17" i="25"/>
  <c r="B18" i="25"/>
  <c r="F18" i="25"/>
  <c r="I18" i="25"/>
  <c r="B19" i="25"/>
  <c r="F19" i="25"/>
  <c r="I19" i="25"/>
  <c r="F20" i="25"/>
  <c r="E21" i="25"/>
  <c r="H21" i="25"/>
  <c r="B22" i="25"/>
  <c r="F22" i="25"/>
  <c r="I22" i="25"/>
  <c r="B23" i="25"/>
  <c r="B24" i="25"/>
  <c r="F24" i="25"/>
  <c r="I24" i="25"/>
  <c r="F25" i="25"/>
  <c r="H26" i="25"/>
  <c r="B27" i="25"/>
  <c r="F27" i="25" s="1"/>
  <c r="E27" i="25"/>
  <c r="E26" i="25" s="1"/>
  <c r="H27" i="25"/>
  <c r="B28" i="25"/>
  <c r="F28" i="25"/>
  <c r="I28" i="25"/>
  <c r="B29" i="25"/>
  <c r="F29" i="25"/>
  <c r="I29" i="25"/>
  <c r="B30" i="25"/>
  <c r="F30" i="25"/>
  <c r="I30" i="25"/>
  <c r="B31" i="25"/>
  <c r="F31" i="25"/>
  <c r="I31" i="25"/>
  <c r="B32" i="25"/>
  <c r="F32" i="25"/>
  <c r="I32" i="25"/>
  <c r="F33" i="25"/>
  <c r="B35" i="25"/>
  <c r="E35" i="25"/>
  <c r="F35" i="25" s="1"/>
  <c r="H35" i="25"/>
  <c r="B36" i="25"/>
  <c r="I36" i="25" s="1"/>
  <c r="F36" i="25"/>
  <c r="B37" i="25"/>
  <c r="I37" i="25"/>
  <c r="B38" i="25"/>
  <c r="I38" i="25" s="1"/>
  <c r="F38" i="25"/>
  <c r="B39" i="25"/>
  <c r="I39" i="25"/>
  <c r="F40" i="25"/>
  <c r="B41" i="25"/>
  <c r="E41" i="25"/>
  <c r="F41" i="25" s="1"/>
  <c r="H41" i="25"/>
  <c r="I41" i="25" s="1"/>
  <c r="B42" i="25"/>
  <c r="F42" i="25"/>
  <c r="I42" i="25"/>
  <c r="B43" i="25"/>
  <c r="B44" i="25"/>
  <c r="F44" i="25"/>
  <c r="I44" i="25"/>
  <c r="B45" i="25"/>
  <c r="B46" i="25"/>
  <c r="F46" i="25"/>
  <c r="I46" i="25"/>
  <c r="B47" i="25"/>
  <c r="B48" i="25"/>
  <c r="F48" i="25"/>
  <c r="I48" i="25"/>
  <c r="B49" i="25"/>
  <c r="F50" i="25"/>
  <c r="B51" i="25"/>
  <c r="I51" i="25" s="1"/>
  <c r="F51" i="25"/>
  <c r="F52" i="25"/>
  <c r="E53" i="25"/>
  <c r="B53" i="25" s="1"/>
  <c r="H53" i="25"/>
  <c r="H34" i="25" s="1"/>
  <c r="B54" i="25"/>
  <c r="F54" i="25" s="1"/>
  <c r="B55" i="25"/>
  <c r="F55" i="25"/>
  <c r="I55" i="25"/>
  <c r="B56" i="25"/>
  <c r="F56" i="25" s="1"/>
  <c r="B57" i="25"/>
  <c r="F57" i="25"/>
  <c r="I57" i="25"/>
  <c r="B58" i="25"/>
  <c r="F58" i="25" s="1"/>
  <c r="F59" i="25"/>
  <c r="E60" i="25"/>
  <c r="B61" i="25"/>
  <c r="F61" i="25"/>
  <c r="I61" i="25"/>
  <c r="F62" i="25"/>
  <c r="E63" i="25"/>
  <c r="F63" i="25" s="1"/>
  <c r="H63" i="25"/>
  <c r="B63" i="25" s="1"/>
  <c r="B64" i="25"/>
  <c r="F64" i="25" s="1"/>
  <c r="B65" i="25"/>
  <c r="F65" i="25"/>
  <c r="I65" i="25"/>
  <c r="B66" i="25"/>
  <c r="F66" i="25" s="1"/>
  <c r="B67" i="25"/>
  <c r="F67" i="25"/>
  <c r="I67" i="25"/>
  <c r="B68" i="25"/>
  <c r="F68" i="25" s="1"/>
  <c r="B69" i="25"/>
  <c r="F69" i="25"/>
  <c r="B70" i="25"/>
  <c r="F70" i="25"/>
  <c r="I70" i="25"/>
  <c r="F71" i="25"/>
  <c r="B72" i="25"/>
  <c r="F72" i="25" s="1"/>
  <c r="I72" i="25"/>
  <c r="F73" i="25"/>
  <c r="E75" i="25"/>
  <c r="E74" i="25" s="1"/>
  <c r="H75" i="25"/>
  <c r="B76" i="25"/>
  <c r="F76" i="25"/>
  <c r="I76" i="25"/>
  <c r="B77" i="25"/>
  <c r="F77" i="25" s="1"/>
  <c r="B78" i="25"/>
  <c r="F78" i="25"/>
  <c r="I78" i="25"/>
  <c r="B79" i="25"/>
  <c r="F79" i="25" s="1"/>
  <c r="F80" i="25"/>
  <c r="E81" i="25"/>
  <c r="B81" i="25" s="1"/>
  <c r="H81" i="25"/>
  <c r="I81" i="25" s="1"/>
  <c r="E82" i="25"/>
  <c r="H82" i="25"/>
  <c r="B82" i="25" s="1"/>
  <c r="B83" i="25"/>
  <c r="B84" i="25"/>
  <c r="F84" i="25"/>
  <c r="I84" i="25"/>
  <c r="B85" i="25"/>
  <c r="B86" i="25"/>
  <c r="F86" i="25"/>
  <c r="I86" i="25"/>
  <c r="B87" i="25"/>
  <c r="B88" i="25"/>
  <c r="F88" i="25"/>
  <c r="I88" i="25"/>
  <c r="B89" i="25"/>
  <c r="B90" i="25"/>
  <c r="F90" i="25"/>
  <c r="I90" i="25"/>
  <c r="B91" i="25"/>
  <c r="B92" i="25"/>
  <c r="C92" i="25"/>
  <c r="F92" i="25"/>
  <c r="I92" i="25"/>
  <c r="B93" i="25"/>
  <c r="B94" i="25"/>
  <c r="C94" i="25"/>
  <c r="F94" i="25"/>
  <c r="I94" i="25"/>
  <c r="B95" i="25"/>
  <c r="E95" i="25"/>
  <c r="F95" i="25" s="1"/>
  <c r="H95" i="25"/>
  <c r="B96" i="25"/>
  <c r="I96" i="25" s="1"/>
  <c r="F96" i="25"/>
  <c r="B97" i="25"/>
  <c r="I97" i="25"/>
  <c r="B98" i="25"/>
  <c r="I98" i="25" s="1"/>
  <c r="F98" i="25"/>
  <c r="B99" i="25"/>
  <c r="I99" i="25"/>
  <c r="B100" i="25"/>
  <c r="I100" i="25" s="1"/>
  <c r="F100" i="25"/>
  <c r="B101" i="25"/>
  <c r="I101" i="25"/>
  <c r="B12" i="24"/>
  <c r="F12" i="24"/>
  <c r="I12" i="24"/>
  <c r="M12" i="24"/>
  <c r="E16" i="24"/>
  <c r="B16" i="24" s="1"/>
  <c r="H16" i="24"/>
  <c r="H15" i="24" s="1"/>
  <c r="K16" i="24"/>
  <c r="K15" i="24" s="1"/>
  <c r="B17" i="24"/>
  <c r="I17" i="24"/>
  <c r="M17" i="24"/>
  <c r="B18" i="24"/>
  <c r="M18" i="24"/>
  <c r="B19" i="24"/>
  <c r="I19" i="24"/>
  <c r="M19" i="24"/>
  <c r="B20" i="24"/>
  <c r="F20" i="24"/>
  <c r="I20" i="24"/>
  <c r="M20" i="24"/>
  <c r="E21" i="24"/>
  <c r="B21" i="24" s="1"/>
  <c r="H21" i="24"/>
  <c r="I21" i="24" s="1"/>
  <c r="K21" i="24"/>
  <c r="B22" i="24"/>
  <c r="I22" i="24"/>
  <c r="M22" i="24"/>
  <c r="B23" i="24"/>
  <c r="M23" i="24"/>
  <c r="B24" i="24"/>
  <c r="I24" i="24"/>
  <c r="M24" i="24"/>
  <c r="B25" i="24"/>
  <c r="F25" i="24"/>
  <c r="I25" i="24"/>
  <c r="M25" i="24"/>
  <c r="E26" i="24"/>
  <c r="B26" i="24" s="1"/>
  <c r="H26" i="24"/>
  <c r="I26" i="24" s="1"/>
  <c r="K26" i="24"/>
  <c r="E27" i="24"/>
  <c r="B27" i="24" s="1"/>
  <c r="H27" i="24"/>
  <c r="I27" i="24" s="1"/>
  <c r="K27" i="24"/>
  <c r="B28" i="24"/>
  <c r="I28" i="24"/>
  <c r="M28" i="24"/>
  <c r="B29" i="24"/>
  <c r="I29" i="24"/>
  <c r="B30" i="24"/>
  <c r="I30" i="24"/>
  <c r="B31" i="24"/>
  <c r="B32" i="24"/>
  <c r="I32" i="24"/>
  <c r="B33" i="24"/>
  <c r="F33" i="24"/>
  <c r="I33" i="24"/>
  <c r="M33" i="24"/>
  <c r="E35" i="24"/>
  <c r="B35" i="24" s="1"/>
  <c r="H35" i="24"/>
  <c r="I35" i="24" s="1"/>
  <c r="K35" i="24"/>
  <c r="K34" i="24" s="1"/>
  <c r="B36" i="24"/>
  <c r="I36" i="24"/>
  <c r="M36" i="24"/>
  <c r="B37" i="24"/>
  <c r="B38" i="24"/>
  <c r="I38" i="24"/>
  <c r="B39" i="24"/>
  <c r="B40" i="24"/>
  <c r="F40" i="24"/>
  <c r="I40" i="24"/>
  <c r="M40" i="24"/>
  <c r="B41" i="24"/>
  <c r="E41" i="24"/>
  <c r="F41" i="24" s="1"/>
  <c r="H41" i="24"/>
  <c r="I41" i="24" s="1"/>
  <c r="K41" i="24"/>
  <c r="M41" i="24" s="1"/>
  <c r="B42" i="24"/>
  <c r="B43" i="24"/>
  <c r="I43" i="24"/>
  <c r="M43" i="24"/>
  <c r="B44" i="24"/>
  <c r="B45" i="24"/>
  <c r="I45" i="24"/>
  <c r="M45" i="24"/>
  <c r="B46" i="24"/>
  <c r="B47" i="24"/>
  <c r="I47" i="24"/>
  <c r="M47" i="24"/>
  <c r="B48" i="24"/>
  <c r="B49" i="24"/>
  <c r="I49" i="24"/>
  <c r="M49" i="24"/>
  <c r="B50" i="24"/>
  <c r="I50" i="24"/>
  <c r="M50" i="24"/>
  <c r="B51" i="24"/>
  <c r="I51" i="24"/>
  <c r="M51" i="24"/>
  <c r="B52" i="24"/>
  <c r="F52" i="24"/>
  <c r="I52" i="24"/>
  <c r="M52" i="24"/>
  <c r="E53" i="24"/>
  <c r="B53" i="24" s="1"/>
  <c r="H53" i="24"/>
  <c r="K53" i="24"/>
  <c r="B54" i="24"/>
  <c r="B55" i="24"/>
  <c r="M55" i="24" s="1"/>
  <c r="F55" i="24"/>
  <c r="I55" i="24"/>
  <c r="B56" i="24"/>
  <c r="I56" i="24"/>
  <c r="B57" i="24"/>
  <c r="M57" i="24" s="1"/>
  <c r="I57" i="24"/>
  <c r="B58" i="24"/>
  <c r="M58" i="24"/>
  <c r="B59" i="24"/>
  <c r="F59" i="24"/>
  <c r="I59" i="24"/>
  <c r="M59" i="24"/>
  <c r="B61" i="24"/>
  <c r="M61" i="24"/>
  <c r="B62" i="24"/>
  <c r="F62" i="24"/>
  <c r="I62" i="24"/>
  <c r="E63" i="24"/>
  <c r="B63" i="24" s="1"/>
  <c r="H63" i="24"/>
  <c r="H60" i="24" s="1"/>
  <c r="K63" i="24"/>
  <c r="K60" i="24" s="1"/>
  <c r="B64" i="24"/>
  <c r="M64" i="24" s="1"/>
  <c r="I64" i="24"/>
  <c r="B65" i="24"/>
  <c r="I65" i="24"/>
  <c r="M65" i="24"/>
  <c r="B66" i="24"/>
  <c r="F66" i="24" s="1"/>
  <c r="M66" i="24"/>
  <c r="B67" i="24"/>
  <c r="M67" i="24" s="1"/>
  <c r="I67" i="24"/>
  <c r="B68" i="24"/>
  <c r="M68" i="24"/>
  <c r="B69" i="24"/>
  <c r="F69" i="24"/>
  <c r="I69" i="24"/>
  <c r="M69" i="24"/>
  <c r="B70" i="24"/>
  <c r="I70" i="24"/>
  <c r="M70" i="24"/>
  <c r="B71" i="24"/>
  <c r="F71" i="24"/>
  <c r="I71" i="24"/>
  <c r="M71" i="24"/>
  <c r="B72" i="24"/>
  <c r="I72" i="24"/>
  <c r="M72" i="24"/>
  <c r="B73" i="24"/>
  <c r="F73" i="24"/>
  <c r="I73" i="24"/>
  <c r="M73" i="24"/>
  <c r="E75" i="24"/>
  <c r="B75" i="24" s="1"/>
  <c r="H75" i="24"/>
  <c r="H74" i="24" s="1"/>
  <c r="K75" i="24"/>
  <c r="K74" i="24" s="1"/>
  <c r="B76" i="24"/>
  <c r="I76" i="24"/>
  <c r="M76" i="24"/>
  <c r="B77" i="24"/>
  <c r="I77" i="24" s="1"/>
  <c r="B78" i="24"/>
  <c r="I78" i="24"/>
  <c r="M78" i="24"/>
  <c r="B79" i="24"/>
  <c r="I79" i="24" s="1"/>
  <c r="F80" i="24"/>
  <c r="I80" i="24"/>
  <c r="M80" i="24"/>
  <c r="E82" i="24"/>
  <c r="H82" i="24"/>
  <c r="H81" i="24" s="1"/>
  <c r="K82" i="24"/>
  <c r="K81" i="24" s="1"/>
  <c r="B83" i="24"/>
  <c r="M83" i="24" s="1"/>
  <c r="I83" i="24"/>
  <c r="B84" i="24"/>
  <c r="M84" i="24"/>
  <c r="B85" i="24"/>
  <c r="M85" i="24" s="1"/>
  <c r="I85" i="24"/>
  <c r="B86" i="24"/>
  <c r="M86" i="24"/>
  <c r="B87" i="24"/>
  <c r="M87" i="24" s="1"/>
  <c r="I87" i="24"/>
  <c r="B88" i="24"/>
  <c r="M88" i="24"/>
  <c r="B89" i="24"/>
  <c r="M89" i="24" s="1"/>
  <c r="I89" i="24"/>
  <c r="B90" i="24"/>
  <c r="M90" i="24"/>
  <c r="B91" i="24"/>
  <c r="M91" i="24" s="1"/>
  <c r="I91" i="24"/>
  <c r="I92" i="24"/>
  <c r="B93" i="24"/>
  <c r="I93" i="24"/>
  <c r="M93" i="24"/>
  <c r="B94" i="24"/>
  <c r="F94" i="24"/>
  <c r="I94" i="24"/>
  <c r="M94" i="24"/>
  <c r="E95" i="24"/>
  <c r="B95" i="24" s="1"/>
  <c r="H95" i="24"/>
  <c r="K95" i="24"/>
  <c r="M95" i="24" s="1"/>
  <c r="B96" i="24"/>
  <c r="F96" i="24"/>
  <c r="I96" i="24"/>
  <c r="M96" i="24"/>
  <c r="B97" i="24"/>
  <c r="B98" i="24"/>
  <c r="M98" i="24" s="1"/>
  <c r="F98" i="24"/>
  <c r="I98" i="24"/>
  <c r="B99" i="24"/>
  <c r="F99" i="24" s="1"/>
  <c r="I99" i="24"/>
  <c r="M99" i="24"/>
  <c r="B100" i="24"/>
  <c r="F100" i="24" s="1"/>
  <c r="B101" i="24"/>
  <c r="I101" i="24"/>
  <c r="M101" i="24"/>
  <c r="F12" i="23"/>
  <c r="I12" i="23"/>
  <c r="L12" i="23"/>
  <c r="O12" i="23"/>
  <c r="R12" i="23"/>
  <c r="E13" i="23"/>
  <c r="E11" i="23" s="1"/>
  <c r="H13" i="23"/>
  <c r="H11" i="23" s="1"/>
  <c r="K13" i="23"/>
  <c r="L13" i="23" s="1"/>
  <c r="N13" i="23"/>
  <c r="N11" i="23" s="1"/>
  <c r="Q13" i="23"/>
  <c r="C14" i="23"/>
  <c r="F14" i="23"/>
  <c r="I14" i="23"/>
  <c r="L14" i="23"/>
  <c r="O14" i="23"/>
  <c r="R14" i="23"/>
  <c r="B15" i="23"/>
  <c r="B13" i="23" s="1"/>
  <c r="F15" i="23"/>
  <c r="I15" i="23"/>
  <c r="L15" i="23"/>
  <c r="O15" i="23"/>
  <c r="R15" i="23"/>
  <c r="C16" i="23"/>
  <c r="F16" i="23"/>
  <c r="I16" i="23"/>
  <c r="L16" i="23"/>
  <c r="O16" i="23"/>
  <c r="R16" i="23"/>
  <c r="B17" i="23"/>
  <c r="F17" i="23"/>
  <c r="L17" i="23"/>
  <c r="O17" i="23"/>
  <c r="R17" i="23"/>
  <c r="C18" i="23"/>
  <c r="F18" i="23"/>
  <c r="I18" i="23"/>
  <c r="L18" i="23"/>
  <c r="O18" i="23"/>
  <c r="R18" i="23"/>
  <c r="B19" i="23"/>
  <c r="I19" i="23" s="1"/>
  <c r="F19" i="23"/>
  <c r="C20" i="23"/>
  <c r="F20" i="23"/>
  <c r="I20" i="23"/>
  <c r="L20" i="23"/>
  <c r="O20" i="23"/>
  <c r="R20" i="23"/>
  <c r="B21" i="23"/>
  <c r="R21" i="23" s="1"/>
  <c r="F21" i="23"/>
  <c r="I21" i="23"/>
  <c r="L21" i="23"/>
  <c r="O21" i="23"/>
  <c r="C22" i="23"/>
  <c r="F22" i="23"/>
  <c r="I22" i="23"/>
  <c r="L22" i="23"/>
  <c r="O22" i="23"/>
  <c r="R22" i="23"/>
  <c r="B23" i="23"/>
  <c r="C24" i="23"/>
  <c r="F24" i="23"/>
  <c r="I24" i="23"/>
  <c r="L24" i="23"/>
  <c r="O24" i="23"/>
  <c r="R24" i="23"/>
  <c r="E25" i="23"/>
  <c r="H25" i="23"/>
  <c r="K25" i="23"/>
  <c r="N25" i="23"/>
  <c r="Q25" i="23"/>
  <c r="Q11" i="23" s="1"/>
  <c r="C26" i="23"/>
  <c r="F26" i="23"/>
  <c r="I26" i="23"/>
  <c r="L26" i="23"/>
  <c r="O26" i="23"/>
  <c r="R26" i="23"/>
  <c r="B27" i="23"/>
  <c r="F27" i="23" s="1"/>
  <c r="C28" i="23"/>
  <c r="F28" i="23"/>
  <c r="I28" i="23"/>
  <c r="L28" i="23"/>
  <c r="O28" i="23"/>
  <c r="R28" i="23"/>
  <c r="B29" i="23"/>
  <c r="F29" i="23"/>
  <c r="I29" i="23"/>
  <c r="L29" i="23"/>
  <c r="O29" i="23"/>
  <c r="R29" i="23"/>
  <c r="C30" i="23"/>
  <c r="F30" i="23"/>
  <c r="I30" i="23"/>
  <c r="L30" i="23"/>
  <c r="O30" i="23"/>
  <c r="R30" i="23"/>
  <c r="B31" i="23"/>
  <c r="F31" i="23"/>
  <c r="L31" i="23"/>
  <c r="O31" i="23"/>
  <c r="R31" i="23"/>
  <c r="C32" i="23"/>
  <c r="F32" i="23"/>
  <c r="I32" i="23"/>
  <c r="L32" i="23"/>
  <c r="O32" i="23"/>
  <c r="R32" i="23"/>
  <c r="B33" i="23"/>
  <c r="I33" i="23" s="1"/>
  <c r="F33" i="23"/>
  <c r="B34" i="23"/>
  <c r="C34" i="23"/>
  <c r="F34" i="23"/>
  <c r="I34" i="23"/>
  <c r="L34" i="23"/>
  <c r="O34" i="23"/>
  <c r="R34" i="23"/>
  <c r="B35" i="23"/>
  <c r="R35" i="23" s="1"/>
  <c r="F35" i="23"/>
  <c r="I35" i="23"/>
  <c r="L35" i="23"/>
  <c r="O35" i="23"/>
  <c r="B14" i="22"/>
  <c r="E14" i="22"/>
  <c r="E12" i="22" s="1"/>
  <c r="F14" i="22"/>
  <c r="H14" i="22"/>
  <c r="I14" i="22" s="1"/>
  <c r="K14" i="22"/>
  <c r="L14" i="22" s="1"/>
  <c r="N14" i="22"/>
  <c r="N12" i="22" s="1"/>
  <c r="Q14" i="22"/>
  <c r="Q12" i="22" s="1"/>
  <c r="R14" i="22"/>
  <c r="C15" i="22"/>
  <c r="B16" i="22"/>
  <c r="F16" i="22" s="1"/>
  <c r="I16" i="22"/>
  <c r="L16" i="22"/>
  <c r="O16" i="22"/>
  <c r="R16" i="22"/>
  <c r="C17" i="22"/>
  <c r="B18" i="22"/>
  <c r="F18" i="22" s="1"/>
  <c r="I18" i="22"/>
  <c r="L18" i="22"/>
  <c r="O18" i="22"/>
  <c r="R18" i="22"/>
  <c r="C19" i="22"/>
  <c r="B20" i="22"/>
  <c r="F20" i="22" s="1"/>
  <c r="I20" i="22"/>
  <c r="L20" i="22"/>
  <c r="O20" i="22"/>
  <c r="R20" i="22"/>
  <c r="C21" i="22"/>
  <c r="B22" i="22"/>
  <c r="F22" i="22" s="1"/>
  <c r="I22" i="22"/>
  <c r="L22" i="22"/>
  <c r="O22" i="22"/>
  <c r="R22" i="22"/>
  <c r="C23" i="22"/>
  <c r="B24" i="22"/>
  <c r="F24" i="22" s="1"/>
  <c r="I24" i="22"/>
  <c r="L24" i="22"/>
  <c r="O24" i="22"/>
  <c r="R24" i="22"/>
  <c r="C25" i="22"/>
  <c r="E26" i="22"/>
  <c r="H26" i="22"/>
  <c r="H12" i="22" s="1"/>
  <c r="K26" i="22"/>
  <c r="N26" i="22"/>
  <c r="Q26" i="22"/>
  <c r="C27" i="22"/>
  <c r="B28" i="22"/>
  <c r="C29" i="22"/>
  <c r="B30" i="22"/>
  <c r="C31" i="22"/>
  <c r="B32" i="22"/>
  <c r="F32" i="22" s="1"/>
  <c r="I32" i="22"/>
  <c r="L32" i="22"/>
  <c r="O32" i="22"/>
  <c r="C33" i="22"/>
  <c r="B34" i="22"/>
  <c r="F34" i="22"/>
  <c r="I34" i="22"/>
  <c r="L34" i="22"/>
  <c r="O34" i="22"/>
  <c r="B35" i="22"/>
  <c r="C35" i="22"/>
  <c r="I35" i="22"/>
  <c r="L35" i="22"/>
  <c r="O35" i="22"/>
  <c r="B36" i="22"/>
  <c r="F36" i="22"/>
  <c r="L36" i="22"/>
  <c r="O36" i="22"/>
  <c r="E13" i="21"/>
  <c r="H13" i="21"/>
  <c r="K13" i="21"/>
  <c r="N13" i="21"/>
  <c r="N11" i="21" s="1"/>
  <c r="Q13" i="21"/>
  <c r="C14" i="21"/>
  <c r="B15" i="21"/>
  <c r="O15" i="21" s="1"/>
  <c r="F15" i="21"/>
  <c r="I15" i="21"/>
  <c r="L15" i="21"/>
  <c r="C16" i="21"/>
  <c r="B17" i="21"/>
  <c r="L17" i="21" s="1"/>
  <c r="F17" i="21"/>
  <c r="I17" i="21"/>
  <c r="C18" i="21"/>
  <c r="B19" i="21"/>
  <c r="I19" i="21" s="1"/>
  <c r="F19" i="21"/>
  <c r="O19" i="21"/>
  <c r="C20" i="21"/>
  <c r="B21" i="21"/>
  <c r="F21" i="21" s="1"/>
  <c r="L21" i="21"/>
  <c r="E23" i="21"/>
  <c r="H23" i="21"/>
  <c r="H11" i="21" s="1"/>
  <c r="K23" i="21"/>
  <c r="K11" i="21" s="1"/>
  <c r="N23" i="21"/>
  <c r="C24" i="21"/>
  <c r="B25" i="21"/>
  <c r="O25" i="21"/>
  <c r="C26" i="21"/>
  <c r="B27" i="21"/>
  <c r="O27" i="21" s="1"/>
  <c r="I27" i="21"/>
  <c r="L27" i="21"/>
  <c r="B29" i="21"/>
  <c r="O29" i="21" s="1"/>
  <c r="I29" i="21"/>
  <c r="L29" i="21"/>
  <c r="E13" i="20"/>
  <c r="E11" i="20" s="1"/>
  <c r="H13" i="20"/>
  <c r="K13" i="20"/>
  <c r="N13" i="20"/>
  <c r="N11" i="20" s="1"/>
  <c r="Q13" i="20"/>
  <c r="Q11" i="20" s="1"/>
  <c r="C14" i="20"/>
  <c r="B15" i="20"/>
  <c r="L15" i="20"/>
  <c r="R15" i="20"/>
  <c r="C16" i="20"/>
  <c r="B17" i="20"/>
  <c r="L17" i="20"/>
  <c r="R17" i="20"/>
  <c r="C18" i="20"/>
  <c r="B19" i="20"/>
  <c r="L19" i="20"/>
  <c r="R19" i="20"/>
  <c r="C20" i="20"/>
  <c r="B21" i="20"/>
  <c r="L21" i="20"/>
  <c r="R21" i="20"/>
  <c r="C22" i="20"/>
  <c r="B23" i="20"/>
  <c r="L23" i="20"/>
  <c r="R23" i="20"/>
  <c r="C24" i="20"/>
  <c r="B25" i="20"/>
  <c r="E25" i="20"/>
  <c r="H25" i="20"/>
  <c r="H11" i="20" s="1"/>
  <c r="K25" i="20"/>
  <c r="L25" i="20" s="1"/>
  <c r="N25" i="20"/>
  <c r="O25" i="20" s="1"/>
  <c r="Q25" i="20"/>
  <c r="C26" i="20"/>
  <c r="B27" i="20"/>
  <c r="F27" i="20" s="1"/>
  <c r="I27" i="20"/>
  <c r="C28" i="20"/>
  <c r="B29" i="20"/>
  <c r="F29" i="20" s="1"/>
  <c r="I29" i="20"/>
  <c r="C30" i="20"/>
  <c r="B31" i="20"/>
  <c r="F31" i="20" s="1"/>
  <c r="I31" i="20"/>
  <c r="C32" i="20"/>
  <c r="B33" i="20"/>
  <c r="F33" i="20" s="1"/>
  <c r="I33" i="20"/>
  <c r="C34" i="20"/>
  <c r="B35" i="20"/>
  <c r="F35" i="20" s="1"/>
  <c r="I35" i="20"/>
  <c r="B13" i="19"/>
  <c r="D13" i="19"/>
  <c r="G13" i="19"/>
  <c r="J13" i="19"/>
  <c r="M13" i="19"/>
  <c r="P13" i="19"/>
  <c r="S13" i="19"/>
  <c r="I14" i="19"/>
  <c r="B15" i="19"/>
  <c r="D15" i="19"/>
  <c r="G15" i="19"/>
  <c r="J15" i="19"/>
  <c r="P15" i="19"/>
  <c r="S15" i="19"/>
  <c r="F16" i="19"/>
  <c r="I16" i="19"/>
  <c r="L16" i="19"/>
  <c r="O16" i="19"/>
  <c r="O14" i="19" s="1"/>
  <c r="R16" i="19"/>
  <c r="B17" i="19"/>
  <c r="S17" i="19"/>
  <c r="B18" i="19"/>
  <c r="G18" i="19"/>
  <c r="J18" i="19"/>
  <c r="M18" i="19"/>
  <c r="P18" i="19"/>
  <c r="S18" i="19"/>
  <c r="B19" i="19"/>
  <c r="G19" i="19" s="1"/>
  <c r="B20" i="19"/>
  <c r="J20" i="19" s="1"/>
  <c r="G20" i="19"/>
  <c r="B21" i="19"/>
  <c r="D21" i="19"/>
  <c r="G21" i="19"/>
  <c r="J21" i="19"/>
  <c r="M21" i="19"/>
  <c r="P21" i="19"/>
  <c r="S21" i="19"/>
  <c r="F22" i="19"/>
  <c r="B22" i="19" s="1"/>
  <c r="I22" i="19"/>
  <c r="J22" i="19" s="1"/>
  <c r="L22" i="19"/>
  <c r="L14" i="19" s="1"/>
  <c r="O22" i="19"/>
  <c r="R22" i="19"/>
  <c r="B23" i="19"/>
  <c r="B24" i="19"/>
  <c r="G24" i="19" s="1"/>
  <c r="J24" i="19"/>
  <c r="P24" i="19"/>
  <c r="B25" i="19"/>
  <c r="J25" i="19" s="1"/>
  <c r="G25" i="19"/>
  <c r="B26" i="19"/>
  <c r="M26" i="19" s="1"/>
  <c r="G26" i="19"/>
  <c r="J26" i="19"/>
  <c r="P26" i="19"/>
  <c r="S26" i="19"/>
  <c r="B27" i="19"/>
  <c r="P27" i="19" s="1"/>
  <c r="G27" i="19"/>
  <c r="M27" i="19"/>
  <c r="S27" i="19"/>
  <c r="B28" i="19"/>
  <c r="S28" i="19" s="1"/>
  <c r="J28" i="19"/>
  <c r="M28" i="19"/>
  <c r="P28" i="19"/>
  <c r="B29" i="19"/>
  <c r="M29" i="19"/>
  <c r="S29" i="19"/>
  <c r="B30" i="19"/>
  <c r="G30" i="19"/>
  <c r="J30" i="19"/>
  <c r="M30" i="19"/>
  <c r="P30" i="19"/>
  <c r="S30" i="19"/>
  <c r="B31" i="19"/>
  <c r="B32" i="19"/>
  <c r="G32" i="19" s="1"/>
  <c r="J32" i="19"/>
  <c r="P32" i="19"/>
  <c r="B33" i="19"/>
  <c r="J33" i="19" s="1"/>
  <c r="G33" i="19"/>
  <c r="B34" i="19"/>
  <c r="M34" i="19" s="1"/>
  <c r="G34" i="19"/>
  <c r="J34" i="19"/>
  <c r="P34" i="19"/>
  <c r="S34" i="19"/>
  <c r="B35" i="19"/>
  <c r="P35" i="19" s="1"/>
  <c r="G35" i="19"/>
  <c r="M35" i="19"/>
  <c r="S35" i="19"/>
  <c r="B36" i="19"/>
  <c r="S36" i="19" s="1"/>
  <c r="J36" i="19"/>
  <c r="M36" i="19"/>
  <c r="P36" i="19"/>
  <c r="B37" i="19"/>
  <c r="M37" i="19"/>
  <c r="S37" i="19"/>
  <c r="B38" i="19"/>
  <c r="G38" i="19"/>
  <c r="J38" i="19"/>
  <c r="M38" i="19"/>
  <c r="P38" i="19"/>
  <c r="S38" i="19"/>
  <c r="B39" i="19"/>
  <c r="B40" i="19"/>
  <c r="G40" i="19" s="1"/>
  <c r="J40" i="19"/>
  <c r="P40" i="19"/>
  <c r="B41" i="19"/>
  <c r="J41" i="19" s="1"/>
  <c r="G41" i="19"/>
  <c r="M41" i="19"/>
  <c r="B42" i="19"/>
  <c r="G42" i="19"/>
  <c r="J42" i="19"/>
  <c r="M42" i="19"/>
  <c r="P42" i="19"/>
  <c r="S42" i="19"/>
  <c r="B43" i="19"/>
  <c r="P43" i="19" s="1"/>
  <c r="G43" i="19"/>
  <c r="M43" i="19"/>
  <c r="S43" i="19"/>
  <c r="B44" i="19"/>
  <c r="S44" i="19" s="1"/>
  <c r="J44" i="19"/>
  <c r="M44" i="19"/>
  <c r="P44" i="19"/>
  <c r="B45" i="19"/>
  <c r="S45" i="19"/>
  <c r="B46" i="19"/>
  <c r="M46" i="19" s="1"/>
  <c r="G46" i="19"/>
  <c r="J46" i="19"/>
  <c r="P46" i="19"/>
  <c r="S46" i="19"/>
  <c r="B47" i="19"/>
  <c r="B48" i="19"/>
  <c r="G48" i="19" s="1"/>
  <c r="J48" i="19"/>
  <c r="M48" i="19"/>
  <c r="P48" i="19"/>
  <c r="B49" i="19"/>
  <c r="J49" i="19" s="1"/>
  <c r="G49" i="19"/>
  <c r="M49" i="19"/>
  <c r="B50" i="19"/>
  <c r="G50" i="19"/>
  <c r="J50" i="19"/>
  <c r="M50" i="19"/>
  <c r="P50" i="19"/>
  <c r="S50" i="19"/>
  <c r="B51" i="19"/>
  <c r="P51" i="19" s="1"/>
  <c r="G51" i="19"/>
  <c r="M51" i="19"/>
  <c r="S51" i="19"/>
  <c r="B52" i="19"/>
  <c r="S52" i="19" s="1"/>
  <c r="J52" i="19"/>
  <c r="M52" i="19"/>
  <c r="P52" i="19"/>
  <c r="B53" i="19"/>
  <c r="S53" i="19"/>
  <c r="B54" i="19"/>
  <c r="G54" i="19"/>
  <c r="J54" i="19"/>
  <c r="M54" i="19"/>
  <c r="P54" i="19"/>
  <c r="S54" i="19"/>
  <c r="B55" i="19"/>
  <c r="B56" i="19"/>
  <c r="G56" i="19" s="1"/>
  <c r="J56" i="19"/>
  <c r="M56" i="19"/>
  <c r="P56" i="19"/>
  <c r="B57" i="19"/>
  <c r="J57" i="19" s="1"/>
  <c r="G57" i="19"/>
  <c r="M57" i="19"/>
  <c r="B58" i="19"/>
  <c r="G58" i="19"/>
  <c r="J58" i="19"/>
  <c r="M58" i="19"/>
  <c r="P58" i="19"/>
  <c r="S58" i="19"/>
  <c r="B59" i="19"/>
  <c r="P59" i="19" s="1"/>
  <c r="G59" i="19"/>
  <c r="M59" i="19"/>
  <c r="S59" i="19"/>
  <c r="B60" i="19"/>
  <c r="S60" i="19" s="1"/>
  <c r="J60" i="19"/>
  <c r="M60" i="19"/>
  <c r="P60" i="19"/>
  <c r="B61" i="19"/>
  <c r="S61" i="19"/>
  <c r="B62" i="19"/>
  <c r="G62" i="19"/>
  <c r="J62" i="19"/>
  <c r="M62" i="19"/>
  <c r="P62" i="19"/>
  <c r="S62" i="19"/>
  <c r="B63" i="19"/>
  <c r="B64" i="19"/>
  <c r="G64" i="19" s="1"/>
  <c r="J64" i="19"/>
  <c r="M64" i="19"/>
  <c r="P64" i="19"/>
  <c r="B65" i="19"/>
  <c r="J65" i="19" s="1"/>
  <c r="G65" i="19"/>
  <c r="M65" i="19"/>
  <c r="B66" i="19"/>
  <c r="G66" i="19"/>
  <c r="J66" i="19"/>
  <c r="M66" i="19"/>
  <c r="P66" i="19"/>
  <c r="S66" i="19"/>
  <c r="B67" i="19"/>
  <c r="P67" i="19" s="1"/>
  <c r="G67" i="19"/>
  <c r="M67" i="19"/>
  <c r="S67" i="19"/>
  <c r="B68" i="19"/>
  <c r="S68" i="19" s="1"/>
  <c r="J68" i="19"/>
  <c r="P68" i="19"/>
  <c r="B69" i="19"/>
  <c r="S69" i="19"/>
  <c r="B70" i="19"/>
  <c r="M70" i="19" s="1"/>
  <c r="G70" i="19"/>
  <c r="J70" i="19"/>
  <c r="P70" i="19"/>
  <c r="S70" i="19"/>
  <c r="B71" i="19"/>
  <c r="B72" i="19"/>
  <c r="G72" i="19" s="1"/>
  <c r="J72" i="19"/>
  <c r="M72" i="19"/>
  <c r="P72" i="19"/>
  <c r="B73" i="19"/>
  <c r="J73" i="19" s="1"/>
  <c r="G73" i="19"/>
  <c r="M73" i="19"/>
  <c r="B74" i="19"/>
  <c r="G74" i="19"/>
  <c r="J74" i="19"/>
  <c r="M74" i="19"/>
  <c r="P74" i="19"/>
  <c r="S74" i="19"/>
  <c r="B75" i="19"/>
  <c r="P75" i="19" s="1"/>
  <c r="G75" i="19"/>
  <c r="M75" i="19"/>
  <c r="S75" i="19"/>
  <c r="B76" i="19"/>
  <c r="S76" i="19" s="1"/>
  <c r="J76" i="19"/>
  <c r="M76" i="19"/>
  <c r="P76" i="19"/>
  <c r="B77" i="19"/>
  <c r="S77" i="19"/>
  <c r="B78" i="19"/>
  <c r="M78" i="19" s="1"/>
  <c r="G78" i="19"/>
  <c r="J78" i="19"/>
  <c r="P78" i="19"/>
  <c r="S78" i="19"/>
  <c r="B79" i="19"/>
  <c r="B80" i="19"/>
  <c r="G80" i="19" s="1"/>
  <c r="J80" i="19"/>
  <c r="P80" i="19"/>
  <c r="B81" i="19"/>
  <c r="D81" i="19"/>
  <c r="G81" i="19"/>
  <c r="J81" i="19"/>
  <c r="M81" i="19"/>
  <c r="P81" i="19"/>
  <c r="S81" i="19"/>
  <c r="F82" i="19"/>
  <c r="B82" i="19" s="1"/>
  <c r="I82" i="19"/>
  <c r="L82" i="19"/>
  <c r="O82" i="19"/>
  <c r="R82" i="19"/>
  <c r="B83" i="19"/>
  <c r="M83" i="19" s="1"/>
  <c r="G83" i="19"/>
  <c r="J83" i="19"/>
  <c r="P83" i="19"/>
  <c r="S83" i="19"/>
  <c r="B84" i="19"/>
  <c r="B85" i="19"/>
  <c r="G85" i="19" s="1"/>
  <c r="J85" i="19"/>
  <c r="M85" i="19"/>
  <c r="P85" i="19"/>
  <c r="B86" i="19"/>
  <c r="D86" i="19"/>
  <c r="G86" i="19"/>
  <c r="J86" i="19"/>
  <c r="M86" i="19"/>
  <c r="P86" i="19"/>
  <c r="S86" i="19"/>
  <c r="B88" i="19"/>
  <c r="D88" i="19"/>
  <c r="G88" i="19"/>
  <c r="J88" i="19"/>
  <c r="M88" i="19"/>
  <c r="P88" i="19"/>
  <c r="S88" i="19"/>
  <c r="B89" i="19"/>
  <c r="F89" i="19"/>
  <c r="G89" i="19" s="1"/>
  <c r="H89" i="19"/>
  <c r="I89" i="19"/>
  <c r="I87" i="19" s="1"/>
  <c r="L89" i="19"/>
  <c r="L87" i="19" s="1"/>
  <c r="M89" i="19"/>
  <c r="O89" i="19"/>
  <c r="O87" i="19" s="1"/>
  <c r="R89" i="19"/>
  <c r="R87" i="19" s="1"/>
  <c r="B90" i="19"/>
  <c r="M90" i="19" s="1"/>
  <c r="G90" i="19"/>
  <c r="J90" i="19"/>
  <c r="P90" i="19"/>
  <c r="S90" i="19"/>
  <c r="B91" i="19"/>
  <c r="P91" i="19" s="1"/>
  <c r="G91" i="19"/>
  <c r="M91" i="19"/>
  <c r="S91" i="19"/>
  <c r="B92" i="19"/>
  <c r="S92" i="19" s="1"/>
  <c r="J92" i="19"/>
  <c r="P92" i="19"/>
  <c r="B93" i="19"/>
  <c r="S93" i="19"/>
  <c r="B94" i="19"/>
  <c r="G94" i="19"/>
  <c r="J94" i="19"/>
  <c r="M94" i="19"/>
  <c r="P94" i="19"/>
  <c r="S94" i="19"/>
  <c r="B95" i="19"/>
  <c r="F13" i="18"/>
  <c r="I13" i="18"/>
  <c r="L13" i="18"/>
  <c r="O13" i="18"/>
  <c r="R13" i="18"/>
  <c r="C15" i="18"/>
  <c r="F15" i="18"/>
  <c r="I15" i="18"/>
  <c r="L15" i="18"/>
  <c r="O15" i="18"/>
  <c r="R15" i="18"/>
  <c r="H16" i="18"/>
  <c r="B17" i="18"/>
  <c r="E17" i="18"/>
  <c r="H17" i="18"/>
  <c r="K17" i="18"/>
  <c r="K16" i="18" s="1"/>
  <c r="N17" i="18"/>
  <c r="O17" i="18" s="1"/>
  <c r="Q17" i="18"/>
  <c r="B18" i="18"/>
  <c r="R18" i="18"/>
  <c r="B19" i="18"/>
  <c r="R19" i="18" s="1"/>
  <c r="B20" i="18"/>
  <c r="R20" i="18"/>
  <c r="C21" i="18"/>
  <c r="F21" i="18"/>
  <c r="I21" i="18"/>
  <c r="L21" i="18"/>
  <c r="O21" i="18"/>
  <c r="R21" i="18"/>
  <c r="E22" i="18"/>
  <c r="B22" i="18" s="1"/>
  <c r="H22" i="18"/>
  <c r="K22" i="18"/>
  <c r="L22" i="18" s="1"/>
  <c r="N22" i="18"/>
  <c r="Q22" i="18"/>
  <c r="Q16" i="18" s="1"/>
  <c r="B23" i="18"/>
  <c r="R23" i="18" s="1"/>
  <c r="B24" i="18"/>
  <c r="R24" i="18"/>
  <c r="B25" i="18"/>
  <c r="R25" i="18"/>
  <c r="C26" i="18"/>
  <c r="F26" i="18"/>
  <c r="I26" i="18"/>
  <c r="L26" i="18"/>
  <c r="O26" i="18"/>
  <c r="R26" i="18"/>
  <c r="E27" i="18"/>
  <c r="N27" i="18"/>
  <c r="Q27" i="18"/>
  <c r="E28" i="18"/>
  <c r="B28" i="18" s="1"/>
  <c r="H28" i="18"/>
  <c r="H27" i="18" s="1"/>
  <c r="K28" i="18"/>
  <c r="L28" i="18" s="1"/>
  <c r="N28" i="18"/>
  <c r="O28" i="18" s="1"/>
  <c r="Q28" i="18"/>
  <c r="B29" i="18"/>
  <c r="R29" i="18"/>
  <c r="B30" i="18"/>
  <c r="R30" i="18" s="1"/>
  <c r="B31" i="18"/>
  <c r="R31" i="18"/>
  <c r="B32" i="18"/>
  <c r="R32" i="18" s="1"/>
  <c r="B33" i="18"/>
  <c r="C34" i="18"/>
  <c r="F34" i="18"/>
  <c r="I34" i="18"/>
  <c r="L34" i="18"/>
  <c r="O34" i="18"/>
  <c r="R34" i="18"/>
  <c r="E36" i="18"/>
  <c r="H36" i="18"/>
  <c r="K36" i="18"/>
  <c r="K35" i="18" s="1"/>
  <c r="N36" i="18"/>
  <c r="N35" i="18" s="1"/>
  <c r="Q36" i="18"/>
  <c r="B37" i="18"/>
  <c r="R37" i="18"/>
  <c r="B38" i="18"/>
  <c r="R38" i="18"/>
  <c r="B39" i="18"/>
  <c r="R39" i="18"/>
  <c r="B40" i="18"/>
  <c r="R40" i="18"/>
  <c r="C41" i="18"/>
  <c r="F41" i="18"/>
  <c r="I41" i="18"/>
  <c r="L41" i="18"/>
  <c r="O41" i="18"/>
  <c r="R41" i="18"/>
  <c r="E42" i="18"/>
  <c r="E35" i="18" s="1"/>
  <c r="H42" i="18"/>
  <c r="H35" i="18" s="1"/>
  <c r="K42" i="18"/>
  <c r="N42" i="18"/>
  <c r="Q42" i="18"/>
  <c r="Q35" i="18" s="1"/>
  <c r="B43" i="18"/>
  <c r="R43" i="18"/>
  <c r="B44" i="18"/>
  <c r="R44" i="18"/>
  <c r="B45" i="18"/>
  <c r="R45" i="18" s="1"/>
  <c r="B46" i="18"/>
  <c r="B47" i="18"/>
  <c r="R47" i="18"/>
  <c r="B48" i="18"/>
  <c r="B49" i="18"/>
  <c r="R49" i="18"/>
  <c r="B50" i="18"/>
  <c r="R50" i="18"/>
  <c r="C51" i="18"/>
  <c r="R51" i="18"/>
  <c r="B52" i="18"/>
  <c r="R52" i="18"/>
  <c r="C53" i="18"/>
  <c r="F53" i="18"/>
  <c r="I53" i="18"/>
  <c r="L53" i="18"/>
  <c r="O53" i="18"/>
  <c r="R53" i="18"/>
  <c r="E54" i="18"/>
  <c r="B54" i="18" s="1"/>
  <c r="H54" i="18"/>
  <c r="I54" i="18" s="1"/>
  <c r="K54" i="18"/>
  <c r="L54" i="18" s="1"/>
  <c r="N54" i="18"/>
  <c r="Q54" i="18"/>
  <c r="R54" i="18" s="1"/>
  <c r="B55" i="18"/>
  <c r="B56" i="18"/>
  <c r="R56" i="18"/>
  <c r="B57" i="18"/>
  <c r="R57" i="18"/>
  <c r="B58" i="18"/>
  <c r="R58" i="18"/>
  <c r="B59" i="18"/>
  <c r="R59" i="18"/>
  <c r="C60" i="18"/>
  <c r="F60" i="18"/>
  <c r="I60" i="18"/>
  <c r="L60" i="18"/>
  <c r="O60" i="18"/>
  <c r="R60" i="18"/>
  <c r="B62" i="18"/>
  <c r="R62" i="18"/>
  <c r="C63" i="18"/>
  <c r="F63" i="18"/>
  <c r="I63" i="18"/>
  <c r="L63" i="18"/>
  <c r="O63" i="18"/>
  <c r="R63" i="18"/>
  <c r="E64" i="18"/>
  <c r="E61" i="18" s="1"/>
  <c r="H64" i="18"/>
  <c r="H61" i="18" s="1"/>
  <c r="K64" i="18"/>
  <c r="N64" i="18"/>
  <c r="Q64" i="18"/>
  <c r="Q61" i="18" s="1"/>
  <c r="B65" i="18"/>
  <c r="R65" i="18"/>
  <c r="B66" i="18"/>
  <c r="R66" i="18"/>
  <c r="B67" i="18"/>
  <c r="R67" i="18"/>
  <c r="B68" i="18"/>
  <c r="R68" i="18" s="1"/>
  <c r="B69" i="18"/>
  <c r="C70" i="18"/>
  <c r="R70" i="18"/>
  <c r="B71" i="18"/>
  <c r="R71" i="18" s="1"/>
  <c r="C72" i="18"/>
  <c r="R72" i="18"/>
  <c r="B73" i="18"/>
  <c r="R73" i="18"/>
  <c r="C74" i="18"/>
  <c r="F74" i="18"/>
  <c r="I74" i="18"/>
  <c r="L74" i="18"/>
  <c r="O74" i="18"/>
  <c r="R74" i="18"/>
  <c r="N75" i="18"/>
  <c r="E76" i="18"/>
  <c r="B76" i="18" s="1"/>
  <c r="H76" i="18"/>
  <c r="H75" i="18" s="1"/>
  <c r="K76" i="18"/>
  <c r="K75" i="18" s="1"/>
  <c r="N76" i="18"/>
  <c r="Q76" i="18"/>
  <c r="R76" i="18" s="1"/>
  <c r="B77" i="18"/>
  <c r="R77" i="18" s="1"/>
  <c r="B78" i="18"/>
  <c r="B79" i="18"/>
  <c r="R79" i="18"/>
  <c r="B80" i="18"/>
  <c r="R80" i="18"/>
  <c r="C81" i="18"/>
  <c r="F81" i="18"/>
  <c r="I81" i="18"/>
  <c r="L81" i="18"/>
  <c r="O81" i="18"/>
  <c r="R81" i="18"/>
  <c r="K82" i="18"/>
  <c r="E83" i="18"/>
  <c r="E82" i="18" s="1"/>
  <c r="H83" i="18"/>
  <c r="H82" i="18" s="1"/>
  <c r="K83" i="18"/>
  <c r="N83" i="18"/>
  <c r="N82" i="18" s="1"/>
  <c r="Q83" i="18"/>
  <c r="Q82" i="18" s="1"/>
  <c r="B84" i="18"/>
  <c r="R84" i="18" s="1"/>
  <c r="B85" i="18"/>
  <c r="B86" i="18"/>
  <c r="R86" i="18" s="1"/>
  <c r="B87" i="18"/>
  <c r="B88" i="18"/>
  <c r="R88" i="18"/>
  <c r="B89" i="18"/>
  <c r="R89" i="18"/>
  <c r="B90" i="18"/>
  <c r="R90" i="18"/>
  <c r="B91" i="18"/>
  <c r="R91" i="18"/>
  <c r="B92" i="18"/>
  <c r="R92" i="18" s="1"/>
  <c r="C93" i="18"/>
  <c r="R93" i="18"/>
  <c r="B94" i="18"/>
  <c r="R94" i="18"/>
  <c r="B95" i="18"/>
  <c r="C95" i="18"/>
  <c r="R95" i="18"/>
  <c r="B96" i="18"/>
  <c r="B97" i="18"/>
  <c r="C97" i="18"/>
  <c r="F97" i="18"/>
  <c r="I97" i="18"/>
  <c r="L97" i="18"/>
  <c r="O97" i="18"/>
  <c r="R97" i="18"/>
  <c r="E98" i="18"/>
  <c r="B98" i="18" s="1"/>
  <c r="H98" i="18"/>
  <c r="I98" i="18" s="1"/>
  <c r="K98" i="18"/>
  <c r="L98" i="18" s="1"/>
  <c r="N98" i="18"/>
  <c r="Q98" i="18"/>
  <c r="R98" i="18" s="1"/>
  <c r="B99" i="18"/>
  <c r="B100" i="18"/>
  <c r="R100" i="18"/>
  <c r="B101" i="18"/>
  <c r="R101" i="18"/>
  <c r="B102" i="18"/>
  <c r="R102" i="18"/>
  <c r="B103" i="18"/>
  <c r="R103" i="18"/>
  <c r="B104" i="18"/>
  <c r="R104" i="18" s="1"/>
  <c r="C105" i="18"/>
  <c r="R105" i="18"/>
  <c r="B106" i="18"/>
  <c r="R106" i="18"/>
  <c r="B13" i="17"/>
  <c r="C13" i="17"/>
  <c r="F13" i="17"/>
  <c r="I13" i="17"/>
  <c r="L13" i="17"/>
  <c r="O13" i="17"/>
  <c r="R13" i="17"/>
  <c r="B15" i="17"/>
  <c r="C15" i="17"/>
  <c r="F15" i="17"/>
  <c r="I15" i="17"/>
  <c r="L15" i="17"/>
  <c r="O15" i="17"/>
  <c r="R15" i="17"/>
  <c r="E16" i="17"/>
  <c r="H16" i="17"/>
  <c r="K16" i="17"/>
  <c r="N16" i="17"/>
  <c r="Q16" i="17"/>
  <c r="B17" i="17"/>
  <c r="L17" i="17" s="1"/>
  <c r="F17" i="17"/>
  <c r="I17" i="17"/>
  <c r="O17" i="17"/>
  <c r="R17" i="17"/>
  <c r="B18" i="17"/>
  <c r="I18" i="17"/>
  <c r="R18" i="17"/>
  <c r="B19" i="17"/>
  <c r="F19" i="17" s="1"/>
  <c r="B20" i="17"/>
  <c r="O20" i="17" s="1"/>
  <c r="F20" i="17"/>
  <c r="I20" i="17"/>
  <c r="L20" i="17"/>
  <c r="R20" i="17"/>
  <c r="C21" i="17"/>
  <c r="F21" i="17"/>
  <c r="I21" i="17"/>
  <c r="L21" i="17"/>
  <c r="O21" i="17"/>
  <c r="R21" i="17"/>
  <c r="E22" i="17"/>
  <c r="B22" i="17" s="1"/>
  <c r="G22" i="17"/>
  <c r="H22" i="17"/>
  <c r="J22" i="17"/>
  <c r="K22" i="17"/>
  <c r="M22" i="17"/>
  <c r="N22" i="17"/>
  <c r="P22" i="17"/>
  <c r="Q22" i="17"/>
  <c r="B23" i="17"/>
  <c r="L23" i="17" s="1"/>
  <c r="F23" i="17"/>
  <c r="I23" i="17"/>
  <c r="O23" i="17"/>
  <c r="R23" i="17"/>
  <c r="B24" i="17"/>
  <c r="I24" i="17"/>
  <c r="R24" i="17"/>
  <c r="B25" i="17"/>
  <c r="B26" i="17"/>
  <c r="B27" i="17"/>
  <c r="F27" i="17"/>
  <c r="I27" i="17"/>
  <c r="L27" i="17"/>
  <c r="O27" i="17"/>
  <c r="R27" i="17"/>
  <c r="B28" i="17"/>
  <c r="O28" i="17" s="1"/>
  <c r="F28" i="17"/>
  <c r="I28" i="17"/>
  <c r="L28" i="17"/>
  <c r="R28" i="17"/>
  <c r="B29" i="17"/>
  <c r="O29" i="17" s="1"/>
  <c r="I29" i="17"/>
  <c r="L29" i="17"/>
  <c r="B30" i="17"/>
  <c r="F30" i="17" s="1"/>
  <c r="L30" i="17"/>
  <c r="O30" i="17"/>
  <c r="R30" i="17"/>
  <c r="B31" i="17"/>
  <c r="L31" i="17" s="1"/>
  <c r="F31" i="17"/>
  <c r="I31" i="17"/>
  <c r="O31" i="17"/>
  <c r="R31" i="17"/>
  <c r="B32" i="17"/>
  <c r="I32" i="17"/>
  <c r="R32" i="17"/>
  <c r="B33" i="17"/>
  <c r="B34" i="17"/>
  <c r="B35" i="17"/>
  <c r="F35" i="17"/>
  <c r="I35" i="17"/>
  <c r="L35" i="17"/>
  <c r="O35" i="17"/>
  <c r="R35" i="17"/>
  <c r="B36" i="17"/>
  <c r="O36" i="17" s="1"/>
  <c r="F36" i="17"/>
  <c r="I36" i="17"/>
  <c r="L36" i="17"/>
  <c r="R36" i="17"/>
  <c r="B37" i="17"/>
  <c r="L37" i="17" s="1"/>
  <c r="I37" i="17"/>
  <c r="B38" i="17"/>
  <c r="L38" i="17" s="1"/>
  <c r="F38" i="17"/>
  <c r="I38" i="17"/>
  <c r="R38" i="17"/>
  <c r="B39" i="17"/>
  <c r="L39" i="17"/>
  <c r="B40" i="17"/>
  <c r="F40" i="17"/>
  <c r="I40" i="17"/>
  <c r="L40" i="17"/>
  <c r="R40" i="17"/>
  <c r="B41" i="17"/>
  <c r="L41" i="17" s="1"/>
  <c r="I41" i="17"/>
  <c r="B42" i="17"/>
  <c r="F42" i="17"/>
  <c r="I42" i="17"/>
  <c r="L42" i="17"/>
  <c r="R42" i="17"/>
  <c r="B43" i="17"/>
  <c r="L43" i="17"/>
  <c r="B44" i="17"/>
  <c r="L44" i="17" s="1"/>
  <c r="F44" i="17"/>
  <c r="I44" i="17"/>
  <c r="R44" i="17"/>
  <c r="B45" i="17"/>
  <c r="L45" i="17" s="1"/>
  <c r="I45" i="17"/>
  <c r="B46" i="17"/>
  <c r="F46" i="17"/>
  <c r="I46" i="17"/>
  <c r="L46" i="17"/>
  <c r="R46" i="17"/>
  <c r="B47" i="17"/>
  <c r="L47" i="17"/>
  <c r="B48" i="17"/>
  <c r="L48" i="17" s="1"/>
  <c r="F48" i="17"/>
  <c r="I48" i="17"/>
  <c r="R48" i="17"/>
  <c r="B49" i="17"/>
  <c r="L49" i="17" s="1"/>
  <c r="I49" i="17"/>
  <c r="B50" i="17"/>
  <c r="I50" i="17"/>
  <c r="B51" i="17"/>
  <c r="B52" i="17"/>
  <c r="R52" i="17" s="1"/>
  <c r="F52" i="17"/>
  <c r="I52" i="17"/>
  <c r="L52" i="17"/>
  <c r="B53" i="17"/>
  <c r="F53" i="17" s="1"/>
  <c r="L53" i="17"/>
  <c r="R53" i="17"/>
  <c r="B54" i="17"/>
  <c r="B55" i="17"/>
  <c r="B56" i="17"/>
  <c r="R56" i="17" s="1"/>
  <c r="F56" i="17"/>
  <c r="I56" i="17"/>
  <c r="L56" i="17"/>
  <c r="B57" i="17"/>
  <c r="F57" i="17" s="1"/>
  <c r="L57" i="17"/>
  <c r="R57" i="17"/>
  <c r="B58" i="17"/>
  <c r="B59" i="17"/>
  <c r="B60" i="17"/>
  <c r="R60" i="17" s="1"/>
  <c r="F60" i="17"/>
  <c r="I60" i="17"/>
  <c r="L60" i="17"/>
  <c r="B61" i="17"/>
  <c r="F61" i="17" s="1"/>
  <c r="L61" i="17"/>
  <c r="R61" i="17"/>
  <c r="B62" i="17"/>
  <c r="B63" i="17"/>
  <c r="B64" i="17"/>
  <c r="R64" i="17" s="1"/>
  <c r="F64" i="17"/>
  <c r="I64" i="17"/>
  <c r="L64" i="17"/>
  <c r="B65" i="17"/>
  <c r="F65" i="17" s="1"/>
  <c r="L65" i="17"/>
  <c r="R65" i="17"/>
  <c r="B66" i="17"/>
  <c r="B67" i="17"/>
  <c r="B68" i="17"/>
  <c r="R68" i="17" s="1"/>
  <c r="F68" i="17"/>
  <c r="I68" i="17"/>
  <c r="L68" i="17"/>
  <c r="B69" i="17"/>
  <c r="F69" i="17" s="1"/>
  <c r="L69" i="17"/>
  <c r="R69" i="17"/>
  <c r="B70" i="17"/>
  <c r="B71" i="17"/>
  <c r="B72" i="17"/>
  <c r="R72" i="17" s="1"/>
  <c r="F72" i="17"/>
  <c r="I72" i="17"/>
  <c r="L72" i="17"/>
  <c r="B73" i="17"/>
  <c r="F73" i="17" s="1"/>
  <c r="L73" i="17"/>
  <c r="R73" i="17"/>
  <c r="B74" i="17"/>
  <c r="B75" i="17"/>
  <c r="B76" i="17"/>
  <c r="R76" i="17" s="1"/>
  <c r="F76" i="17"/>
  <c r="I76" i="17"/>
  <c r="L76" i="17"/>
  <c r="B77" i="17"/>
  <c r="F77" i="17" s="1"/>
  <c r="L77" i="17"/>
  <c r="R77" i="17"/>
  <c r="B78" i="17"/>
  <c r="B79" i="17"/>
  <c r="B80" i="17"/>
  <c r="L80" i="17" s="1"/>
  <c r="I80" i="17"/>
  <c r="B81" i="17"/>
  <c r="C81" i="17"/>
  <c r="F81" i="17"/>
  <c r="I81" i="17"/>
  <c r="L81" i="17"/>
  <c r="O81" i="17"/>
  <c r="R81" i="17"/>
  <c r="E82" i="17"/>
  <c r="G82" i="17"/>
  <c r="H82" i="17"/>
  <c r="I82" i="17" s="1"/>
  <c r="J82" i="17"/>
  <c r="K82" i="17"/>
  <c r="B82" i="17" s="1"/>
  <c r="M82" i="17"/>
  <c r="N82" i="17"/>
  <c r="N14" i="17" s="1"/>
  <c r="P82" i="17"/>
  <c r="Q82" i="17"/>
  <c r="B83" i="17"/>
  <c r="F83" i="17" s="1"/>
  <c r="L83" i="17"/>
  <c r="B84" i="17"/>
  <c r="L84" i="17" s="1"/>
  <c r="F84" i="17"/>
  <c r="I84" i="17"/>
  <c r="R84" i="17"/>
  <c r="B85" i="17"/>
  <c r="L85" i="17" s="1"/>
  <c r="I85" i="17"/>
  <c r="B86" i="17"/>
  <c r="C86" i="17"/>
  <c r="F86" i="17"/>
  <c r="I86" i="17"/>
  <c r="L86" i="17"/>
  <c r="O86" i="17"/>
  <c r="R86" i="17"/>
  <c r="H87" i="17"/>
  <c r="B88" i="17"/>
  <c r="C88" i="17"/>
  <c r="F88" i="17"/>
  <c r="I88" i="17"/>
  <c r="L88" i="17"/>
  <c r="O88" i="17"/>
  <c r="E89" i="17"/>
  <c r="E87" i="17" s="1"/>
  <c r="H89" i="17"/>
  <c r="J89" i="17"/>
  <c r="K89" i="17"/>
  <c r="M89" i="17"/>
  <c r="N89" i="17"/>
  <c r="N87" i="17" s="1"/>
  <c r="P89" i="17"/>
  <c r="Q89" i="17"/>
  <c r="B90" i="17"/>
  <c r="B91" i="17"/>
  <c r="F91" i="17"/>
  <c r="B92" i="17"/>
  <c r="R92" i="17" s="1"/>
  <c r="F92" i="17"/>
  <c r="I92" i="17"/>
  <c r="L92" i="17"/>
  <c r="B93" i="17"/>
  <c r="F93" i="17" s="1"/>
  <c r="L93" i="17"/>
  <c r="R93" i="17"/>
  <c r="B94" i="17"/>
  <c r="B95" i="17"/>
  <c r="F95" i="17"/>
  <c r="F13" i="16"/>
  <c r="I13" i="16"/>
  <c r="L13" i="16"/>
  <c r="O13" i="16"/>
  <c r="R13" i="16"/>
  <c r="C15" i="16"/>
  <c r="F15" i="16"/>
  <c r="I15" i="16"/>
  <c r="L15" i="16"/>
  <c r="O15" i="16"/>
  <c r="R15" i="16"/>
  <c r="H16" i="16"/>
  <c r="B17" i="16"/>
  <c r="E17" i="16"/>
  <c r="F17" i="16" s="1"/>
  <c r="H17" i="16"/>
  <c r="K17" i="16"/>
  <c r="L17" i="16" s="1"/>
  <c r="N17" i="16"/>
  <c r="O17" i="16" s="1"/>
  <c r="Q17" i="16"/>
  <c r="R17" i="16" s="1"/>
  <c r="B18" i="16"/>
  <c r="O18" i="16" s="1"/>
  <c r="L18" i="16"/>
  <c r="R18" i="16"/>
  <c r="B19" i="16"/>
  <c r="R19" i="16" s="1"/>
  <c r="F19" i="16"/>
  <c r="O19" i="16"/>
  <c r="B20" i="16"/>
  <c r="R20" i="16"/>
  <c r="C21" i="16"/>
  <c r="F21" i="16"/>
  <c r="I21" i="16"/>
  <c r="L21" i="16"/>
  <c r="O21" i="16"/>
  <c r="R21" i="16"/>
  <c r="E22" i="16"/>
  <c r="B22" i="16" s="1"/>
  <c r="H22" i="16"/>
  <c r="K22" i="16"/>
  <c r="K16" i="16" s="1"/>
  <c r="N22" i="16"/>
  <c r="Q22" i="16"/>
  <c r="B23" i="16"/>
  <c r="L23" i="16" s="1"/>
  <c r="F23" i="16"/>
  <c r="I23" i="16"/>
  <c r="O23" i="16"/>
  <c r="R23" i="16"/>
  <c r="B24" i="16"/>
  <c r="R24" i="16"/>
  <c r="B25" i="16"/>
  <c r="F25" i="16" s="1"/>
  <c r="I25" i="16"/>
  <c r="L25" i="16"/>
  <c r="C26" i="16"/>
  <c r="F26" i="16"/>
  <c r="I26" i="16"/>
  <c r="L26" i="16"/>
  <c r="O26" i="16"/>
  <c r="R26" i="16"/>
  <c r="E27" i="16"/>
  <c r="H27" i="16"/>
  <c r="Q27" i="16"/>
  <c r="E28" i="16"/>
  <c r="H28" i="16"/>
  <c r="K28" i="16"/>
  <c r="N28" i="16"/>
  <c r="Q28" i="16"/>
  <c r="B29" i="16"/>
  <c r="I29" i="16" s="1"/>
  <c r="F29" i="16"/>
  <c r="L29" i="16"/>
  <c r="R29" i="16"/>
  <c r="B30" i="16"/>
  <c r="L30" i="16" s="1"/>
  <c r="I30" i="16"/>
  <c r="O30" i="16"/>
  <c r="B31" i="16"/>
  <c r="O31" i="16" s="1"/>
  <c r="L31" i="16"/>
  <c r="R31" i="16"/>
  <c r="B32" i="16"/>
  <c r="L32" i="16" s="1"/>
  <c r="F32" i="16"/>
  <c r="I32" i="16"/>
  <c r="O32" i="16"/>
  <c r="R32" i="16"/>
  <c r="B33" i="16"/>
  <c r="R33" i="16"/>
  <c r="C34" i="16"/>
  <c r="F34" i="16"/>
  <c r="I34" i="16"/>
  <c r="L34" i="16"/>
  <c r="O34" i="16"/>
  <c r="R34" i="16"/>
  <c r="K35" i="16"/>
  <c r="E36" i="16"/>
  <c r="E35" i="16" s="1"/>
  <c r="H36" i="16"/>
  <c r="K36" i="16"/>
  <c r="N36" i="16"/>
  <c r="N35" i="16" s="1"/>
  <c r="Q36" i="16"/>
  <c r="Q35" i="16" s="1"/>
  <c r="B37" i="16"/>
  <c r="F37" i="16"/>
  <c r="I37" i="16"/>
  <c r="L37" i="16"/>
  <c r="O37" i="16"/>
  <c r="R37" i="16"/>
  <c r="B38" i="16"/>
  <c r="I38" i="16" s="1"/>
  <c r="F38" i="16"/>
  <c r="L38" i="16"/>
  <c r="R38" i="16"/>
  <c r="B39" i="16"/>
  <c r="L39" i="16" s="1"/>
  <c r="I39" i="16"/>
  <c r="B40" i="16"/>
  <c r="O40" i="16" s="1"/>
  <c r="L40" i="16"/>
  <c r="R40" i="16"/>
  <c r="C41" i="16"/>
  <c r="F41" i="16"/>
  <c r="I41" i="16"/>
  <c r="L41" i="16"/>
  <c r="O41" i="16"/>
  <c r="R41" i="16"/>
  <c r="E42" i="16"/>
  <c r="B42" i="16" s="1"/>
  <c r="H42" i="16"/>
  <c r="H35" i="16" s="1"/>
  <c r="K42" i="16"/>
  <c r="N42" i="16"/>
  <c r="Q42" i="16"/>
  <c r="B43" i="16"/>
  <c r="L43" i="16" s="1"/>
  <c r="I43" i="16"/>
  <c r="B44" i="16"/>
  <c r="O44" i="16" s="1"/>
  <c r="L44" i="16"/>
  <c r="R44" i="16"/>
  <c r="B45" i="16"/>
  <c r="I45" i="16" s="1"/>
  <c r="F45" i="16"/>
  <c r="O45" i="16"/>
  <c r="R45" i="16"/>
  <c r="B46" i="16"/>
  <c r="I46" i="16"/>
  <c r="R46" i="16"/>
  <c r="B47" i="16"/>
  <c r="R47" i="16" s="1"/>
  <c r="F47" i="16"/>
  <c r="I47" i="16"/>
  <c r="L47" i="16"/>
  <c r="O47" i="16"/>
  <c r="B48" i="16"/>
  <c r="B49" i="16"/>
  <c r="F49" i="16"/>
  <c r="I49" i="16"/>
  <c r="L49" i="16"/>
  <c r="O49" i="16"/>
  <c r="R49" i="16"/>
  <c r="B50" i="16"/>
  <c r="I50" i="16" s="1"/>
  <c r="F50" i="16"/>
  <c r="L50" i="16"/>
  <c r="R50" i="16"/>
  <c r="C51" i="16"/>
  <c r="F51" i="16"/>
  <c r="I51" i="16"/>
  <c r="L51" i="16"/>
  <c r="O51" i="16"/>
  <c r="R51" i="16"/>
  <c r="B52" i="16"/>
  <c r="L52" i="16" s="1"/>
  <c r="F52" i="16"/>
  <c r="I52" i="16"/>
  <c r="O52" i="16"/>
  <c r="R52" i="16"/>
  <c r="C53" i="16"/>
  <c r="F53" i="16"/>
  <c r="I53" i="16"/>
  <c r="L53" i="16"/>
  <c r="O53" i="16"/>
  <c r="R53" i="16"/>
  <c r="E54" i="16"/>
  <c r="H54" i="16"/>
  <c r="K54" i="16"/>
  <c r="N54" i="16"/>
  <c r="Q54" i="16"/>
  <c r="B55" i="16"/>
  <c r="O55" i="16" s="1"/>
  <c r="L55" i="16"/>
  <c r="R55" i="16"/>
  <c r="B56" i="16"/>
  <c r="L56" i="16" s="1"/>
  <c r="F56" i="16"/>
  <c r="I56" i="16"/>
  <c r="O56" i="16"/>
  <c r="R56" i="16"/>
  <c r="B57" i="16"/>
  <c r="I57" i="16"/>
  <c r="R57" i="16"/>
  <c r="B58" i="16"/>
  <c r="F58" i="16" s="1"/>
  <c r="I58" i="16"/>
  <c r="L58" i="16"/>
  <c r="O58" i="16"/>
  <c r="B59" i="16"/>
  <c r="C60" i="16"/>
  <c r="F60" i="16"/>
  <c r="I60" i="16"/>
  <c r="L60" i="16"/>
  <c r="O60" i="16"/>
  <c r="R60" i="16"/>
  <c r="N61" i="16"/>
  <c r="B62" i="16"/>
  <c r="F62" i="16" s="1"/>
  <c r="I62" i="16"/>
  <c r="L62" i="16"/>
  <c r="O62" i="16"/>
  <c r="C63" i="16"/>
  <c r="F63" i="16"/>
  <c r="I63" i="16"/>
  <c r="L63" i="16"/>
  <c r="O63" i="16"/>
  <c r="R63" i="16"/>
  <c r="E64" i="16"/>
  <c r="H64" i="16"/>
  <c r="H61" i="16" s="1"/>
  <c r="K64" i="16"/>
  <c r="K61" i="16" s="1"/>
  <c r="N64" i="16"/>
  <c r="Q64" i="16"/>
  <c r="B65" i="16"/>
  <c r="I65" i="16"/>
  <c r="R65" i="16"/>
  <c r="B66" i="16"/>
  <c r="F66" i="16" s="1"/>
  <c r="I66" i="16"/>
  <c r="L66" i="16"/>
  <c r="O66" i="16"/>
  <c r="B67" i="16"/>
  <c r="B68" i="16"/>
  <c r="F68" i="16"/>
  <c r="I68" i="16"/>
  <c r="L68" i="16"/>
  <c r="O68" i="16"/>
  <c r="R68" i="16"/>
  <c r="B69" i="16"/>
  <c r="I69" i="16" s="1"/>
  <c r="F69" i="16"/>
  <c r="L69" i="16"/>
  <c r="R69" i="16"/>
  <c r="C70" i="16"/>
  <c r="F70" i="16"/>
  <c r="I70" i="16"/>
  <c r="L70" i="16"/>
  <c r="O70" i="16"/>
  <c r="R70" i="16"/>
  <c r="B71" i="16"/>
  <c r="L71" i="16" s="1"/>
  <c r="F71" i="16"/>
  <c r="I71" i="16"/>
  <c r="O71" i="16"/>
  <c r="R71" i="16"/>
  <c r="C72" i="16"/>
  <c r="F72" i="16"/>
  <c r="I72" i="16"/>
  <c r="L72" i="16"/>
  <c r="O72" i="16"/>
  <c r="R72" i="16"/>
  <c r="B73" i="16"/>
  <c r="C74" i="16"/>
  <c r="F74" i="16"/>
  <c r="I74" i="16"/>
  <c r="L74" i="16"/>
  <c r="O74" i="16"/>
  <c r="R74" i="16"/>
  <c r="N75" i="16"/>
  <c r="E76" i="16"/>
  <c r="B76" i="16" s="1"/>
  <c r="H76" i="16"/>
  <c r="H75" i="16" s="1"/>
  <c r="K76" i="16"/>
  <c r="K75" i="16" s="1"/>
  <c r="N76" i="16"/>
  <c r="Q76" i="16"/>
  <c r="Q75" i="16" s="1"/>
  <c r="B77" i="16"/>
  <c r="L77" i="16" s="1"/>
  <c r="I77" i="16"/>
  <c r="O77" i="16"/>
  <c r="B78" i="16"/>
  <c r="O78" i="16" s="1"/>
  <c r="L78" i="16"/>
  <c r="R78" i="16"/>
  <c r="B79" i="16"/>
  <c r="L79" i="16" s="1"/>
  <c r="F79" i="16"/>
  <c r="I79" i="16"/>
  <c r="O79" i="16"/>
  <c r="R79" i="16"/>
  <c r="B80" i="16"/>
  <c r="R80" i="16"/>
  <c r="C81" i="16"/>
  <c r="F81" i="16"/>
  <c r="I81" i="16"/>
  <c r="L81" i="16"/>
  <c r="O81" i="16"/>
  <c r="R81" i="16"/>
  <c r="K82" i="16"/>
  <c r="E83" i="16"/>
  <c r="E82" i="16" s="1"/>
  <c r="H83" i="16"/>
  <c r="H82" i="16" s="1"/>
  <c r="K83" i="16"/>
  <c r="N83" i="16"/>
  <c r="N82" i="16" s="1"/>
  <c r="Q83" i="16"/>
  <c r="Q82" i="16" s="1"/>
  <c r="B84" i="16"/>
  <c r="F84" i="16"/>
  <c r="I84" i="16"/>
  <c r="L84" i="16"/>
  <c r="O84" i="16"/>
  <c r="R84" i="16"/>
  <c r="B85" i="16"/>
  <c r="I85" i="16" s="1"/>
  <c r="F85" i="16"/>
  <c r="L85" i="16"/>
  <c r="O85" i="16"/>
  <c r="R85" i="16"/>
  <c r="B86" i="16"/>
  <c r="L86" i="16" s="1"/>
  <c r="I86" i="16"/>
  <c r="O86" i="16"/>
  <c r="B87" i="16"/>
  <c r="O87" i="16" s="1"/>
  <c r="L87" i="16"/>
  <c r="R87" i="16"/>
  <c r="B88" i="16"/>
  <c r="R88" i="16" s="1"/>
  <c r="F88" i="16"/>
  <c r="O88" i="16"/>
  <c r="B89" i="16"/>
  <c r="R89" i="16"/>
  <c r="B90" i="16"/>
  <c r="R90" i="16" s="1"/>
  <c r="F90" i="16"/>
  <c r="I90" i="16"/>
  <c r="L90" i="16"/>
  <c r="O90" i="16"/>
  <c r="B91" i="16"/>
  <c r="B92" i="16"/>
  <c r="F92" i="16"/>
  <c r="I92" i="16"/>
  <c r="L92" i="16"/>
  <c r="O92" i="16"/>
  <c r="R92" i="16"/>
  <c r="C93" i="16"/>
  <c r="F93" i="16"/>
  <c r="I93" i="16"/>
  <c r="L93" i="16"/>
  <c r="O93" i="16"/>
  <c r="R93" i="16"/>
  <c r="B94" i="16"/>
  <c r="O94" i="16" s="1"/>
  <c r="L94" i="16"/>
  <c r="R94" i="16"/>
  <c r="B95" i="16"/>
  <c r="C95" i="16"/>
  <c r="F95" i="16"/>
  <c r="I95" i="16"/>
  <c r="L95" i="16"/>
  <c r="O95" i="16"/>
  <c r="R95" i="16"/>
  <c r="B96" i="16"/>
  <c r="I96" i="16"/>
  <c r="R96" i="16"/>
  <c r="B97" i="16"/>
  <c r="C97" i="16"/>
  <c r="F97" i="16"/>
  <c r="I97" i="16"/>
  <c r="L97" i="16"/>
  <c r="O97" i="16"/>
  <c r="R97" i="16"/>
  <c r="E98" i="16"/>
  <c r="H98" i="16"/>
  <c r="K98" i="16"/>
  <c r="N98" i="16"/>
  <c r="Q98" i="16"/>
  <c r="B99" i="16"/>
  <c r="O99" i="16" s="1"/>
  <c r="L99" i="16"/>
  <c r="R99" i="16"/>
  <c r="B100" i="16"/>
  <c r="R100" i="16" s="1"/>
  <c r="F100" i="16"/>
  <c r="O100" i="16"/>
  <c r="B101" i="16"/>
  <c r="I101" i="16"/>
  <c r="R101" i="16"/>
  <c r="B102" i="16"/>
  <c r="O102" i="16" s="1"/>
  <c r="F102" i="16"/>
  <c r="I102" i="16"/>
  <c r="L102" i="16"/>
  <c r="B103" i="16"/>
  <c r="B104" i="16"/>
  <c r="F104" i="16"/>
  <c r="I104" i="16"/>
  <c r="L104" i="16"/>
  <c r="O104" i="16"/>
  <c r="R104" i="16"/>
  <c r="B105" i="16"/>
  <c r="C105" i="16"/>
  <c r="F105" i="16"/>
  <c r="I105" i="16"/>
  <c r="L105" i="16"/>
  <c r="O105" i="16"/>
  <c r="R105" i="16"/>
  <c r="B106" i="16"/>
  <c r="L106" i="16" s="1"/>
  <c r="I106" i="16"/>
  <c r="O106" i="16"/>
  <c r="B12" i="15"/>
  <c r="G12" i="15"/>
  <c r="J12" i="15"/>
  <c r="M12" i="15"/>
  <c r="P12" i="15"/>
  <c r="B14" i="15"/>
  <c r="D14" i="15"/>
  <c r="G14" i="15"/>
  <c r="J14" i="15"/>
  <c r="M14" i="15"/>
  <c r="P14" i="15"/>
  <c r="B15" i="15"/>
  <c r="F15" i="15"/>
  <c r="F13" i="15" s="1"/>
  <c r="I15" i="15"/>
  <c r="I13" i="15" s="1"/>
  <c r="L15" i="15"/>
  <c r="L13" i="15" s="1"/>
  <c r="O15" i="15"/>
  <c r="P15" i="15" s="1"/>
  <c r="B16" i="15"/>
  <c r="M16" i="15"/>
  <c r="P16" i="15"/>
  <c r="B17" i="15"/>
  <c r="B18" i="15"/>
  <c r="J18" i="15" s="1"/>
  <c r="G18" i="15"/>
  <c r="B19" i="15"/>
  <c r="G19" i="15"/>
  <c r="J19" i="15"/>
  <c r="M19" i="15"/>
  <c r="B20" i="15"/>
  <c r="G20" i="15"/>
  <c r="J20" i="15"/>
  <c r="M20" i="15"/>
  <c r="P20" i="15"/>
  <c r="F21" i="15"/>
  <c r="I21" i="15"/>
  <c r="K21" i="15"/>
  <c r="L21" i="15"/>
  <c r="N21" i="15"/>
  <c r="O21" i="15"/>
  <c r="B22" i="15"/>
  <c r="M22" i="15"/>
  <c r="P22" i="15"/>
  <c r="B23" i="15"/>
  <c r="B24" i="15"/>
  <c r="J24" i="15" s="1"/>
  <c r="G24" i="15"/>
  <c r="B25" i="15"/>
  <c r="P25" i="15" s="1"/>
  <c r="G25" i="15"/>
  <c r="J25" i="15"/>
  <c r="M25" i="15"/>
  <c r="B26" i="15"/>
  <c r="J26" i="15"/>
  <c r="M26" i="15"/>
  <c r="P26" i="15"/>
  <c r="B27" i="15"/>
  <c r="B28" i="15"/>
  <c r="J28" i="15" s="1"/>
  <c r="G28" i="15"/>
  <c r="B29" i="15"/>
  <c r="P29" i="15" s="1"/>
  <c r="G29" i="15"/>
  <c r="J29" i="15"/>
  <c r="M29" i="15"/>
  <c r="B30" i="15"/>
  <c r="G30" i="15"/>
  <c r="J30" i="15"/>
  <c r="M30" i="15"/>
  <c r="P30" i="15"/>
  <c r="B31" i="15"/>
  <c r="B32" i="15"/>
  <c r="J32" i="15" s="1"/>
  <c r="G32" i="15"/>
  <c r="B33" i="15"/>
  <c r="P33" i="15" s="1"/>
  <c r="G33" i="15"/>
  <c r="J33" i="15"/>
  <c r="M33" i="15"/>
  <c r="B34" i="15"/>
  <c r="G34" i="15"/>
  <c r="J34" i="15"/>
  <c r="M34" i="15"/>
  <c r="P34" i="15"/>
  <c r="B35" i="15"/>
  <c r="B36" i="15"/>
  <c r="M36" i="15" s="1"/>
  <c r="G36" i="15"/>
  <c r="J36" i="15"/>
  <c r="B37" i="15"/>
  <c r="G37" i="15"/>
  <c r="J37" i="15"/>
  <c r="M37" i="15"/>
  <c r="P37" i="15"/>
  <c r="B38" i="15"/>
  <c r="G38" i="15"/>
  <c r="J38" i="15"/>
  <c r="M38" i="15"/>
  <c r="P38" i="15"/>
  <c r="B39" i="15"/>
  <c r="G39" i="15" s="1"/>
  <c r="B40" i="15"/>
  <c r="M40" i="15" s="1"/>
  <c r="G40" i="15"/>
  <c r="J40" i="15"/>
  <c r="B41" i="15"/>
  <c r="G41" i="15"/>
  <c r="J41" i="15"/>
  <c r="M41" i="15"/>
  <c r="P41" i="15"/>
  <c r="B42" i="15"/>
  <c r="G42" i="15"/>
  <c r="J42" i="15"/>
  <c r="M42" i="15"/>
  <c r="P42" i="15"/>
  <c r="B43" i="15"/>
  <c r="G43" i="15" s="1"/>
  <c r="B44" i="15"/>
  <c r="M44" i="15" s="1"/>
  <c r="G44" i="15"/>
  <c r="J44" i="15"/>
  <c r="B45" i="15"/>
  <c r="G45" i="15"/>
  <c r="J45" i="15"/>
  <c r="M45" i="15"/>
  <c r="P45" i="15"/>
  <c r="B46" i="15"/>
  <c r="G46" i="15"/>
  <c r="J46" i="15"/>
  <c r="M46" i="15"/>
  <c r="P46" i="15"/>
  <c r="B47" i="15"/>
  <c r="G47" i="15" s="1"/>
  <c r="B48" i="15"/>
  <c r="P48" i="15" s="1"/>
  <c r="G48" i="15"/>
  <c r="J48" i="15"/>
  <c r="M48" i="15"/>
  <c r="B49" i="15"/>
  <c r="G49" i="15"/>
  <c r="J49" i="15"/>
  <c r="M49" i="15"/>
  <c r="P49" i="15"/>
  <c r="B50" i="15"/>
  <c r="B51" i="15"/>
  <c r="J51" i="15" s="1"/>
  <c r="G51" i="15"/>
  <c r="B52" i="15"/>
  <c r="P52" i="15" s="1"/>
  <c r="G52" i="15"/>
  <c r="J52" i="15"/>
  <c r="M52" i="15"/>
  <c r="B53" i="15"/>
  <c r="G53" i="15"/>
  <c r="J53" i="15"/>
  <c r="M53" i="15"/>
  <c r="P53" i="15"/>
  <c r="B54" i="15"/>
  <c r="B55" i="15"/>
  <c r="J55" i="15" s="1"/>
  <c r="G55" i="15"/>
  <c r="B56" i="15"/>
  <c r="P56" i="15" s="1"/>
  <c r="G56" i="15"/>
  <c r="J56" i="15"/>
  <c r="M56" i="15"/>
  <c r="B57" i="15"/>
  <c r="G57" i="15"/>
  <c r="J57" i="15"/>
  <c r="M57" i="15"/>
  <c r="P57" i="15"/>
  <c r="B58" i="15"/>
  <c r="B59" i="15"/>
  <c r="J59" i="15" s="1"/>
  <c r="G59" i="15"/>
  <c r="B60" i="15"/>
  <c r="P60" i="15" s="1"/>
  <c r="J60" i="15"/>
  <c r="M60" i="15"/>
  <c r="B61" i="15"/>
  <c r="G61" i="15"/>
  <c r="J61" i="15"/>
  <c r="M61" i="15"/>
  <c r="P61" i="15"/>
  <c r="B62" i="15"/>
  <c r="B63" i="15"/>
  <c r="J63" i="15" s="1"/>
  <c r="G63" i="15"/>
  <c r="B64" i="15"/>
  <c r="P64" i="15" s="1"/>
  <c r="G64" i="15"/>
  <c r="J64" i="15"/>
  <c r="M64" i="15"/>
  <c r="B65" i="15"/>
  <c r="G65" i="15"/>
  <c r="J65" i="15"/>
  <c r="M65" i="15"/>
  <c r="P65" i="15"/>
  <c r="B66" i="15"/>
  <c r="B67" i="15"/>
  <c r="J67" i="15" s="1"/>
  <c r="G67" i="15"/>
  <c r="B68" i="15"/>
  <c r="P68" i="15" s="1"/>
  <c r="G68" i="15"/>
  <c r="J68" i="15"/>
  <c r="M68" i="15"/>
  <c r="B69" i="15"/>
  <c r="G69" i="15"/>
  <c r="J69" i="15"/>
  <c r="M69" i="15"/>
  <c r="P69" i="15"/>
  <c r="B70" i="15"/>
  <c r="B71" i="15"/>
  <c r="J71" i="15" s="1"/>
  <c r="G71" i="15"/>
  <c r="B72" i="15"/>
  <c r="P72" i="15" s="1"/>
  <c r="J72" i="15"/>
  <c r="M72" i="15"/>
  <c r="B73" i="15"/>
  <c r="G73" i="15"/>
  <c r="J73" i="15"/>
  <c r="M73" i="15"/>
  <c r="P73" i="15"/>
  <c r="B74" i="15"/>
  <c r="B75" i="15"/>
  <c r="J75" i="15" s="1"/>
  <c r="G75" i="15"/>
  <c r="B76" i="15"/>
  <c r="P76" i="15" s="1"/>
  <c r="M76" i="15"/>
  <c r="B77" i="15"/>
  <c r="G77" i="15"/>
  <c r="J77" i="15"/>
  <c r="M77" i="15"/>
  <c r="P77" i="15"/>
  <c r="B78" i="15"/>
  <c r="B79" i="15"/>
  <c r="J79" i="15" s="1"/>
  <c r="G79" i="15"/>
  <c r="G80" i="15"/>
  <c r="J80" i="15"/>
  <c r="M80" i="15"/>
  <c r="P80" i="15"/>
  <c r="F81" i="15"/>
  <c r="I81" i="15"/>
  <c r="L81" i="15"/>
  <c r="O81" i="15"/>
  <c r="B82" i="15"/>
  <c r="G82" i="15"/>
  <c r="J82" i="15"/>
  <c r="M82" i="15"/>
  <c r="P82" i="15"/>
  <c r="B83" i="15"/>
  <c r="B84" i="15"/>
  <c r="J84" i="15" s="1"/>
  <c r="G84" i="15"/>
  <c r="B85" i="15"/>
  <c r="D85" i="15"/>
  <c r="G85" i="15"/>
  <c r="J85" i="15"/>
  <c r="M85" i="15"/>
  <c r="P85" i="15"/>
  <c r="L86" i="15"/>
  <c r="B87" i="15"/>
  <c r="D87" i="15"/>
  <c r="G87" i="15"/>
  <c r="J87" i="15"/>
  <c r="M87" i="15"/>
  <c r="P87" i="15"/>
  <c r="F88" i="15"/>
  <c r="B88" i="15" s="1"/>
  <c r="I88" i="15"/>
  <c r="I86" i="15" s="1"/>
  <c r="L88" i="15"/>
  <c r="O88" i="15"/>
  <c r="O87" i="15" s="1"/>
  <c r="B89" i="15"/>
  <c r="M89" i="15" s="1"/>
  <c r="G89" i="15"/>
  <c r="J89" i="15"/>
  <c r="B90" i="15"/>
  <c r="G90" i="15"/>
  <c r="J90" i="15"/>
  <c r="M90" i="15"/>
  <c r="P90" i="15"/>
  <c r="B91" i="15"/>
  <c r="G91" i="15"/>
  <c r="J91" i="15"/>
  <c r="M91" i="15"/>
  <c r="P91" i="15"/>
  <c r="B92" i="15"/>
  <c r="G92" i="15" s="1"/>
  <c r="B93" i="15"/>
  <c r="P93" i="15" s="1"/>
  <c r="M93" i="15"/>
  <c r="B94" i="15"/>
  <c r="G94" i="15"/>
  <c r="J94" i="15"/>
  <c r="M94" i="15"/>
  <c r="F12" i="14"/>
  <c r="I12" i="14"/>
  <c r="L12" i="14"/>
  <c r="O12" i="14"/>
  <c r="R12" i="14"/>
  <c r="C14" i="14"/>
  <c r="F14" i="14"/>
  <c r="I14" i="14"/>
  <c r="L14" i="14"/>
  <c r="O14" i="14"/>
  <c r="R14" i="14"/>
  <c r="H15" i="14"/>
  <c r="E16" i="14"/>
  <c r="H16" i="14"/>
  <c r="K16" i="14"/>
  <c r="K15" i="14" s="1"/>
  <c r="N16" i="14"/>
  <c r="Q16" i="14"/>
  <c r="B17" i="14"/>
  <c r="O17" i="14" s="1"/>
  <c r="F17" i="14"/>
  <c r="I17" i="14"/>
  <c r="L17" i="14"/>
  <c r="B18" i="14"/>
  <c r="R18" i="14" s="1"/>
  <c r="F18" i="14"/>
  <c r="I18" i="14"/>
  <c r="L18" i="14"/>
  <c r="O18" i="14"/>
  <c r="B19" i="14"/>
  <c r="F19" i="14"/>
  <c r="I19" i="14"/>
  <c r="L19" i="14"/>
  <c r="O19" i="14"/>
  <c r="R19" i="14"/>
  <c r="C20" i="14"/>
  <c r="F20" i="14"/>
  <c r="I20" i="14"/>
  <c r="L20" i="14"/>
  <c r="O20" i="14"/>
  <c r="R20" i="14"/>
  <c r="E21" i="14"/>
  <c r="F21" i="14" s="1"/>
  <c r="H21" i="14"/>
  <c r="K21" i="14"/>
  <c r="B21" i="14" s="1"/>
  <c r="N21" i="14"/>
  <c r="Q21" i="14"/>
  <c r="R21" i="14" s="1"/>
  <c r="B22" i="14"/>
  <c r="F22" i="14"/>
  <c r="I22" i="14"/>
  <c r="L22" i="14"/>
  <c r="O22" i="14"/>
  <c r="R22" i="14"/>
  <c r="B23" i="14"/>
  <c r="F23" i="14"/>
  <c r="I23" i="14"/>
  <c r="L23" i="14"/>
  <c r="O23" i="14"/>
  <c r="R23" i="14"/>
  <c r="B24" i="14"/>
  <c r="I24" i="14"/>
  <c r="L24" i="14"/>
  <c r="O24" i="14"/>
  <c r="R24" i="14"/>
  <c r="C25" i="14"/>
  <c r="F25" i="14"/>
  <c r="I25" i="14"/>
  <c r="L25" i="14"/>
  <c r="O25" i="14"/>
  <c r="R25" i="14"/>
  <c r="E26" i="14"/>
  <c r="N26" i="14"/>
  <c r="Q26" i="14"/>
  <c r="E27" i="14"/>
  <c r="B27" i="14" s="1"/>
  <c r="H27" i="14"/>
  <c r="H26" i="14" s="1"/>
  <c r="K27" i="14"/>
  <c r="L27" i="14" s="1"/>
  <c r="N27" i="14"/>
  <c r="Q27" i="14"/>
  <c r="B28" i="14"/>
  <c r="I28" i="14" s="1"/>
  <c r="F28" i="14"/>
  <c r="B29" i="14"/>
  <c r="L29" i="14" s="1"/>
  <c r="I29" i="14"/>
  <c r="B30" i="14"/>
  <c r="O30" i="14" s="1"/>
  <c r="F30" i="14"/>
  <c r="L30" i="14"/>
  <c r="B31" i="14"/>
  <c r="F31" i="14"/>
  <c r="I31" i="14"/>
  <c r="L31" i="14"/>
  <c r="O31" i="14"/>
  <c r="R31" i="14"/>
  <c r="B32" i="14"/>
  <c r="F32" i="14"/>
  <c r="I32" i="14"/>
  <c r="L32" i="14"/>
  <c r="O32" i="14"/>
  <c r="R32" i="14"/>
  <c r="C33" i="14"/>
  <c r="F33" i="14"/>
  <c r="I33" i="14"/>
  <c r="L33" i="14"/>
  <c r="O33" i="14"/>
  <c r="R33" i="14"/>
  <c r="E35" i="14"/>
  <c r="E34" i="14" s="1"/>
  <c r="H35" i="14"/>
  <c r="H34" i="14" s="1"/>
  <c r="K35" i="14"/>
  <c r="N35" i="14"/>
  <c r="N34" i="14" s="1"/>
  <c r="Q35" i="14"/>
  <c r="Q34" i="14" s="1"/>
  <c r="B36" i="14"/>
  <c r="L36" i="14" s="1"/>
  <c r="F36" i="14"/>
  <c r="I36" i="14"/>
  <c r="O36" i="14"/>
  <c r="R36" i="14"/>
  <c r="B37" i="14"/>
  <c r="I37" i="14" s="1"/>
  <c r="F37" i="14"/>
  <c r="B38" i="14"/>
  <c r="L38" i="14" s="1"/>
  <c r="I38" i="14"/>
  <c r="B39" i="14"/>
  <c r="O39" i="14" s="1"/>
  <c r="F39" i="14"/>
  <c r="L39" i="14"/>
  <c r="C40" i="14"/>
  <c r="F40" i="14"/>
  <c r="I40" i="14"/>
  <c r="L40" i="14"/>
  <c r="O40" i="14"/>
  <c r="R40" i="14"/>
  <c r="E41" i="14"/>
  <c r="B41" i="14" s="1"/>
  <c r="H41" i="14"/>
  <c r="I41" i="14" s="1"/>
  <c r="K41" i="14"/>
  <c r="K34" i="14" s="1"/>
  <c r="N41" i="14"/>
  <c r="O41" i="14" s="1"/>
  <c r="Q41" i="14"/>
  <c r="B42" i="14"/>
  <c r="L42" i="14" s="1"/>
  <c r="I42" i="14"/>
  <c r="B43" i="14"/>
  <c r="O43" i="14" s="1"/>
  <c r="F43" i="14"/>
  <c r="L43" i="14"/>
  <c r="B44" i="14"/>
  <c r="R44" i="14" s="1"/>
  <c r="F44" i="14"/>
  <c r="I44" i="14"/>
  <c r="O44" i="14"/>
  <c r="B45" i="14"/>
  <c r="O45" i="14" s="1"/>
  <c r="F45" i="14"/>
  <c r="I45" i="14"/>
  <c r="L45" i="14"/>
  <c r="R45" i="14"/>
  <c r="B46" i="14"/>
  <c r="F46" i="14"/>
  <c r="I46" i="14"/>
  <c r="L46" i="14"/>
  <c r="O46" i="14"/>
  <c r="R46" i="14"/>
  <c r="B47" i="14"/>
  <c r="B48" i="14"/>
  <c r="F48" i="14" s="1"/>
  <c r="I48" i="14"/>
  <c r="L48" i="14"/>
  <c r="O48" i="14"/>
  <c r="R48" i="14"/>
  <c r="B49" i="14"/>
  <c r="I49" i="14" s="1"/>
  <c r="F49" i="14"/>
  <c r="C50" i="14"/>
  <c r="F50" i="14"/>
  <c r="I50" i="14"/>
  <c r="L50" i="14"/>
  <c r="O50" i="14"/>
  <c r="R50" i="14"/>
  <c r="B51" i="14"/>
  <c r="F51" i="14"/>
  <c r="I51" i="14"/>
  <c r="L51" i="14"/>
  <c r="O51" i="14"/>
  <c r="R51" i="14"/>
  <c r="C52" i="14"/>
  <c r="F52" i="14"/>
  <c r="I52" i="14"/>
  <c r="L52" i="14"/>
  <c r="O52" i="14"/>
  <c r="R52" i="14"/>
  <c r="E53" i="14"/>
  <c r="H53" i="14"/>
  <c r="K53" i="14"/>
  <c r="N53" i="14"/>
  <c r="Q53" i="14"/>
  <c r="B54" i="14"/>
  <c r="O54" i="14" s="1"/>
  <c r="F54" i="14"/>
  <c r="L54" i="14"/>
  <c r="B55" i="14"/>
  <c r="R55" i="14" s="1"/>
  <c r="F55" i="14"/>
  <c r="I55" i="14"/>
  <c r="O55" i="14"/>
  <c r="B56" i="14"/>
  <c r="F56" i="14"/>
  <c r="I56" i="14"/>
  <c r="L56" i="14"/>
  <c r="R56" i="14"/>
  <c r="B57" i="14"/>
  <c r="F57" i="14"/>
  <c r="I57" i="14"/>
  <c r="L57" i="14"/>
  <c r="O57" i="14"/>
  <c r="R57" i="14"/>
  <c r="B58" i="14"/>
  <c r="C59" i="14"/>
  <c r="F59" i="14"/>
  <c r="I59" i="14"/>
  <c r="L59" i="14"/>
  <c r="O59" i="14"/>
  <c r="R59" i="14"/>
  <c r="B61" i="14"/>
  <c r="F61" i="14"/>
  <c r="I61" i="14"/>
  <c r="L61" i="14"/>
  <c r="O61" i="14"/>
  <c r="R61" i="14"/>
  <c r="C62" i="14"/>
  <c r="F62" i="14"/>
  <c r="I62" i="14"/>
  <c r="L62" i="14"/>
  <c r="O62" i="14"/>
  <c r="R62" i="14"/>
  <c r="E63" i="14"/>
  <c r="H63" i="14"/>
  <c r="H60" i="14" s="1"/>
  <c r="K63" i="14"/>
  <c r="K60" i="14" s="1"/>
  <c r="N63" i="14"/>
  <c r="N60" i="14" s="1"/>
  <c r="Q63" i="14"/>
  <c r="B64" i="14"/>
  <c r="O64" i="14" s="1"/>
  <c r="F64" i="14"/>
  <c r="I64" i="14"/>
  <c r="L64" i="14"/>
  <c r="R64" i="14"/>
  <c r="B65" i="14"/>
  <c r="F65" i="14"/>
  <c r="I65" i="14"/>
  <c r="L65" i="14"/>
  <c r="O65" i="14"/>
  <c r="R65" i="14"/>
  <c r="B66" i="14"/>
  <c r="B67" i="14"/>
  <c r="F67" i="14" s="1"/>
  <c r="I67" i="14"/>
  <c r="L67" i="14"/>
  <c r="O67" i="14"/>
  <c r="R67" i="14"/>
  <c r="B68" i="14"/>
  <c r="I68" i="14" s="1"/>
  <c r="F68" i="14"/>
  <c r="R68" i="14"/>
  <c r="C69" i="14"/>
  <c r="F69" i="14"/>
  <c r="I69" i="14"/>
  <c r="L69" i="14"/>
  <c r="O69" i="14"/>
  <c r="R69" i="14"/>
  <c r="B70" i="14"/>
  <c r="R70" i="14" s="1"/>
  <c r="F70" i="14"/>
  <c r="I70" i="14"/>
  <c r="O70" i="14"/>
  <c r="C71" i="14"/>
  <c r="F71" i="14"/>
  <c r="I71" i="14"/>
  <c r="L71" i="14"/>
  <c r="O71" i="14"/>
  <c r="R71" i="14"/>
  <c r="B72" i="14"/>
  <c r="C73" i="14"/>
  <c r="F73" i="14"/>
  <c r="I73" i="14"/>
  <c r="L73" i="14"/>
  <c r="O73" i="14"/>
  <c r="R73" i="14"/>
  <c r="K74" i="14"/>
  <c r="N74" i="14"/>
  <c r="E75" i="14"/>
  <c r="B75" i="14" s="1"/>
  <c r="H75" i="14"/>
  <c r="H74" i="14" s="1"/>
  <c r="K75" i="14"/>
  <c r="N75" i="14"/>
  <c r="Q75" i="14"/>
  <c r="Q74" i="14" s="1"/>
  <c r="B76" i="14"/>
  <c r="L76" i="14" s="1"/>
  <c r="I76" i="14"/>
  <c r="B77" i="14"/>
  <c r="O77" i="14" s="1"/>
  <c r="L77" i="14"/>
  <c r="B78" i="14"/>
  <c r="R78" i="14" s="1"/>
  <c r="F78" i="14"/>
  <c r="I78" i="14"/>
  <c r="O78" i="14"/>
  <c r="B79" i="14"/>
  <c r="F79" i="14"/>
  <c r="I79" i="14"/>
  <c r="L79" i="14"/>
  <c r="R79" i="14"/>
  <c r="F80" i="14"/>
  <c r="I80" i="14"/>
  <c r="L80" i="14"/>
  <c r="O80" i="14"/>
  <c r="R80" i="14"/>
  <c r="E81" i="14"/>
  <c r="Q81" i="14"/>
  <c r="E82" i="14"/>
  <c r="B82" i="14" s="1"/>
  <c r="H82" i="14"/>
  <c r="H81" i="14" s="1"/>
  <c r="K82" i="14"/>
  <c r="L82" i="14" s="1"/>
  <c r="N82" i="14"/>
  <c r="N81" i="14" s="1"/>
  <c r="Q82" i="14"/>
  <c r="B83" i="14"/>
  <c r="I83" i="14" s="1"/>
  <c r="F83" i="14"/>
  <c r="B84" i="14"/>
  <c r="L84" i="14" s="1"/>
  <c r="I84" i="14"/>
  <c r="B85" i="14"/>
  <c r="O85" i="14" s="1"/>
  <c r="F85" i="14"/>
  <c r="L85" i="14"/>
  <c r="B86" i="14"/>
  <c r="R86" i="14" s="1"/>
  <c r="F86" i="14"/>
  <c r="I86" i="14"/>
  <c r="O86" i="14"/>
  <c r="B87" i="14"/>
  <c r="F87" i="14"/>
  <c r="I87" i="14"/>
  <c r="L87" i="14"/>
  <c r="R87" i="14"/>
  <c r="B88" i="14"/>
  <c r="R88" i="14" s="1"/>
  <c r="F88" i="14"/>
  <c r="I88" i="14"/>
  <c r="L88" i="14"/>
  <c r="O88" i="14"/>
  <c r="B89" i="14"/>
  <c r="B90" i="14"/>
  <c r="F90" i="14"/>
  <c r="I90" i="14"/>
  <c r="L90" i="14"/>
  <c r="O90" i="14"/>
  <c r="R90" i="14"/>
  <c r="B91" i="14"/>
  <c r="I91" i="14" s="1"/>
  <c r="F91" i="14"/>
  <c r="B92" i="14"/>
  <c r="C92" i="14"/>
  <c r="F92" i="14"/>
  <c r="I92" i="14"/>
  <c r="L92" i="14"/>
  <c r="O92" i="14"/>
  <c r="R92" i="14"/>
  <c r="B93" i="14"/>
  <c r="O93" i="14" s="1"/>
  <c r="F93" i="14"/>
  <c r="L93" i="14"/>
  <c r="B94" i="14"/>
  <c r="C94" i="14"/>
  <c r="F94" i="14"/>
  <c r="I94" i="14"/>
  <c r="L94" i="14"/>
  <c r="O94" i="14"/>
  <c r="R94" i="14"/>
  <c r="B95" i="14"/>
  <c r="O95" i="14" s="1"/>
  <c r="F95" i="14"/>
  <c r="I95" i="14"/>
  <c r="L95" i="14"/>
  <c r="R95" i="14"/>
  <c r="B96" i="14"/>
  <c r="C96" i="14"/>
  <c r="F96" i="14"/>
  <c r="I96" i="14"/>
  <c r="L96" i="14"/>
  <c r="O96" i="14"/>
  <c r="R96" i="14"/>
  <c r="E97" i="14"/>
  <c r="H97" i="14"/>
  <c r="K97" i="14"/>
  <c r="N97" i="14"/>
  <c r="Q97" i="14"/>
  <c r="B98" i="14"/>
  <c r="O98" i="14" s="1"/>
  <c r="F98" i="14"/>
  <c r="L98" i="14"/>
  <c r="B99" i="14"/>
  <c r="R99" i="14" s="1"/>
  <c r="F99" i="14"/>
  <c r="I99" i="14"/>
  <c r="O99" i="14"/>
  <c r="B100" i="14"/>
  <c r="O100" i="14" s="1"/>
  <c r="F100" i="14"/>
  <c r="I100" i="14"/>
  <c r="L100" i="14"/>
  <c r="R100" i="14"/>
  <c r="B101" i="14"/>
  <c r="F101" i="14"/>
  <c r="I101" i="14"/>
  <c r="L101" i="14"/>
  <c r="O101" i="14"/>
  <c r="R101" i="14"/>
  <c r="B102" i="14"/>
  <c r="B103" i="14"/>
  <c r="F103" i="14" s="1"/>
  <c r="I103" i="14"/>
  <c r="L103" i="14"/>
  <c r="O103" i="14"/>
  <c r="R103" i="14"/>
  <c r="C104" i="14"/>
  <c r="F104" i="14"/>
  <c r="I104" i="14"/>
  <c r="L104" i="14"/>
  <c r="O104" i="14"/>
  <c r="R104" i="14"/>
  <c r="B105" i="14"/>
  <c r="O105" i="14" s="1"/>
  <c r="F105" i="14"/>
  <c r="L105" i="14"/>
  <c r="Q11" i="13"/>
  <c r="B12" i="13"/>
  <c r="C12" i="13"/>
  <c r="R12" i="13"/>
  <c r="Q13" i="13"/>
  <c r="B14" i="13"/>
  <c r="C14" i="13"/>
  <c r="F14" i="13"/>
  <c r="I14" i="13"/>
  <c r="L14" i="13"/>
  <c r="O14" i="13"/>
  <c r="R14" i="13"/>
  <c r="E15" i="13"/>
  <c r="H15" i="13"/>
  <c r="B15" i="13" s="1"/>
  <c r="K15" i="13"/>
  <c r="N15" i="13"/>
  <c r="O15" i="13" s="1"/>
  <c r="Q15" i="13"/>
  <c r="B16" i="13"/>
  <c r="F16" i="13" s="1"/>
  <c r="B17" i="13"/>
  <c r="I17" i="13" s="1"/>
  <c r="B18" i="13"/>
  <c r="L18" i="13" s="1"/>
  <c r="F18" i="13"/>
  <c r="I18" i="13"/>
  <c r="O18" i="13"/>
  <c r="R18" i="13"/>
  <c r="B19" i="13"/>
  <c r="F19" i="13"/>
  <c r="I19" i="13"/>
  <c r="L19" i="13"/>
  <c r="O19" i="13"/>
  <c r="R19" i="13"/>
  <c r="B20" i="13"/>
  <c r="C20" i="13"/>
  <c r="F20" i="13"/>
  <c r="I20" i="13"/>
  <c r="L20" i="13"/>
  <c r="O20" i="13"/>
  <c r="R20" i="13"/>
  <c r="E21" i="13"/>
  <c r="H21" i="13"/>
  <c r="B21" i="13" s="1"/>
  <c r="K21" i="13"/>
  <c r="L21" i="13" s="1"/>
  <c r="N21" i="13"/>
  <c r="Q21" i="13"/>
  <c r="B22" i="13"/>
  <c r="I22" i="13" s="1"/>
  <c r="B23" i="13"/>
  <c r="L23" i="13" s="1"/>
  <c r="F23" i="13"/>
  <c r="I23" i="13"/>
  <c r="O23" i="13"/>
  <c r="R23" i="13"/>
  <c r="B24" i="13"/>
  <c r="O24" i="13" s="1"/>
  <c r="F24" i="13"/>
  <c r="I24" i="13"/>
  <c r="L24" i="13"/>
  <c r="R24" i="13"/>
  <c r="B25" i="13"/>
  <c r="R25" i="13" s="1"/>
  <c r="I25" i="13"/>
  <c r="L25" i="13"/>
  <c r="B26" i="13"/>
  <c r="F26" i="13" s="1"/>
  <c r="L26" i="13"/>
  <c r="O26" i="13"/>
  <c r="B27" i="13"/>
  <c r="F27" i="13"/>
  <c r="I27" i="13"/>
  <c r="L27" i="13"/>
  <c r="O27" i="13"/>
  <c r="R27" i="13"/>
  <c r="B28" i="13"/>
  <c r="F28" i="13"/>
  <c r="I28" i="13"/>
  <c r="R28" i="13"/>
  <c r="B29" i="13"/>
  <c r="F29" i="13" s="1"/>
  <c r="B30" i="13"/>
  <c r="I30" i="13" s="1"/>
  <c r="B31" i="13"/>
  <c r="L31" i="13" s="1"/>
  <c r="F31" i="13"/>
  <c r="I31" i="13"/>
  <c r="O31" i="13"/>
  <c r="R31" i="13"/>
  <c r="B32" i="13"/>
  <c r="O32" i="13" s="1"/>
  <c r="F32" i="13"/>
  <c r="I32" i="13"/>
  <c r="L32" i="13"/>
  <c r="R32" i="13"/>
  <c r="B33" i="13"/>
  <c r="R33" i="13" s="1"/>
  <c r="I33" i="13"/>
  <c r="L33" i="13"/>
  <c r="B34" i="13"/>
  <c r="F34" i="13" s="1"/>
  <c r="L34" i="13"/>
  <c r="O34" i="13"/>
  <c r="B35" i="13"/>
  <c r="F35" i="13"/>
  <c r="I35" i="13"/>
  <c r="L35" i="13"/>
  <c r="O35" i="13"/>
  <c r="R35" i="13"/>
  <c r="B36" i="13"/>
  <c r="F36" i="13"/>
  <c r="I36" i="13"/>
  <c r="R36" i="13"/>
  <c r="B37" i="13"/>
  <c r="F37" i="13" s="1"/>
  <c r="B38" i="13"/>
  <c r="I38" i="13" s="1"/>
  <c r="B39" i="13"/>
  <c r="L39" i="13" s="1"/>
  <c r="F39" i="13"/>
  <c r="I39" i="13"/>
  <c r="O39" i="13"/>
  <c r="R39" i="13"/>
  <c r="B40" i="13"/>
  <c r="O40" i="13" s="1"/>
  <c r="F40" i="13"/>
  <c r="I40" i="13"/>
  <c r="L40" i="13"/>
  <c r="R40" i="13"/>
  <c r="B41" i="13"/>
  <c r="R41" i="13" s="1"/>
  <c r="I41" i="13"/>
  <c r="L41" i="13"/>
  <c r="B42" i="13"/>
  <c r="F42" i="13" s="1"/>
  <c r="L42" i="13"/>
  <c r="O42" i="13"/>
  <c r="B43" i="13"/>
  <c r="F43" i="13"/>
  <c r="I43" i="13"/>
  <c r="L43" i="13"/>
  <c r="O43" i="13"/>
  <c r="R43" i="13"/>
  <c r="B44" i="13"/>
  <c r="F44" i="13"/>
  <c r="I44" i="13"/>
  <c r="R44" i="13"/>
  <c r="B45" i="13"/>
  <c r="F45" i="13" s="1"/>
  <c r="B46" i="13"/>
  <c r="I46" i="13" s="1"/>
  <c r="B47" i="13"/>
  <c r="L47" i="13" s="1"/>
  <c r="F47" i="13"/>
  <c r="I47" i="13"/>
  <c r="O47" i="13"/>
  <c r="R47" i="13"/>
  <c r="B48" i="13"/>
  <c r="O48" i="13" s="1"/>
  <c r="F48" i="13"/>
  <c r="I48" i="13"/>
  <c r="L48" i="13"/>
  <c r="R48" i="13"/>
  <c r="B49" i="13"/>
  <c r="R49" i="13" s="1"/>
  <c r="I49" i="13"/>
  <c r="L49" i="13"/>
  <c r="B50" i="13"/>
  <c r="F50" i="13" s="1"/>
  <c r="L50" i="13"/>
  <c r="O50" i="13"/>
  <c r="B51" i="13"/>
  <c r="F51" i="13"/>
  <c r="I51" i="13"/>
  <c r="L51" i="13"/>
  <c r="O51" i="13"/>
  <c r="R51" i="13"/>
  <c r="B52" i="13"/>
  <c r="F52" i="13"/>
  <c r="I52" i="13"/>
  <c r="R52" i="13"/>
  <c r="B53" i="13"/>
  <c r="F53" i="13" s="1"/>
  <c r="B54" i="13"/>
  <c r="I54" i="13" s="1"/>
  <c r="B55" i="13"/>
  <c r="L55" i="13" s="1"/>
  <c r="F55" i="13"/>
  <c r="I55" i="13"/>
  <c r="O55" i="13"/>
  <c r="R55" i="13"/>
  <c r="B56" i="13"/>
  <c r="O56" i="13" s="1"/>
  <c r="F56" i="13"/>
  <c r="I56" i="13"/>
  <c r="L56" i="13"/>
  <c r="R56" i="13"/>
  <c r="B57" i="13"/>
  <c r="R57" i="13" s="1"/>
  <c r="I57" i="13"/>
  <c r="L57" i="13"/>
  <c r="B58" i="13"/>
  <c r="F58" i="13" s="1"/>
  <c r="L58" i="13"/>
  <c r="O58" i="13"/>
  <c r="B59" i="13"/>
  <c r="F59" i="13"/>
  <c r="I59" i="13"/>
  <c r="L59" i="13"/>
  <c r="O59" i="13"/>
  <c r="R59" i="13"/>
  <c r="B60" i="13"/>
  <c r="F60" i="13"/>
  <c r="I60" i="13"/>
  <c r="R60" i="13"/>
  <c r="B61" i="13"/>
  <c r="F61" i="13" s="1"/>
  <c r="B62" i="13"/>
  <c r="I62" i="13" s="1"/>
  <c r="B63" i="13"/>
  <c r="O63" i="13" s="1"/>
  <c r="F63" i="13"/>
  <c r="I63" i="13"/>
  <c r="L63" i="13"/>
  <c r="B64" i="13"/>
  <c r="F64" i="13" s="1"/>
  <c r="L64" i="13"/>
  <c r="O64" i="13"/>
  <c r="B65" i="13"/>
  <c r="F65" i="13"/>
  <c r="I65" i="13"/>
  <c r="L65" i="13"/>
  <c r="O65" i="13"/>
  <c r="B66" i="13"/>
  <c r="F66" i="13" s="1"/>
  <c r="B67" i="13"/>
  <c r="I67" i="13" s="1"/>
  <c r="B68" i="13"/>
  <c r="L68" i="13" s="1"/>
  <c r="F68" i="13"/>
  <c r="I68" i="13"/>
  <c r="O68" i="13"/>
  <c r="R68" i="13"/>
  <c r="B69" i="13"/>
  <c r="O69" i="13" s="1"/>
  <c r="F69" i="13"/>
  <c r="I69" i="13"/>
  <c r="L69" i="13"/>
  <c r="R69" i="13"/>
  <c r="B70" i="13"/>
  <c r="R70" i="13" s="1"/>
  <c r="I70" i="13"/>
  <c r="L70" i="13"/>
  <c r="B71" i="13"/>
  <c r="F71" i="13" s="1"/>
  <c r="L71" i="13"/>
  <c r="O71" i="13"/>
  <c r="B72" i="13"/>
  <c r="F72" i="13"/>
  <c r="I72" i="13"/>
  <c r="L72" i="13"/>
  <c r="O72" i="13"/>
  <c r="R72" i="13"/>
  <c r="B73" i="13"/>
  <c r="F73" i="13"/>
  <c r="I73" i="13"/>
  <c r="R73" i="13"/>
  <c r="B74" i="13"/>
  <c r="F74" i="13" s="1"/>
  <c r="B75" i="13"/>
  <c r="I75" i="13" s="1"/>
  <c r="B76" i="13"/>
  <c r="L76" i="13" s="1"/>
  <c r="F76" i="13"/>
  <c r="I76" i="13"/>
  <c r="O76" i="13"/>
  <c r="R76" i="13"/>
  <c r="B77" i="13"/>
  <c r="O77" i="13" s="1"/>
  <c r="F77" i="13"/>
  <c r="I77" i="13"/>
  <c r="L77" i="13"/>
  <c r="R77" i="13"/>
  <c r="B78" i="13"/>
  <c r="R78" i="13" s="1"/>
  <c r="I78" i="13"/>
  <c r="L78" i="13"/>
  <c r="B79" i="13"/>
  <c r="F79" i="13" s="1"/>
  <c r="L79" i="13"/>
  <c r="O79" i="13"/>
  <c r="B80" i="13"/>
  <c r="C80" i="13"/>
  <c r="F80" i="13"/>
  <c r="I80" i="13"/>
  <c r="L80" i="13"/>
  <c r="O80" i="13"/>
  <c r="R80" i="13"/>
  <c r="E81" i="13"/>
  <c r="E13" i="13" s="1"/>
  <c r="H81" i="13"/>
  <c r="K81" i="13"/>
  <c r="K13" i="13" s="1"/>
  <c r="N81" i="13"/>
  <c r="B82" i="13"/>
  <c r="R82" i="13" s="1"/>
  <c r="I82" i="13"/>
  <c r="L82" i="13"/>
  <c r="B83" i="13"/>
  <c r="F83" i="13" s="1"/>
  <c r="L83" i="13"/>
  <c r="O83" i="13"/>
  <c r="B84" i="13"/>
  <c r="I84" i="13" s="1"/>
  <c r="F84" i="13"/>
  <c r="L84" i="13"/>
  <c r="O84" i="13"/>
  <c r="B85" i="13"/>
  <c r="F85" i="13" s="1"/>
  <c r="B86" i="13"/>
  <c r="C86" i="13"/>
  <c r="F86" i="13"/>
  <c r="I86" i="13"/>
  <c r="L86" i="13"/>
  <c r="O86" i="13"/>
  <c r="R86" i="13"/>
  <c r="E87" i="13"/>
  <c r="B87" i="13" s="1"/>
  <c r="K87" i="13"/>
  <c r="L87" i="13" s="1"/>
  <c r="Q87" i="13"/>
  <c r="B88" i="13"/>
  <c r="C88" i="13"/>
  <c r="F88" i="13"/>
  <c r="I88" i="13"/>
  <c r="L88" i="13"/>
  <c r="O88" i="13"/>
  <c r="E89" i="13"/>
  <c r="H89" i="13"/>
  <c r="H87" i="13" s="1"/>
  <c r="K89" i="13"/>
  <c r="N89" i="13"/>
  <c r="N87" i="13" s="1"/>
  <c r="Q89" i="13"/>
  <c r="B90" i="13"/>
  <c r="I90" i="13"/>
  <c r="L90" i="13"/>
  <c r="B91" i="13"/>
  <c r="I91" i="13" s="1"/>
  <c r="F91" i="13"/>
  <c r="L91" i="13"/>
  <c r="O91" i="13"/>
  <c r="R91" i="13"/>
  <c r="B92" i="13"/>
  <c r="F92" i="13"/>
  <c r="I92" i="13"/>
  <c r="O92" i="13"/>
  <c r="R92" i="13"/>
  <c r="B93" i="13"/>
  <c r="F93" i="13" s="1"/>
  <c r="B94" i="13"/>
  <c r="I94" i="13" s="1"/>
  <c r="B95" i="13"/>
  <c r="L95" i="13" s="1"/>
  <c r="F95" i="13"/>
  <c r="O95" i="13"/>
  <c r="R95" i="13"/>
  <c r="C12" i="12"/>
  <c r="F12" i="12"/>
  <c r="I12" i="12"/>
  <c r="L12" i="12"/>
  <c r="O12" i="12"/>
  <c r="R12" i="12"/>
  <c r="C14" i="12"/>
  <c r="F14" i="12"/>
  <c r="I14" i="12"/>
  <c r="L14" i="12"/>
  <c r="O14" i="12"/>
  <c r="R14" i="12"/>
  <c r="E15" i="12"/>
  <c r="Q15" i="12"/>
  <c r="E16" i="12"/>
  <c r="B16" i="12" s="1"/>
  <c r="H16" i="12"/>
  <c r="H15" i="12" s="1"/>
  <c r="K16" i="12"/>
  <c r="K15" i="12" s="1"/>
  <c r="N16" i="12"/>
  <c r="Q16" i="12"/>
  <c r="B17" i="12"/>
  <c r="L17" i="12" s="1"/>
  <c r="F17" i="12"/>
  <c r="B18" i="12"/>
  <c r="O18" i="12" s="1"/>
  <c r="F18" i="12"/>
  <c r="I18" i="12"/>
  <c r="B19" i="12"/>
  <c r="R19" i="12" s="1"/>
  <c r="F19" i="12"/>
  <c r="I19" i="12"/>
  <c r="L19" i="12"/>
  <c r="C20" i="12"/>
  <c r="F20" i="12"/>
  <c r="I20" i="12"/>
  <c r="L20" i="12"/>
  <c r="O20" i="12"/>
  <c r="R20" i="12"/>
  <c r="E21" i="12"/>
  <c r="B21" i="12" s="1"/>
  <c r="H21" i="12"/>
  <c r="K21" i="12"/>
  <c r="N21" i="12"/>
  <c r="Q21" i="12"/>
  <c r="B22" i="12"/>
  <c r="O22" i="12" s="1"/>
  <c r="F22" i="12"/>
  <c r="I22" i="12"/>
  <c r="B23" i="12"/>
  <c r="R23" i="12" s="1"/>
  <c r="F23" i="12"/>
  <c r="I23" i="12"/>
  <c r="L23" i="12"/>
  <c r="B24" i="12"/>
  <c r="R24" i="12" s="1"/>
  <c r="F24" i="12"/>
  <c r="I24" i="12"/>
  <c r="L24" i="12"/>
  <c r="O24" i="12"/>
  <c r="C25" i="12"/>
  <c r="F25" i="12"/>
  <c r="I25" i="12"/>
  <c r="L25" i="12"/>
  <c r="O25" i="12"/>
  <c r="R25" i="12"/>
  <c r="K26" i="12"/>
  <c r="N26" i="12"/>
  <c r="E27" i="12"/>
  <c r="E26" i="12" s="1"/>
  <c r="H27" i="12"/>
  <c r="H26" i="12" s="1"/>
  <c r="K27" i="12"/>
  <c r="N27" i="12"/>
  <c r="Q27" i="12"/>
  <c r="Q26" i="12" s="1"/>
  <c r="B28" i="12"/>
  <c r="F28" i="12" s="1"/>
  <c r="B29" i="12"/>
  <c r="I29" i="12" s="1"/>
  <c r="B30" i="12"/>
  <c r="L30" i="12" s="1"/>
  <c r="F30" i="12"/>
  <c r="B31" i="12"/>
  <c r="O31" i="12" s="1"/>
  <c r="F31" i="12"/>
  <c r="I31" i="12"/>
  <c r="B32" i="12"/>
  <c r="R32" i="12" s="1"/>
  <c r="F32" i="12"/>
  <c r="I32" i="12"/>
  <c r="L32" i="12"/>
  <c r="C33" i="12"/>
  <c r="F33" i="12"/>
  <c r="I33" i="12"/>
  <c r="L33" i="12"/>
  <c r="O33" i="12"/>
  <c r="R33" i="12"/>
  <c r="E35" i="12"/>
  <c r="E34" i="12" s="1"/>
  <c r="H35" i="12"/>
  <c r="K35" i="12"/>
  <c r="N35" i="12"/>
  <c r="N34" i="12" s="1"/>
  <c r="Q35" i="12"/>
  <c r="Q34" i="12" s="1"/>
  <c r="B36" i="12"/>
  <c r="F36" i="12"/>
  <c r="I36" i="12"/>
  <c r="L36" i="12"/>
  <c r="O36" i="12"/>
  <c r="R36" i="12"/>
  <c r="B37" i="12"/>
  <c r="F37" i="12" s="1"/>
  <c r="B38" i="12"/>
  <c r="I38" i="12" s="1"/>
  <c r="B39" i="12"/>
  <c r="L39" i="12" s="1"/>
  <c r="F39" i="12"/>
  <c r="R39" i="12"/>
  <c r="C40" i="12"/>
  <c r="F40" i="12"/>
  <c r="I40" i="12"/>
  <c r="L40" i="12"/>
  <c r="O40" i="12"/>
  <c r="R40" i="12"/>
  <c r="E41" i="12"/>
  <c r="B41" i="12" s="1"/>
  <c r="H41" i="12"/>
  <c r="H34" i="12" s="1"/>
  <c r="K41" i="12"/>
  <c r="N41" i="12"/>
  <c r="Q41" i="12"/>
  <c r="B42" i="12"/>
  <c r="I42" i="12" s="1"/>
  <c r="B43" i="12"/>
  <c r="L43" i="12" s="1"/>
  <c r="F43" i="12"/>
  <c r="B44" i="12"/>
  <c r="R44" i="12" s="1"/>
  <c r="F44" i="12"/>
  <c r="I44" i="12"/>
  <c r="L44" i="12"/>
  <c r="B45" i="12"/>
  <c r="R45" i="12" s="1"/>
  <c r="F45" i="12"/>
  <c r="I45" i="12"/>
  <c r="L45" i="12"/>
  <c r="O45" i="12"/>
  <c r="B46" i="12"/>
  <c r="F46" i="12"/>
  <c r="I46" i="12"/>
  <c r="L46" i="12"/>
  <c r="O46" i="12"/>
  <c r="R46" i="12"/>
  <c r="B47" i="12"/>
  <c r="F47" i="12"/>
  <c r="I47" i="12"/>
  <c r="L47" i="12"/>
  <c r="O47" i="12"/>
  <c r="R47" i="12"/>
  <c r="B48" i="12"/>
  <c r="F48" i="12" s="1"/>
  <c r="B49" i="12"/>
  <c r="I49" i="12" s="1"/>
  <c r="C50" i="12"/>
  <c r="F50" i="12"/>
  <c r="I50" i="12"/>
  <c r="L50" i="12"/>
  <c r="O50" i="12"/>
  <c r="R50" i="12"/>
  <c r="B51" i="12"/>
  <c r="R51" i="12" s="1"/>
  <c r="F51" i="12"/>
  <c r="I51" i="12"/>
  <c r="L51" i="12"/>
  <c r="C52" i="12"/>
  <c r="F52" i="12"/>
  <c r="I52" i="12"/>
  <c r="L52" i="12"/>
  <c r="O52" i="12"/>
  <c r="R52" i="12"/>
  <c r="E53" i="12"/>
  <c r="B53" i="12" s="1"/>
  <c r="H53" i="12"/>
  <c r="K53" i="12"/>
  <c r="K34" i="12" s="1"/>
  <c r="N53" i="12"/>
  <c r="Q53" i="12"/>
  <c r="B54" i="12"/>
  <c r="O54" i="12" s="1"/>
  <c r="F54" i="12"/>
  <c r="I54" i="12"/>
  <c r="B55" i="12"/>
  <c r="R55" i="12" s="1"/>
  <c r="F55" i="12"/>
  <c r="I55" i="12"/>
  <c r="L55" i="12"/>
  <c r="B56" i="12"/>
  <c r="R56" i="12" s="1"/>
  <c r="F56" i="12"/>
  <c r="I56" i="12"/>
  <c r="L56" i="12"/>
  <c r="O56" i="12"/>
  <c r="B57" i="12"/>
  <c r="F57" i="12"/>
  <c r="I57" i="12"/>
  <c r="L57" i="12"/>
  <c r="O57" i="12"/>
  <c r="R57" i="12"/>
  <c r="B58" i="12"/>
  <c r="F58" i="12"/>
  <c r="I58" i="12"/>
  <c r="L58" i="12"/>
  <c r="O58" i="12"/>
  <c r="R58" i="12"/>
  <c r="C59" i="12"/>
  <c r="F59" i="12"/>
  <c r="I59" i="12"/>
  <c r="L59" i="12"/>
  <c r="O59" i="12"/>
  <c r="R59" i="12"/>
  <c r="E60" i="12"/>
  <c r="Q60" i="12"/>
  <c r="B61" i="12"/>
  <c r="F61" i="12"/>
  <c r="I61" i="12"/>
  <c r="L61" i="12"/>
  <c r="O61" i="12"/>
  <c r="R61" i="12"/>
  <c r="C62" i="12"/>
  <c r="F62" i="12"/>
  <c r="I62" i="12"/>
  <c r="L62" i="12"/>
  <c r="O62" i="12"/>
  <c r="R62" i="12"/>
  <c r="E63" i="12"/>
  <c r="H63" i="12"/>
  <c r="H60" i="12" s="1"/>
  <c r="K63" i="12"/>
  <c r="K60" i="12" s="1"/>
  <c r="N63" i="12"/>
  <c r="B63" i="12" s="1"/>
  <c r="Q63" i="12"/>
  <c r="B64" i="12"/>
  <c r="R64" i="12" s="1"/>
  <c r="F64" i="12"/>
  <c r="I64" i="12"/>
  <c r="L64" i="12"/>
  <c r="O64" i="12"/>
  <c r="B65" i="12"/>
  <c r="F65" i="12"/>
  <c r="I65" i="12"/>
  <c r="L65" i="12"/>
  <c r="O65" i="12"/>
  <c r="R65" i="12"/>
  <c r="B66" i="12"/>
  <c r="F66" i="12"/>
  <c r="I66" i="12"/>
  <c r="L66" i="12"/>
  <c r="O66" i="12"/>
  <c r="R66" i="12"/>
  <c r="B67" i="12"/>
  <c r="F67" i="12" s="1"/>
  <c r="B68" i="12"/>
  <c r="I68" i="12" s="1"/>
  <c r="C69" i="12"/>
  <c r="F69" i="12"/>
  <c r="I69" i="12"/>
  <c r="L69" i="12"/>
  <c r="O69" i="12"/>
  <c r="R69" i="12"/>
  <c r="B70" i="12"/>
  <c r="R70" i="12" s="1"/>
  <c r="F70" i="12"/>
  <c r="I70" i="12"/>
  <c r="L70" i="12"/>
  <c r="C71" i="12"/>
  <c r="F71" i="12"/>
  <c r="I71" i="12"/>
  <c r="L71" i="12"/>
  <c r="O71" i="12"/>
  <c r="R71" i="12"/>
  <c r="B72" i="12"/>
  <c r="F72" i="12"/>
  <c r="I72" i="12"/>
  <c r="L72" i="12"/>
  <c r="O72" i="12"/>
  <c r="R72" i="12"/>
  <c r="C73" i="12"/>
  <c r="F73" i="12"/>
  <c r="I73" i="12"/>
  <c r="L73" i="12"/>
  <c r="O73" i="12"/>
  <c r="R73" i="12"/>
  <c r="E74" i="12"/>
  <c r="N74" i="12"/>
  <c r="Q74" i="12"/>
  <c r="E75" i="12"/>
  <c r="B75" i="12" s="1"/>
  <c r="H75" i="12"/>
  <c r="H74" i="12" s="1"/>
  <c r="K75" i="12"/>
  <c r="K74" i="12" s="1"/>
  <c r="N75" i="12"/>
  <c r="Q75" i="12"/>
  <c r="B76" i="12"/>
  <c r="L76" i="12" s="1"/>
  <c r="F76" i="12"/>
  <c r="B77" i="12"/>
  <c r="O77" i="12" s="1"/>
  <c r="F77" i="12"/>
  <c r="I77" i="12"/>
  <c r="B78" i="12"/>
  <c r="R78" i="12" s="1"/>
  <c r="F78" i="12"/>
  <c r="I78" i="12"/>
  <c r="L78" i="12"/>
  <c r="B79" i="12"/>
  <c r="F79" i="12"/>
  <c r="I79" i="12"/>
  <c r="L79" i="12"/>
  <c r="O79" i="12"/>
  <c r="C80" i="12"/>
  <c r="F80" i="12"/>
  <c r="I80" i="12"/>
  <c r="L80" i="12"/>
  <c r="O80" i="12"/>
  <c r="R80" i="12"/>
  <c r="K81" i="12"/>
  <c r="N81" i="12"/>
  <c r="E82" i="12"/>
  <c r="E81" i="12" s="1"/>
  <c r="H82" i="12"/>
  <c r="H81" i="12" s="1"/>
  <c r="K82" i="12"/>
  <c r="N82" i="12"/>
  <c r="Q82" i="12"/>
  <c r="Q81" i="12" s="1"/>
  <c r="B83" i="12"/>
  <c r="F83" i="12" s="1"/>
  <c r="B84" i="12"/>
  <c r="I84" i="12" s="1"/>
  <c r="B85" i="12"/>
  <c r="L85" i="12" s="1"/>
  <c r="F85" i="12"/>
  <c r="B86" i="12"/>
  <c r="O86" i="12" s="1"/>
  <c r="F86" i="12"/>
  <c r="I86" i="12"/>
  <c r="B87" i="12"/>
  <c r="R87" i="12" s="1"/>
  <c r="F87" i="12"/>
  <c r="I87" i="12"/>
  <c r="L87" i="12"/>
  <c r="B88" i="12"/>
  <c r="F88" i="12"/>
  <c r="I88" i="12"/>
  <c r="L88" i="12"/>
  <c r="O88" i="12"/>
  <c r="B89" i="12"/>
  <c r="F89" i="12"/>
  <c r="I89" i="12"/>
  <c r="L89" i="12"/>
  <c r="O89" i="12"/>
  <c r="R89" i="12"/>
  <c r="B90" i="12"/>
  <c r="F90" i="12"/>
  <c r="I90" i="12"/>
  <c r="L90" i="12"/>
  <c r="O90" i="12"/>
  <c r="R90" i="12"/>
  <c r="B91" i="12"/>
  <c r="F91" i="12" s="1"/>
  <c r="C92" i="12"/>
  <c r="F92" i="12"/>
  <c r="I92" i="12"/>
  <c r="L92" i="12"/>
  <c r="O92" i="12"/>
  <c r="R92" i="12"/>
  <c r="B93" i="12"/>
  <c r="O93" i="12" s="1"/>
  <c r="F93" i="12"/>
  <c r="I93" i="12"/>
  <c r="C94" i="12"/>
  <c r="F94" i="12"/>
  <c r="I94" i="12"/>
  <c r="L94" i="12"/>
  <c r="O94" i="12"/>
  <c r="R94" i="12"/>
  <c r="B95" i="12"/>
  <c r="F95" i="12"/>
  <c r="I95" i="12"/>
  <c r="L95" i="12"/>
  <c r="O95" i="12"/>
  <c r="C96" i="12"/>
  <c r="F96" i="12"/>
  <c r="I96" i="12"/>
  <c r="L96" i="12"/>
  <c r="O96" i="12"/>
  <c r="R96" i="12"/>
  <c r="E97" i="12"/>
  <c r="B97" i="12" s="1"/>
  <c r="H97" i="12"/>
  <c r="K97" i="12"/>
  <c r="N97" i="12"/>
  <c r="Q97" i="12"/>
  <c r="B98" i="12"/>
  <c r="F98" i="12"/>
  <c r="I98" i="12"/>
  <c r="L98" i="12"/>
  <c r="O98" i="12"/>
  <c r="R98" i="12"/>
  <c r="B99" i="12"/>
  <c r="F99" i="12"/>
  <c r="I99" i="12"/>
  <c r="L99" i="12"/>
  <c r="O99" i="12"/>
  <c r="R99" i="12"/>
  <c r="B100" i="12"/>
  <c r="F100" i="12" s="1"/>
  <c r="B101" i="12"/>
  <c r="I101" i="12" s="1"/>
  <c r="B102" i="12"/>
  <c r="L102" i="12" s="1"/>
  <c r="F102" i="12"/>
  <c r="B103" i="12"/>
  <c r="O103" i="12" s="1"/>
  <c r="F103" i="12"/>
  <c r="I103" i="12"/>
  <c r="C104" i="12"/>
  <c r="F104" i="12"/>
  <c r="I104" i="12"/>
  <c r="L104" i="12"/>
  <c r="O104" i="12"/>
  <c r="R104" i="12"/>
  <c r="B105" i="12"/>
  <c r="F105" i="12"/>
  <c r="I105" i="12"/>
  <c r="L105" i="12"/>
  <c r="O105" i="12"/>
  <c r="R105" i="12"/>
  <c r="E11" i="5"/>
  <c r="H11" i="5"/>
  <c r="K11" i="5"/>
  <c r="N11" i="5"/>
  <c r="B12" i="5"/>
  <c r="B11" i="5" s="1"/>
  <c r="C12" i="5"/>
  <c r="F12" i="5"/>
  <c r="I12" i="5"/>
  <c r="L12" i="5"/>
  <c r="O12" i="5"/>
  <c r="B13" i="5"/>
  <c r="F13" i="5"/>
  <c r="I13" i="5"/>
  <c r="L13" i="5"/>
  <c r="O13" i="5"/>
  <c r="B14" i="5"/>
  <c r="C14" i="5"/>
  <c r="F14" i="5"/>
  <c r="I14" i="5"/>
  <c r="L14" i="5"/>
  <c r="O14" i="5"/>
  <c r="B15" i="5"/>
  <c r="L15" i="5" s="1"/>
  <c r="F15" i="5"/>
  <c r="I15" i="5"/>
  <c r="B16" i="5"/>
  <c r="C16" i="5"/>
  <c r="F16" i="5"/>
  <c r="I16" i="5"/>
  <c r="L16" i="5"/>
  <c r="O16" i="5"/>
  <c r="B17" i="5"/>
  <c r="C17" i="5" s="1"/>
  <c r="I17" i="5"/>
  <c r="L17" i="5"/>
  <c r="O17" i="5"/>
  <c r="B18" i="5"/>
  <c r="C18" i="5"/>
  <c r="F18" i="5"/>
  <c r="I18" i="5"/>
  <c r="L18" i="5"/>
  <c r="O18" i="5"/>
  <c r="B19" i="5"/>
  <c r="L19" i="5" s="1"/>
  <c r="F19" i="5"/>
  <c r="I19" i="5"/>
  <c r="B20" i="5"/>
  <c r="C20" i="5"/>
  <c r="F20" i="5"/>
  <c r="I20" i="5"/>
  <c r="L20" i="5"/>
  <c r="O20" i="5"/>
  <c r="B21" i="5"/>
  <c r="I21" i="5"/>
  <c r="L21" i="5"/>
  <c r="O21" i="5"/>
  <c r="B22" i="5"/>
  <c r="C22" i="5"/>
  <c r="F22" i="5"/>
  <c r="I22" i="5"/>
  <c r="L22" i="5"/>
  <c r="O22" i="5"/>
  <c r="B23" i="5"/>
  <c r="L23" i="5" s="1"/>
  <c r="F23" i="5"/>
  <c r="I23" i="5"/>
  <c r="B24" i="5"/>
  <c r="C24" i="5"/>
  <c r="F24" i="5"/>
  <c r="I24" i="5"/>
  <c r="L24" i="5"/>
  <c r="O24" i="5"/>
  <c r="B25" i="5"/>
  <c r="C25" i="5" s="1"/>
  <c r="I25" i="5"/>
  <c r="L25" i="5"/>
  <c r="O25" i="5"/>
  <c r="L26" i="5"/>
  <c r="B12" i="4"/>
  <c r="C12" i="4"/>
  <c r="F12" i="4"/>
  <c r="I12" i="4"/>
  <c r="L12" i="4"/>
  <c r="B14" i="4"/>
  <c r="C14" i="4"/>
  <c r="F14" i="4"/>
  <c r="I14" i="4"/>
  <c r="L14" i="4"/>
  <c r="E16" i="4"/>
  <c r="B16" i="4" s="1"/>
  <c r="H16" i="4"/>
  <c r="H15" i="4" s="1"/>
  <c r="K16" i="4"/>
  <c r="K15" i="4" s="1"/>
  <c r="B17" i="4"/>
  <c r="F17" i="4"/>
  <c r="I17" i="4"/>
  <c r="L17" i="4"/>
  <c r="B18" i="4"/>
  <c r="B19" i="4"/>
  <c r="F19" i="4" s="1"/>
  <c r="I19" i="4"/>
  <c r="L19" i="4"/>
  <c r="B20" i="4"/>
  <c r="C20" i="4"/>
  <c r="F20" i="4"/>
  <c r="I20" i="4"/>
  <c r="L20" i="4"/>
  <c r="E21" i="4"/>
  <c r="H21" i="4"/>
  <c r="K21" i="4"/>
  <c r="B22" i="4"/>
  <c r="I22" i="4" s="1"/>
  <c r="F22" i="4"/>
  <c r="L22" i="4"/>
  <c r="B23" i="4"/>
  <c r="F23" i="4"/>
  <c r="I23" i="4"/>
  <c r="L23" i="4"/>
  <c r="B24" i="4"/>
  <c r="B25" i="4"/>
  <c r="C25" i="4"/>
  <c r="F25" i="4"/>
  <c r="I25" i="4"/>
  <c r="L25" i="4"/>
  <c r="E27" i="4"/>
  <c r="B27" i="4" s="1"/>
  <c r="H27" i="4"/>
  <c r="H26" i="4" s="1"/>
  <c r="K27" i="4"/>
  <c r="K26" i="4" s="1"/>
  <c r="B28" i="4"/>
  <c r="F28" i="4"/>
  <c r="I28" i="4"/>
  <c r="L28" i="4"/>
  <c r="B29" i="4"/>
  <c r="B30" i="4"/>
  <c r="F30" i="4" s="1"/>
  <c r="I30" i="4"/>
  <c r="L30" i="4"/>
  <c r="B31" i="4"/>
  <c r="I31" i="4"/>
  <c r="L31" i="4"/>
  <c r="B32" i="4"/>
  <c r="I32" i="4" s="1"/>
  <c r="F32" i="4"/>
  <c r="B33" i="4"/>
  <c r="C33" i="4"/>
  <c r="F33" i="4"/>
  <c r="I33" i="4"/>
  <c r="L33" i="4"/>
  <c r="B35" i="4"/>
  <c r="B36" i="4"/>
  <c r="C36" i="4"/>
  <c r="F36" i="4"/>
  <c r="I36" i="4"/>
  <c r="L36" i="4"/>
  <c r="E37" i="4"/>
  <c r="E34" i="4" s="1"/>
  <c r="H37" i="4"/>
  <c r="K37" i="4"/>
  <c r="B38" i="4"/>
  <c r="F38" i="4"/>
  <c r="I38" i="4"/>
  <c r="L38" i="4"/>
  <c r="B39" i="4"/>
  <c r="B40" i="4"/>
  <c r="F40" i="4" s="1"/>
  <c r="I40" i="4"/>
  <c r="L40" i="4"/>
  <c r="B41" i="4"/>
  <c r="I41" i="4"/>
  <c r="L41" i="4"/>
  <c r="B42" i="4"/>
  <c r="I42" i="4" s="1"/>
  <c r="F42" i="4"/>
  <c r="B43" i="4"/>
  <c r="C43" i="4"/>
  <c r="F43" i="4"/>
  <c r="I43" i="4"/>
  <c r="L43" i="4"/>
  <c r="E44" i="4"/>
  <c r="H44" i="4"/>
  <c r="B44" i="4" s="1"/>
  <c r="K44" i="4"/>
  <c r="B45" i="4"/>
  <c r="B46" i="4"/>
  <c r="I46" i="4" s="1"/>
  <c r="F46" i="4"/>
  <c r="B47" i="4"/>
  <c r="F47" i="4"/>
  <c r="I47" i="4"/>
  <c r="L47" i="4"/>
  <c r="B48" i="4"/>
  <c r="B49" i="4"/>
  <c r="C49" i="4"/>
  <c r="F49" i="4"/>
  <c r="I49" i="4"/>
  <c r="L49" i="4"/>
  <c r="E50" i="4"/>
  <c r="B50" i="4" s="1"/>
  <c r="H50" i="4"/>
  <c r="I50" i="4" s="1"/>
  <c r="K50" i="4"/>
  <c r="L50" i="4" s="1"/>
  <c r="B51" i="4"/>
  <c r="I51" i="4"/>
  <c r="L51" i="4"/>
  <c r="B52" i="4"/>
  <c r="I52" i="4" s="1"/>
  <c r="F52" i="4"/>
  <c r="B53" i="4"/>
  <c r="F53" i="4"/>
  <c r="I53" i="4"/>
  <c r="L53" i="4"/>
  <c r="B54" i="4"/>
  <c r="L54" i="4"/>
  <c r="B55" i="4"/>
  <c r="I55" i="4" s="1"/>
  <c r="F55" i="4"/>
  <c r="B56" i="4"/>
  <c r="F56" i="4"/>
  <c r="I56" i="4"/>
  <c r="L56" i="4"/>
  <c r="B57" i="4"/>
  <c r="B58" i="4"/>
  <c r="L58" i="4" s="1"/>
  <c r="I58" i="4"/>
  <c r="B59" i="4"/>
  <c r="C59" i="4"/>
  <c r="F59" i="4"/>
  <c r="I59" i="4"/>
  <c r="L59" i="4"/>
  <c r="E61" i="4"/>
  <c r="E60" i="4" s="1"/>
  <c r="H61" i="4"/>
  <c r="H60" i="4" s="1"/>
  <c r="K61" i="4"/>
  <c r="K60" i="4" s="1"/>
  <c r="B62" i="4"/>
  <c r="I62" i="4" s="1"/>
  <c r="F62" i="4"/>
  <c r="B63" i="4"/>
  <c r="F63" i="4"/>
  <c r="I63" i="4"/>
  <c r="L63" i="4"/>
  <c r="B64" i="4"/>
  <c r="L64" i="4"/>
  <c r="B65" i="4"/>
  <c r="I65" i="4" s="1"/>
  <c r="F65" i="4"/>
  <c r="B66" i="4"/>
  <c r="F66" i="4"/>
  <c r="I66" i="4"/>
  <c r="L66" i="4"/>
  <c r="B67" i="4"/>
  <c r="B68" i="4"/>
  <c r="L68" i="4" s="1"/>
  <c r="I68" i="4"/>
  <c r="B69" i="4"/>
  <c r="F69" i="4" s="1"/>
  <c r="I69" i="4"/>
  <c r="L69" i="4"/>
  <c r="B70" i="4"/>
  <c r="I70" i="4" s="1"/>
  <c r="F70" i="4"/>
  <c r="B71" i="4"/>
  <c r="C71" i="4"/>
  <c r="F71" i="4"/>
  <c r="I71" i="4"/>
  <c r="L71" i="4"/>
  <c r="E73" i="4"/>
  <c r="E72" i="4" s="1"/>
  <c r="H73" i="4"/>
  <c r="B73" i="4" s="1"/>
  <c r="K73" i="4"/>
  <c r="K72" i="4" s="1"/>
  <c r="B74" i="4"/>
  <c r="F74" i="4"/>
  <c r="L74" i="4"/>
  <c r="B75" i="4"/>
  <c r="I75" i="4" s="1"/>
  <c r="F75" i="4"/>
  <c r="B76" i="4"/>
  <c r="F76" i="4"/>
  <c r="I76" i="4"/>
  <c r="L76" i="4"/>
  <c r="B77" i="4"/>
  <c r="B78" i="4"/>
  <c r="C78" i="4"/>
  <c r="F78" i="4"/>
  <c r="I78" i="4"/>
  <c r="L78" i="4"/>
  <c r="E80" i="4"/>
  <c r="B80" i="4" s="1"/>
  <c r="H80" i="4"/>
  <c r="H79" i="4" s="1"/>
  <c r="K80" i="4"/>
  <c r="B81" i="4"/>
  <c r="F81" i="4"/>
  <c r="I81" i="4"/>
  <c r="L81" i="4"/>
  <c r="B82" i="4"/>
  <c r="F82" i="4" s="1"/>
  <c r="B83" i="4"/>
  <c r="F83" i="4"/>
  <c r="I83" i="4"/>
  <c r="L83" i="4"/>
  <c r="B84" i="4"/>
  <c r="I84" i="4"/>
  <c r="L84" i="4"/>
  <c r="B85" i="4"/>
  <c r="I85" i="4" s="1"/>
  <c r="F85" i="4"/>
  <c r="B86" i="4"/>
  <c r="C86" i="4"/>
  <c r="F86" i="4"/>
  <c r="I86" i="4"/>
  <c r="L86" i="4"/>
  <c r="B87" i="4"/>
  <c r="B88" i="4"/>
  <c r="C88" i="4"/>
  <c r="F88" i="4"/>
  <c r="I88" i="4"/>
  <c r="L88" i="4"/>
  <c r="B89" i="4"/>
  <c r="F89" i="4"/>
  <c r="I89" i="4"/>
  <c r="L89" i="4"/>
  <c r="B90" i="4"/>
  <c r="C90" i="4"/>
  <c r="F90" i="4"/>
  <c r="I90" i="4"/>
  <c r="L90" i="4"/>
  <c r="B91" i="4"/>
  <c r="F91" i="4"/>
  <c r="I91" i="4"/>
  <c r="L91" i="4"/>
  <c r="B92" i="4"/>
  <c r="C92" i="4"/>
  <c r="F92" i="4"/>
  <c r="I92" i="4"/>
  <c r="L92" i="4"/>
  <c r="B93" i="4"/>
  <c r="L93" i="4" s="1"/>
  <c r="F93" i="4"/>
  <c r="I93" i="4"/>
  <c r="B94" i="4"/>
  <c r="C94" i="4"/>
  <c r="F94" i="4"/>
  <c r="I94" i="4"/>
  <c r="L94" i="4"/>
  <c r="B95" i="4"/>
  <c r="I95" i="4" s="1"/>
  <c r="E95" i="4"/>
  <c r="F95" i="4" s="1"/>
  <c r="H95" i="4"/>
  <c r="K95" i="4"/>
  <c r="L95" i="4" s="1"/>
  <c r="B96" i="4"/>
  <c r="F96" i="4" s="1"/>
  <c r="B97" i="4"/>
  <c r="F97" i="4" s="1"/>
  <c r="I97" i="4"/>
  <c r="L97" i="4"/>
  <c r="B98" i="4"/>
  <c r="I98" i="4"/>
  <c r="L98" i="4"/>
  <c r="B99" i="4"/>
  <c r="L99" i="4" s="1"/>
  <c r="F99" i="4"/>
  <c r="I99" i="4"/>
  <c r="B100" i="4"/>
  <c r="F100" i="4"/>
  <c r="I100" i="4"/>
  <c r="L100" i="4"/>
  <c r="B101" i="4"/>
  <c r="L106" i="3"/>
  <c r="I106" i="3"/>
  <c r="I13" i="27" l="1"/>
  <c r="C13" i="27" s="1"/>
  <c r="E11" i="27"/>
  <c r="F11" i="27" s="1"/>
  <c r="C11" i="27" s="1"/>
  <c r="C58" i="26"/>
  <c r="C44" i="26"/>
  <c r="C28" i="26"/>
  <c r="I11" i="26"/>
  <c r="C65" i="26"/>
  <c r="C50" i="26"/>
  <c r="B11" i="26"/>
  <c r="F11" i="26"/>
  <c r="C53" i="26"/>
  <c r="C40" i="26"/>
  <c r="C24" i="26"/>
  <c r="C32" i="26"/>
  <c r="C61" i="26"/>
  <c r="C30" i="26"/>
  <c r="C22" i="26"/>
  <c r="I22" i="26"/>
  <c r="C67" i="26"/>
  <c r="C60" i="26"/>
  <c r="C56" i="26"/>
  <c r="C52" i="26"/>
  <c r="C36" i="26"/>
  <c r="C73" i="26"/>
  <c r="C48" i="26"/>
  <c r="C42" i="26"/>
  <c r="C26" i="26"/>
  <c r="C74" i="26"/>
  <c r="I73" i="26"/>
  <c r="F73" i="26"/>
  <c r="F22" i="26"/>
  <c r="I58" i="26"/>
  <c r="I56" i="26"/>
  <c r="B13" i="26"/>
  <c r="F60" i="26"/>
  <c r="F58" i="26"/>
  <c r="F56" i="26"/>
  <c r="F81" i="25"/>
  <c r="I26" i="25"/>
  <c r="I21" i="25"/>
  <c r="I53" i="25"/>
  <c r="F82" i="25"/>
  <c r="I82" i="25"/>
  <c r="B26" i="25"/>
  <c r="F26" i="25" s="1"/>
  <c r="I16" i="25"/>
  <c r="E15" i="25"/>
  <c r="I63" i="25"/>
  <c r="F53" i="25"/>
  <c r="B21" i="25"/>
  <c r="F16" i="25"/>
  <c r="I35" i="25"/>
  <c r="F101" i="25"/>
  <c r="F99" i="25"/>
  <c r="F97" i="25"/>
  <c r="I58" i="25"/>
  <c r="I56" i="25"/>
  <c r="I54" i="25"/>
  <c r="I49" i="25"/>
  <c r="I47" i="25"/>
  <c r="I45" i="25"/>
  <c r="I43" i="25"/>
  <c r="F39" i="25"/>
  <c r="F37" i="25"/>
  <c r="E34" i="25"/>
  <c r="I27" i="25"/>
  <c r="I93" i="25"/>
  <c r="I91" i="25"/>
  <c r="I89" i="25"/>
  <c r="I87" i="25"/>
  <c r="I85" i="25"/>
  <c r="I83" i="25"/>
  <c r="H74" i="25"/>
  <c r="F49" i="25"/>
  <c r="F47" i="25"/>
  <c r="F45" i="25"/>
  <c r="F43" i="25"/>
  <c r="I23" i="25"/>
  <c r="I95" i="25"/>
  <c r="B75" i="25"/>
  <c r="F93" i="25"/>
  <c r="F91" i="25"/>
  <c r="F89" i="25"/>
  <c r="F87" i="25"/>
  <c r="F85" i="25"/>
  <c r="F83" i="25"/>
  <c r="I79" i="25"/>
  <c r="I77" i="25"/>
  <c r="I68" i="25"/>
  <c r="I66" i="25"/>
  <c r="I64" i="25"/>
  <c r="H60" i="25"/>
  <c r="F23" i="25"/>
  <c r="K13" i="24"/>
  <c r="M27" i="24"/>
  <c r="F27" i="24"/>
  <c r="I16" i="24"/>
  <c r="M16" i="24"/>
  <c r="F16" i="24"/>
  <c r="I95" i="24"/>
  <c r="F21" i="24"/>
  <c r="M21" i="24"/>
  <c r="M53" i="24"/>
  <c r="I53" i="24"/>
  <c r="F53" i="24"/>
  <c r="F26" i="24"/>
  <c r="M26" i="24"/>
  <c r="I75" i="24"/>
  <c r="F75" i="24"/>
  <c r="I63" i="24"/>
  <c r="M63" i="24"/>
  <c r="M38" i="24"/>
  <c r="F35" i="24"/>
  <c r="M32" i="24"/>
  <c r="M30" i="24"/>
  <c r="E15" i="24"/>
  <c r="E81" i="24"/>
  <c r="F95" i="24"/>
  <c r="B82" i="24"/>
  <c r="E34" i="24"/>
  <c r="E74" i="24"/>
  <c r="E60" i="24"/>
  <c r="I58" i="24"/>
  <c r="M56" i="24"/>
  <c r="M97" i="24"/>
  <c r="I90" i="24"/>
  <c r="I88" i="24"/>
  <c r="I86" i="24"/>
  <c r="I84" i="24"/>
  <c r="F70" i="24"/>
  <c r="I68" i="24"/>
  <c r="I66" i="24"/>
  <c r="F63" i="24"/>
  <c r="F58" i="24"/>
  <c r="M100" i="24"/>
  <c r="I97" i="24"/>
  <c r="I82" i="24"/>
  <c r="M48" i="24"/>
  <c r="M46" i="24"/>
  <c r="M44" i="24"/>
  <c r="M42" i="24"/>
  <c r="M39" i="24"/>
  <c r="I37" i="24"/>
  <c r="M35" i="24"/>
  <c r="M31" i="24"/>
  <c r="I23" i="24"/>
  <c r="I18" i="24"/>
  <c r="H34" i="24"/>
  <c r="I100" i="24"/>
  <c r="F97" i="24"/>
  <c r="M79" i="24"/>
  <c r="M77" i="24"/>
  <c r="M75" i="24"/>
  <c r="I48" i="24"/>
  <c r="I46" i="24"/>
  <c r="I44" i="24"/>
  <c r="I42" i="24"/>
  <c r="I39" i="24"/>
  <c r="F37" i="24"/>
  <c r="I31" i="24"/>
  <c r="L25" i="23"/>
  <c r="O13" i="23"/>
  <c r="F13" i="23"/>
  <c r="R13" i="23"/>
  <c r="I13" i="23"/>
  <c r="K11" i="23"/>
  <c r="B11" i="23" s="1"/>
  <c r="R23" i="23"/>
  <c r="R27" i="23"/>
  <c r="B25" i="23"/>
  <c r="I25" i="23" s="1"/>
  <c r="O23" i="23"/>
  <c r="R33" i="23"/>
  <c r="I31" i="23"/>
  <c r="O27" i="23"/>
  <c r="L23" i="23"/>
  <c r="R19" i="23"/>
  <c r="I17" i="23"/>
  <c r="O33" i="23"/>
  <c r="L27" i="23"/>
  <c r="I23" i="23"/>
  <c r="O19" i="23"/>
  <c r="L33" i="23"/>
  <c r="I27" i="23"/>
  <c r="F23" i="23"/>
  <c r="L19" i="23"/>
  <c r="B12" i="22"/>
  <c r="C34" i="22" s="1"/>
  <c r="F12" i="22"/>
  <c r="K12" i="22"/>
  <c r="O30" i="22"/>
  <c r="O14" i="22"/>
  <c r="L30" i="22"/>
  <c r="O28" i="22"/>
  <c r="I36" i="22"/>
  <c r="F35" i="22"/>
  <c r="I30" i="22"/>
  <c r="L28" i="22"/>
  <c r="F30" i="22"/>
  <c r="I28" i="22"/>
  <c r="F28" i="22"/>
  <c r="B26" i="22"/>
  <c r="I26" i="22" s="1"/>
  <c r="F13" i="21"/>
  <c r="L25" i="21"/>
  <c r="F29" i="21"/>
  <c r="F27" i="21"/>
  <c r="I25" i="21"/>
  <c r="B23" i="21"/>
  <c r="B13" i="21"/>
  <c r="F25" i="21"/>
  <c r="O21" i="21"/>
  <c r="Q11" i="21"/>
  <c r="E11" i="21"/>
  <c r="I21" i="21"/>
  <c r="L19" i="21"/>
  <c r="O17" i="21"/>
  <c r="L13" i="20"/>
  <c r="I25" i="20"/>
  <c r="O23" i="20"/>
  <c r="O21" i="20"/>
  <c r="O19" i="20"/>
  <c r="O17" i="20"/>
  <c r="O15" i="20"/>
  <c r="K11" i="20"/>
  <c r="R35" i="20"/>
  <c r="R33" i="20"/>
  <c r="R31" i="20"/>
  <c r="R29" i="20"/>
  <c r="R27" i="20"/>
  <c r="R25" i="20"/>
  <c r="F25" i="20"/>
  <c r="I23" i="20"/>
  <c r="I21" i="20"/>
  <c r="I19" i="20"/>
  <c r="I17" i="20"/>
  <c r="I15" i="20"/>
  <c r="B13" i="20"/>
  <c r="O35" i="20"/>
  <c r="O33" i="20"/>
  <c r="O31" i="20"/>
  <c r="O29" i="20"/>
  <c r="O27" i="20"/>
  <c r="F23" i="20"/>
  <c r="F21" i="20"/>
  <c r="F19" i="20"/>
  <c r="F17" i="20"/>
  <c r="F15" i="20"/>
  <c r="L35" i="20"/>
  <c r="L33" i="20"/>
  <c r="L31" i="20"/>
  <c r="L29" i="20"/>
  <c r="L27" i="20"/>
  <c r="G16" i="19"/>
  <c r="S16" i="19"/>
  <c r="L12" i="19"/>
  <c r="S22" i="19"/>
  <c r="O12" i="19"/>
  <c r="J82" i="19"/>
  <c r="G82" i="19"/>
  <c r="S82" i="19"/>
  <c r="M82" i="19"/>
  <c r="P82" i="19"/>
  <c r="P22" i="19"/>
  <c r="P93" i="19"/>
  <c r="M92" i="19"/>
  <c r="J91" i="19"/>
  <c r="F87" i="19"/>
  <c r="P77" i="19"/>
  <c r="J75" i="19"/>
  <c r="P69" i="19"/>
  <c r="M68" i="19"/>
  <c r="J67" i="19"/>
  <c r="P61" i="19"/>
  <c r="J59" i="19"/>
  <c r="P53" i="19"/>
  <c r="J51" i="19"/>
  <c r="P45" i="19"/>
  <c r="J43" i="19"/>
  <c r="P37" i="19"/>
  <c r="J35" i="19"/>
  <c r="P29" i="19"/>
  <c r="J27" i="19"/>
  <c r="G22" i="19"/>
  <c r="P17" i="19"/>
  <c r="P16" i="19"/>
  <c r="S95" i="19"/>
  <c r="M93" i="19"/>
  <c r="J89" i="19"/>
  <c r="S84" i="19"/>
  <c r="S79" i="19"/>
  <c r="M77" i="19"/>
  <c r="S71" i="19"/>
  <c r="M69" i="19"/>
  <c r="S63" i="19"/>
  <c r="M61" i="19"/>
  <c r="S55" i="19"/>
  <c r="M53" i="19"/>
  <c r="S47" i="19"/>
  <c r="M45" i="19"/>
  <c r="S39" i="19"/>
  <c r="S31" i="19"/>
  <c r="S23" i="19"/>
  <c r="M17" i="19"/>
  <c r="B16" i="19"/>
  <c r="J16" i="19" s="1"/>
  <c r="R14" i="19"/>
  <c r="F14" i="19"/>
  <c r="P95" i="19"/>
  <c r="J93" i="19"/>
  <c r="G92" i="19"/>
  <c r="S85" i="19"/>
  <c r="P84" i="19"/>
  <c r="S80" i="19"/>
  <c r="P79" i="19"/>
  <c r="J77" i="19"/>
  <c r="G76" i="19"/>
  <c r="S72" i="19"/>
  <c r="P71" i="19"/>
  <c r="J69" i="19"/>
  <c r="G68" i="19"/>
  <c r="S64" i="19"/>
  <c r="P63" i="19"/>
  <c r="J61" i="19"/>
  <c r="G60" i="19"/>
  <c r="S56" i="19"/>
  <c r="P55" i="19"/>
  <c r="J53" i="19"/>
  <c r="G52" i="19"/>
  <c r="S48" i="19"/>
  <c r="P47" i="19"/>
  <c r="J45" i="19"/>
  <c r="G44" i="19"/>
  <c r="S40" i="19"/>
  <c r="P39" i="19"/>
  <c r="J37" i="19"/>
  <c r="G36" i="19"/>
  <c r="S32" i="19"/>
  <c r="P31" i="19"/>
  <c r="J29" i="19"/>
  <c r="G28" i="19"/>
  <c r="S24" i="19"/>
  <c r="P23" i="19"/>
  <c r="S19" i="19"/>
  <c r="J17" i="19"/>
  <c r="I12" i="19"/>
  <c r="M95" i="19"/>
  <c r="G93" i="19"/>
  <c r="S89" i="19"/>
  <c r="M84" i="19"/>
  <c r="M79" i="19"/>
  <c r="G77" i="19"/>
  <c r="S73" i="19"/>
  <c r="M71" i="19"/>
  <c r="G69" i="19"/>
  <c r="S65" i="19"/>
  <c r="M63" i="19"/>
  <c r="G61" i="19"/>
  <c r="S57" i="19"/>
  <c r="M55" i="19"/>
  <c r="G53" i="19"/>
  <c r="S49" i="19"/>
  <c r="M47" i="19"/>
  <c r="G45" i="19"/>
  <c r="S41" i="19"/>
  <c r="M39" i="19"/>
  <c r="G37" i="19"/>
  <c r="S33" i="19"/>
  <c r="M31" i="19"/>
  <c r="G29" i="19"/>
  <c r="S25" i="19"/>
  <c r="M23" i="19"/>
  <c r="S20" i="19"/>
  <c r="P19" i="19"/>
  <c r="G17" i="19"/>
  <c r="J95" i="19"/>
  <c r="J84" i="19"/>
  <c r="M80" i="19"/>
  <c r="J79" i="19"/>
  <c r="P73" i="19"/>
  <c r="J71" i="19"/>
  <c r="P65" i="19"/>
  <c r="J63" i="19"/>
  <c r="P57" i="19"/>
  <c r="J55" i="19"/>
  <c r="P49" i="19"/>
  <c r="J47" i="19"/>
  <c r="P41" i="19"/>
  <c r="M40" i="19"/>
  <c r="J39" i="19"/>
  <c r="P33" i="19"/>
  <c r="M32" i="19"/>
  <c r="J31" i="19"/>
  <c r="P25" i="19"/>
  <c r="M24" i="19"/>
  <c r="J23" i="19"/>
  <c r="M22" i="19"/>
  <c r="P20" i="19"/>
  <c r="M19" i="19"/>
  <c r="G95" i="19"/>
  <c r="P89" i="19"/>
  <c r="G84" i="19"/>
  <c r="G79" i="19"/>
  <c r="G71" i="19"/>
  <c r="G63" i="19"/>
  <c r="G55" i="19"/>
  <c r="G47" i="19"/>
  <c r="G39" i="19"/>
  <c r="M33" i="19"/>
  <c r="G31" i="19"/>
  <c r="M25" i="19"/>
  <c r="G23" i="19"/>
  <c r="M20" i="19"/>
  <c r="J19" i="19"/>
  <c r="I22" i="18"/>
  <c r="O22" i="18"/>
  <c r="F22" i="18"/>
  <c r="R22" i="18"/>
  <c r="O98" i="18"/>
  <c r="O27" i="18"/>
  <c r="O54" i="18"/>
  <c r="Q14" i="18"/>
  <c r="R16" i="18"/>
  <c r="O76" i="18"/>
  <c r="B75" i="18"/>
  <c r="L75" i="18" s="1"/>
  <c r="I76" i="18"/>
  <c r="L76" i="18"/>
  <c r="F28" i="18"/>
  <c r="R28" i="18"/>
  <c r="B27" i="18"/>
  <c r="F27" i="18" s="1"/>
  <c r="F98" i="18"/>
  <c r="Q75" i="18"/>
  <c r="E75" i="18"/>
  <c r="F54" i="18"/>
  <c r="B36" i="18"/>
  <c r="I28" i="18"/>
  <c r="L17" i="18"/>
  <c r="E16" i="18"/>
  <c r="H14" i="18"/>
  <c r="N61" i="18"/>
  <c r="B42" i="18"/>
  <c r="I17" i="18"/>
  <c r="R96" i="18"/>
  <c r="R85" i="18"/>
  <c r="F76" i="18"/>
  <c r="R69" i="18"/>
  <c r="R46" i="18"/>
  <c r="R33" i="18"/>
  <c r="K27" i="18"/>
  <c r="N16" i="18"/>
  <c r="B16" i="18"/>
  <c r="B83" i="18"/>
  <c r="K61" i="18"/>
  <c r="R17" i="18"/>
  <c r="F17" i="18"/>
  <c r="R99" i="18"/>
  <c r="R87" i="18"/>
  <c r="R78" i="18"/>
  <c r="B64" i="18"/>
  <c r="R55" i="18"/>
  <c r="R48" i="18"/>
  <c r="L89" i="17"/>
  <c r="R22" i="17"/>
  <c r="F16" i="17"/>
  <c r="O22" i="17"/>
  <c r="N12" i="17"/>
  <c r="L22" i="17"/>
  <c r="L82" i="17"/>
  <c r="F82" i="17"/>
  <c r="R82" i="17"/>
  <c r="O82" i="17"/>
  <c r="I22" i="17"/>
  <c r="H14" i="17"/>
  <c r="R94" i="17"/>
  <c r="I93" i="17"/>
  <c r="R90" i="17"/>
  <c r="K87" i="17"/>
  <c r="B87" i="17" s="1"/>
  <c r="F85" i="17"/>
  <c r="F80" i="17"/>
  <c r="R78" i="17"/>
  <c r="I77" i="17"/>
  <c r="R74" i="17"/>
  <c r="I73" i="17"/>
  <c r="R70" i="17"/>
  <c r="I69" i="17"/>
  <c r="R66" i="17"/>
  <c r="I65" i="17"/>
  <c r="R62" i="17"/>
  <c r="I61" i="17"/>
  <c r="R58" i="17"/>
  <c r="I57" i="17"/>
  <c r="R54" i="17"/>
  <c r="I53" i="17"/>
  <c r="R50" i="17"/>
  <c r="F49" i="17"/>
  <c r="F45" i="17"/>
  <c r="F41" i="17"/>
  <c r="F37" i="17"/>
  <c r="R33" i="17"/>
  <c r="O32" i="17"/>
  <c r="I30" i="17"/>
  <c r="F29" i="17"/>
  <c r="R25" i="17"/>
  <c r="O24" i="17"/>
  <c r="O18" i="17"/>
  <c r="B16" i="17"/>
  <c r="R16" i="17" s="1"/>
  <c r="L94" i="17"/>
  <c r="L90" i="17"/>
  <c r="R83" i="17"/>
  <c r="L78" i="17"/>
  <c r="L74" i="17"/>
  <c r="L70" i="17"/>
  <c r="L66" i="17"/>
  <c r="L62" i="17"/>
  <c r="L58" i="17"/>
  <c r="L54" i="17"/>
  <c r="L50" i="17"/>
  <c r="R47" i="17"/>
  <c r="R43" i="17"/>
  <c r="R39" i="17"/>
  <c r="R34" i="17"/>
  <c r="O33" i="17"/>
  <c r="L32" i="17"/>
  <c r="R26" i="17"/>
  <c r="O25" i="17"/>
  <c r="L24" i="17"/>
  <c r="F22" i="17"/>
  <c r="L18" i="17"/>
  <c r="Q14" i="17"/>
  <c r="E14" i="17"/>
  <c r="R95" i="17"/>
  <c r="I94" i="17"/>
  <c r="R91" i="17"/>
  <c r="I90" i="17"/>
  <c r="I78" i="17"/>
  <c r="R75" i="17"/>
  <c r="I74" i="17"/>
  <c r="R71" i="17"/>
  <c r="I70" i="17"/>
  <c r="R67" i="17"/>
  <c r="I66" i="17"/>
  <c r="R63" i="17"/>
  <c r="I62" i="17"/>
  <c r="R59" i="17"/>
  <c r="I58" i="17"/>
  <c r="R55" i="17"/>
  <c r="I54" i="17"/>
  <c r="R51" i="17"/>
  <c r="O34" i="17"/>
  <c r="L33" i="17"/>
  <c r="O26" i="17"/>
  <c r="L25" i="17"/>
  <c r="O19" i="17"/>
  <c r="L95" i="17"/>
  <c r="F94" i="17"/>
  <c r="L91" i="17"/>
  <c r="F90" i="17"/>
  <c r="I83" i="17"/>
  <c r="L79" i="17"/>
  <c r="F78" i="17"/>
  <c r="L75" i="17"/>
  <c r="F74" i="17"/>
  <c r="L71" i="17"/>
  <c r="F70" i="17"/>
  <c r="L67" i="17"/>
  <c r="F66" i="17"/>
  <c r="L63" i="17"/>
  <c r="F62" i="17"/>
  <c r="L59" i="17"/>
  <c r="F58" i="17"/>
  <c r="L55" i="17"/>
  <c r="F54" i="17"/>
  <c r="L51" i="17"/>
  <c r="F50" i="17"/>
  <c r="I47" i="17"/>
  <c r="I43" i="17"/>
  <c r="I39" i="17"/>
  <c r="L34" i="17"/>
  <c r="I33" i="17"/>
  <c r="F32" i="17"/>
  <c r="L26" i="17"/>
  <c r="I25" i="17"/>
  <c r="F24" i="17"/>
  <c r="L19" i="17"/>
  <c r="F18" i="17"/>
  <c r="I95" i="17"/>
  <c r="I91" i="17"/>
  <c r="B89" i="17"/>
  <c r="F89" i="17" s="1"/>
  <c r="Q87" i="17"/>
  <c r="I79" i="17"/>
  <c r="I75" i="17"/>
  <c r="I71" i="17"/>
  <c r="I67" i="17"/>
  <c r="I63" i="17"/>
  <c r="I59" i="17"/>
  <c r="I55" i="17"/>
  <c r="I51" i="17"/>
  <c r="F47" i="17"/>
  <c r="F43" i="17"/>
  <c r="F39" i="17"/>
  <c r="I34" i="17"/>
  <c r="F33" i="17"/>
  <c r="R29" i="17"/>
  <c r="I26" i="17"/>
  <c r="F25" i="17"/>
  <c r="I19" i="17"/>
  <c r="F51" i="17"/>
  <c r="R45" i="17"/>
  <c r="R41" i="17"/>
  <c r="R37" i="17"/>
  <c r="F34" i="17"/>
  <c r="F26" i="17"/>
  <c r="K14" i="17"/>
  <c r="F79" i="17"/>
  <c r="F75" i="17"/>
  <c r="F71" i="17"/>
  <c r="F67" i="17"/>
  <c r="F63" i="17"/>
  <c r="F59" i="17"/>
  <c r="F55" i="17"/>
  <c r="O75" i="16"/>
  <c r="R54" i="16"/>
  <c r="O76" i="16"/>
  <c r="L76" i="16"/>
  <c r="F76" i="16"/>
  <c r="R76" i="16"/>
  <c r="B75" i="16"/>
  <c r="R75" i="16"/>
  <c r="I16" i="16"/>
  <c r="O42" i="16"/>
  <c r="F42" i="16"/>
  <c r="R42" i="16"/>
  <c r="L42" i="16"/>
  <c r="L16" i="16"/>
  <c r="L75" i="16"/>
  <c r="I28" i="16"/>
  <c r="I75" i="16"/>
  <c r="F22" i="16"/>
  <c r="R22" i="16"/>
  <c r="O22" i="16"/>
  <c r="I22" i="16"/>
  <c r="F106" i="16"/>
  <c r="R102" i="16"/>
  <c r="O101" i="16"/>
  <c r="L100" i="16"/>
  <c r="I99" i="16"/>
  <c r="O96" i="16"/>
  <c r="I94" i="16"/>
  <c r="O89" i="16"/>
  <c r="L88" i="16"/>
  <c r="I87" i="16"/>
  <c r="F86" i="16"/>
  <c r="O80" i="16"/>
  <c r="I78" i="16"/>
  <c r="F77" i="16"/>
  <c r="E75" i="16"/>
  <c r="F75" i="16" s="1"/>
  <c r="R66" i="16"/>
  <c r="O65" i="16"/>
  <c r="R62" i="16"/>
  <c r="Q61" i="16"/>
  <c r="E61" i="16"/>
  <c r="R58" i="16"/>
  <c r="O57" i="16"/>
  <c r="I55" i="16"/>
  <c r="O46" i="16"/>
  <c r="L45" i="16"/>
  <c r="I44" i="16"/>
  <c r="F43" i="16"/>
  <c r="I40" i="16"/>
  <c r="F39" i="16"/>
  <c r="O33" i="16"/>
  <c r="I31" i="16"/>
  <c r="F30" i="16"/>
  <c r="R25" i="16"/>
  <c r="O24" i="16"/>
  <c r="O20" i="16"/>
  <c r="L19" i="16"/>
  <c r="I18" i="16"/>
  <c r="R103" i="16"/>
  <c r="L101" i="16"/>
  <c r="I100" i="16"/>
  <c r="F99" i="16"/>
  <c r="L96" i="16"/>
  <c r="F94" i="16"/>
  <c r="R91" i="16"/>
  <c r="L89" i="16"/>
  <c r="I88" i="16"/>
  <c r="F87" i="16"/>
  <c r="R83" i="16"/>
  <c r="F83" i="16"/>
  <c r="L80" i="16"/>
  <c r="F78" i="16"/>
  <c r="I76" i="16"/>
  <c r="R73" i="16"/>
  <c r="R67" i="16"/>
  <c r="L65" i="16"/>
  <c r="B64" i="16"/>
  <c r="F64" i="16" s="1"/>
  <c r="R59" i="16"/>
  <c r="L57" i="16"/>
  <c r="F55" i="16"/>
  <c r="R48" i="16"/>
  <c r="L46" i="16"/>
  <c r="F44" i="16"/>
  <c r="I42" i="16"/>
  <c r="F40" i="16"/>
  <c r="R36" i="16"/>
  <c r="L33" i="16"/>
  <c r="F31" i="16"/>
  <c r="N27" i="16"/>
  <c r="O25" i="16"/>
  <c r="L24" i="16"/>
  <c r="L22" i="16"/>
  <c r="L20" i="16"/>
  <c r="I19" i="16"/>
  <c r="F18" i="16"/>
  <c r="Q16" i="16"/>
  <c r="E16" i="16"/>
  <c r="H14" i="16"/>
  <c r="O103" i="16"/>
  <c r="O91" i="16"/>
  <c r="I89" i="16"/>
  <c r="I80" i="16"/>
  <c r="O73" i="16"/>
  <c r="O67" i="16"/>
  <c r="O59" i="16"/>
  <c r="O48" i="16"/>
  <c r="I33" i="16"/>
  <c r="I24" i="16"/>
  <c r="I20" i="16"/>
  <c r="I17" i="16"/>
  <c r="B54" i="16"/>
  <c r="L103" i="16"/>
  <c r="F101" i="16"/>
  <c r="F96" i="16"/>
  <c r="L91" i="16"/>
  <c r="F89" i="16"/>
  <c r="F80" i="16"/>
  <c r="L73" i="16"/>
  <c r="L67" i="16"/>
  <c r="F65" i="16"/>
  <c r="L59" i="16"/>
  <c r="F57" i="16"/>
  <c r="L48" i="16"/>
  <c r="F46" i="16"/>
  <c r="F33" i="16"/>
  <c r="K27" i="16"/>
  <c r="F24" i="16"/>
  <c r="F20" i="16"/>
  <c r="N16" i="16"/>
  <c r="B16" i="16"/>
  <c r="R106" i="16"/>
  <c r="I103" i="16"/>
  <c r="I91" i="16"/>
  <c r="R86" i="16"/>
  <c r="B83" i="16"/>
  <c r="R77" i="16"/>
  <c r="I73" i="16"/>
  <c r="O69" i="16"/>
  <c r="I67" i="16"/>
  <c r="I59" i="16"/>
  <c r="O50" i="16"/>
  <c r="I48" i="16"/>
  <c r="R43" i="16"/>
  <c r="R39" i="16"/>
  <c r="O38" i="16"/>
  <c r="B36" i="16"/>
  <c r="R30" i="16"/>
  <c r="O29" i="16"/>
  <c r="F103" i="16"/>
  <c r="F91" i="16"/>
  <c r="F73" i="16"/>
  <c r="F67" i="16"/>
  <c r="F59" i="16"/>
  <c r="F48" i="16"/>
  <c r="O43" i="16"/>
  <c r="O39" i="16"/>
  <c r="B28" i="16"/>
  <c r="O28" i="16" s="1"/>
  <c r="B98" i="16"/>
  <c r="R98" i="16" s="1"/>
  <c r="I11" i="15"/>
  <c r="L11" i="15"/>
  <c r="P21" i="15"/>
  <c r="G21" i="15"/>
  <c r="M88" i="15"/>
  <c r="P88" i="15"/>
  <c r="J88" i="15"/>
  <c r="G88" i="15"/>
  <c r="J93" i="15"/>
  <c r="J76" i="15"/>
  <c r="M15" i="15"/>
  <c r="G93" i="15"/>
  <c r="G76" i="15"/>
  <c r="G72" i="15"/>
  <c r="G60" i="15"/>
  <c r="B21" i="15"/>
  <c r="B81" i="15"/>
  <c r="O13" i="15"/>
  <c r="P83" i="15"/>
  <c r="P78" i="15"/>
  <c r="P74" i="15"/>
  <c r="P70" i="15"/>
  <c r="P66" i="15"/>
  <c r="P62" i="15"/>
  <c r="P58" i="15"/>
  <c r="P54" i="15"/>
  <c r="P50" i="15"/>
  <c r="P31" i="15"/>
  <c r="P27" i="15"/>
  <c r="P23" i="15"/>
  <c r="J22" i="15"/>
  <c r="P17" i="15"/>
  <c r="J16" i="15"/>
  <c r="J15" i="15"/>
  <c r="F86" i="15"/>
  <c r="M83" i="15"/>
  <c r="M78" i="15"/>
  <c r="M74" i="15"/>
  <c r="M70" i="15"/>
  <c r="M66" i="15"/>
  <c r="M62" i="15"/>
  <c r="M58" i="15"/>
  <c r="M54" i="15"/>
  <c r="M50" i="15"/>
  <c r="P43" i="15"/>
  <c r="P39" i="15"/>
  <c r="M35" i="15"/>
  <c r="M31" i="15"/>
  <c r="M27" i="15"/>
  <c r="G26" i="15"/>
  <c r="M23" i="15"/>
  <c r="G22" i="15"/>
  <c r="M17" i="15"/>
  <c r="G16" i="15"/>
  <c r="M92" i="15"/>
  <c r="P84" i="15"/>
  <c r="J83" i="15"/>
  <c r="P79" i="15"/>
  <c r="J78" i="15"/>
  <c r="P75" i="15"/>
  <c r="J74" i="15"/>
  <c r="P71" i="15"/>
  <c r="J70" i="15"/>
  <c r="P67" i="15"/>
  <c r="J66" i="15"/>
  <c r="P63" i="15"/>
  <c r="J62" i="15"/>
  <c r="P59" i="15"/>
  <c r="J58" i="15"/>
  <c r="P55" i="15"/>
  <c r="J54" i="15"/>
  <c r="P51" i="15"/>
  <c r="J50" i="15"/>
  <c r="M47" i="15"/>
  <c r="M43" i="15"/>
  <c r="M39" i="15"/>
  <c r="J35" i="15"/>
  <c r="P32" i="15"/>
  <c r="J31" i="15"/>
  <c r="P28" i="15"/>
  <c r="J27" i="15"/>
  <c r="P24" i="15"/>
  <c r="J23" i="15"/>
  <c r="P18" i="15"/>
  <c r="J17" i="15"/>
  <c r="G15" i="15"/>
  <c r="J92" i="15"/>
  <c r="P89" i="15"/>
  <c r="O86" i="15"/>
  <c r="M84" i="15"/>
  <c r="G83" i="15"/>
  <c r="M79" i="15"/>
  <c r="G78" i="15"/>
  <c r="M75" i="15"/>
  <c r="G74" i="15"/>
  <c r="M71" i="15"/>
  <c r="G70" i="15"/>
  <c r="M67" i="15"/>
  <c r="G66" i="15"/>
  <c r="M63" i="15"/>
  <c r="G62" i="15"/>
  <c r="M59" i="15"/>
  <c r="G58" i="15"/>
  <c r="M55" i="15"/>
  <c r="G54" i="15"/>
  <c r="M51" i="15"/>
  <c r="G50" i="15"/>
  <c r="J47" i="15"/>
  <c r="P44" i="15"/>
  <c r="J43" i="15"/>
  <c r="P40" i="15"/>
  <c r="J39" i="15"/>
  <c r="P36" i="15"/>
  <c r="G35" i="15"/>
  <c r="M32" i="15"/>
  <c r="G31" i="15"/>
  <c r="M28" i="15"/>
  <c r="G27" i="15"/>
  <c r="M24" i="15"/>
  <c r="G23" i="15"/>
  <c r="M18" i="15"/>
  <c r="G17" i="15"/>
  <c r="O81" i="14"/>
  <c r="R74" i="14"/>
  <c r="F53" i="14"/>
  <c r="B26" i="14"/>
  <c r="R26" i="14"/>
  <c r="I81" i="14"/>
  <c r="O26" i="14"/>
  <c r="O82" i="14"/>
  <c r="F82" i="14"/>
  <c r="R82" i="14"/>
  <c r="B81" i="14"/>
  <c r="I74" i="14"/>
  <c r="F41" i="14"/>
  <c r="R41" i="14"/>
  <c r="L41" i="14"/>
  <c r="F26" i="14"/>
  <c r="R81" i="14"/>
  <c r="O75" i="14"/>
  <c r="F75" i="14"/>
  <c r="R75" i="14"/>
  <c r="L75" i="14"/>
  <c r="B74" i="14"/>
  <c r="R27" i="14"/>
  <c r="F16" i="14"/>
  <c r="F81" i="14"/>
  <c r="O74" i="14"/>
  <c r="O27" i="14"/>
  <c r="O21" i="14"/>
  <c r="I21" i="14"/>
  <c r="L21" i="14"/>
  <c r="I105" i="14"/>
  <c r="L99" i="14"/>
  <c r="I98" i="14"/>
  <c r="I93" i="14"/>
  <c r="O87" i="14"/>
  <c r="L86" i="14"/>
  <c r="I85" i="14"/>
  <c r="F84" i="14"/>
  <c r="I82" i="14"/>
  <c r="O79" i="14"/>
  <c r="L78" i="14"/>
  <c r="I77" i="14"/>
  <c r="F76" i="14"/>
  <c r="E74" i="14"/>
  <c r="F74" i="14" s="1"/>
  <c r="L70" i="14"/>
  <c r="Q60" i="14"/>
  <c r="E60" i="14"/>
  <c r="O56" i="14"/>
  <c r="L55" i="14"/>
  <c r="I54" i="14"/>
  <c r="L44" i="14"/>
  <c r="I43" i="14"/>
  <c r="F42" i="14"/>
  <c r="I39" i="14"/>
  <c r="F38" i="14"/>
  <c r="I30" i="14"/>
  <c r="F29" i="14"/>
  <c r="I27" i="14"/>
  <c r="L16" i="14"/>
  <c r="R102" i="14"/>
  <c r="R89" i="14"/>
  <c r="F77" i="14"/>
  <c r="I75" i="14"/>
  <c r="R72" i="14"/>
  <c r="R66" i="14"/>
  <c r="B63" i="14"/>
  <c r="O63" i="14" s="1"/>
  <c r="R58" i="14"/>
  <c r="R47" i="14"/>
  <c r="Q15" i="14"/>
  <c r="E15" i="14"/>
  <c r="H13" i="14"/>
  <c r="O102" i="14"/>
  <c r="O89" i="14"/>
  <c r="O72" i="14"/>
  <c r="O66" i="14"/>
  <c r="O58" i="14"/>
  <c r="O47" i="14"/>
  <c r="F27" i="14"/>
  <c r="L102" i="14"/>
  <c r="R91" i="14"/>
  <c r="L89" i="14"/>
  <c r="R83" i="14"/>
  <c r="K81" i="14"/>
  <c r="L81" i="14" s="1"/>
  <c r="L72" i="14"/>
  <c r="L66" i="14"/>
  <c r="L58" i="14"/>
  <c r="R49" i="14"/>
  <c r="L47" i="14"/>
  <c r="R37" i="14"/>
  <c r="R28" i="14"/>
  <c r="K26" i="14"/>
  <c r="L26" i="14" s="1"/>
  <c r="N15" i="14"/>
  <c r="I102" i="14"/>
  <c r="O91" i="14"/>
  <c r="I89" i="14"/>
  <c r="R84" i="14"/>
  <c r="O83" i="14"/>
  <c r="R76" i="14"/>
  <c r="I72" i="14"/>
  <c r="O68" i="14"/>
  <c r="I66" i="14"/>
  <c r="I58" i="14"/>
  <c r="O49" i="14"/>
  <c r="I47" i="14"/>
  <c r="R42" i="14"/>
  <c r="R38" i="14"/>
  <c r="O37" i="14"/>
  <c r="B35" i="14"/>
  <c r="R35" i="14" s="1"/>
  <c r="R29" i="14"/>
  <c r="O28" i="14"/>
  <c r="F24" i="14"/>
  <c r="B16" i="14"/>
  <c r="O16" i="14" s="1"/>
  <c r="R105" i="14"/>
  <c r="F102" i="14"/>
  <c r="R98" i="14"/>
  <c r="R93" i="14"/>
  <c r="L91" i="14"/>
  <c r="F89" i="14"/>
  <c r="R85" i="14"/>
  <c r="O84" i="14"/>
  <c r="L83" i="14"/>
  <c r="R77" i="14"/>
  <c r="O76" i="14"/>
  <c r="F72" i="14"/>
  <c r="L68" i="14"/>
  <c r="F66" i="14"/>
  <c r="F58" i="14"/>
  <c r="R54" i="14"/>
  <c r="L49" i="14"/>
  <c r="F47" i="14"/>
  <c r="R43" i="14"/>
  <c r="O42" i="14"/>
  <c r="R39" i="14"/>
  <c r="O38" i="14"/>
  <c r="L37" i="14"/>
  <c r="R30" i="14"/>
  <c r="O29" i="14"/>
  <c r="L28" i="14"/>
  <c r="R17" i="14"/>
  <c r="B97" i="14"/>
  <c r="O97" i="14" s="1"/>
  <c r="B53" i="14"/>
  <c r="L53" i="14" s="1"/>
  <c r="L15" i="13"/>
  <c r="F15" i="13"/>
  <c r="R15" i="13"/>
  <c r="F21" i="13"/>
  <c r="O87" i="13"/>
  <c r="K11" i="13"/>
  <c r="I81" i="13"/>
  <c r="R21" i="13"/>
  <c r="I21" i="13"/>
  <c r="O21" i="13"/>
  <c r="I87" i="13"/>
  <c r="R87" i="13"/>
  <c r="E11" i="13"/>
  <c r="B89" i="13"/>
  <c r="I89" i="13" s="1"/>
  <c r="L61" i="13"/>
  <c r="L53" i="13"/>
  <c r="L45" i="13"/>
  <c r="L29" i="13"/>
  <c r="I95" i="13"/>
  <c r="F94" i="13"/>
  <c r="O90" i="13"/>
  <c r="O89" i="13"/>
  <c r="F87" i="13"/>
  <c r="R83" i="13"/>
  <c r="O82" i="13"/>
  <c r="B81" i="13"/>
  <c r="R79" i="13"/>
  <c r="O78" i="13"/>
  <c r="F75" i="13"/>
  <c r="R71" i="13"/>
  <c r="O70" i="13"/>
  <c r="F67" i="13"/>
  <c r="R64" i="13"/>
  <c r="F62" i="13"/>
  <c r="R58" i="13"/>
  <c r="O57" i="13"/>
  <c r="F54" i="13"/>
  <c r="R50" i="13"/>
  <c r="O49" i="13"/>
  <c r="F46" i="13"/>
  <c r="R42" i="13"/>
  <c r="O41" i="13"/>
  <c r="F38" i="13"/>
  <c r="R34" i="13"/>
  <c r="O33" i="13"/>
  <c r="F30" i="13"/>
  <c r="R26" i="13"/>
  <c r="O25" i="13"/>
  <c r="F22" i="13"/>
  <c r="F17" i="13"/>
  <c r="I15" i="13"/>
  <c r="N13" i="13"/>
  <c r="R93" i="13"/>
  <c r="F90" i="13"/>
  <c r="R85" i="13"/>
  <c r="I83" i="13"/>
  <c r="F82" i="13"/>
  <c r="I79" i="13"/>
  <c r="F78" i="13"/>
  <c r="R74" i="13"/>
  <c r="O73" i="13"/>
  <c r="I71" i="13"/>
  <c r="F70" i="13"/>
  <c r="R66" i="13"/>
  <c r="I64" i="13"/>
  <c r="R61" i="13"/>
  <c r="O60" i="13"/>
  <c r="I58" i="13"/>
  <c r="F57" i="13"/>
  <c r="R53" i="13"/>
  <c r="O52" i="13"/>
  <c r="I50" i="13"/>
  <c r="F49" i="13"/>
  <c r="R45" i="13"/>
  <c r="O44" i="13"/>
  <c r="I42" i="13"/>
  <c r="F41" i="13"/>
  <c r="R37" i="13"/>
  <c r="O36" i="13"/>
  <c r="I34" i="13"/>
  <c r="F33" i="13"/>
  <c r="R29" i="13"/>
  <c r="O28" i="13"/>
  <c r="I26" i="13"/>
  <c r="F25" i="13"/>
  <c r="R16" i="13"/>
  <c r="R94" i="13"/>
  <c r="O93" i="13"/>
  <c r="L92" i="13"/>
  <c r="O85" i="13"/>
  <c r="R75" i="13"/>
  <c r="O74" i="13"/>
  <c r="L73" i="13"/>
  <c r="R67" i="13"/>
  <c r="O66" i="13"/>
  <c r="R62" i="13"/>
  <c r="O61" i="13"/>
  <c r="L60" i="13"/>
  <c r="R54" i="13"/>
  <c r="O53" i="13"/>
  <c r="L52" i="13"/>
  <c r="R46" i="13"/>
  <c r="O45" i="13"/>
  <c r="L44" i="13"/>
  <c r="R38" i="13"/>
  <c r="O37" i="13"/>
  <c r="L36" i="13"/>
  <c r="R30" i="13"/>
  <c r="O29" i="13"/>
  <c r="L28" i="13"/>
  <c r="R22" i="13"/>
  <c r="R17" i="13"/>
  <c r="O16" i="13"/>
  <c r="H13" i="13"/>
  <c r="L93" i="13"/>
  <c r="L85" i="13"/>
  <c r="O75" i="13"/>
  <c r="L66" i="13"/>
  <c r="O62" i="13"/>
  <c r="O46" i="13"/>
  <c r="L37" i="13"/>
  <c r="O22" i="13"/>
  <c r="O17" i="13"/>
  <c r="L94" i="13"/>
  <c r="I93" i="13"/>
  <c r="I85" i="13"/>
  <c r="L75" i="13"/>
  <c r="I74" i="13"/>
  <c r="L67" i="13"/>
  <c r="I66" i="13"/>
  <c r="L62" i="13"/>
  <c r="I61" i="13"/>
  <c r="L54" i="13"/>
  <c r="I53" i="13"/>
  <c r="L46" i="13"/>
  <c r="I45" i="13"/>
  <c r="L38" i="13"/>
  <c r="I37" i="13"/>
  <c r="L30" i="13"/>
  <c r="I29" i="13"/>
  <c r="L22" i="13"/>
  <c r="L17" i="13"/>
  <c r="I16" i="13"/>
  <c r="O94" i="13"/>
  <c r="L74" i="13"/>
  <c r="O67" i="13"/>
  <c r="O54" i="13"/>
  <c r="O38" i="13"/>
  <c r="O30" i="13"/>
  <c r="L16" i="13"/>
  <c r="E13" i="12"/>
  <c r="H13" i="12"/>
  <c r="B15" i="12"/>
  <c r="I16" i="12"/>
  <c r="Q13" i="12"/>
  <c r="B74" i="12"/>
  <c r="R74" i="12" s="1"/>
  <c r="R41" i="12"/>
  <c r="I97" i="12"/>
  <c r="L97" i="12"/>
  <c r="O97" i="12"/>
  <c r="F63" i="12"/>
  <c r="R63" i="12"/>
  <c r="I63" i="12"/>
  <c r="B60" i="12"/>
  <c r="L63" i="12"/>
  <c r="O63" i="12"/>
  <c r="R60" i="12"/>
  <c r="O21" i="12"/>
  <c r="F21" i="12"/>
  <c r="R21" i="12"/>
  <c r="L21" i="12"/>
  <c r="I21" i="12"/>
  <c r="R16" i="12"/>
  <c r="L41" i="12"/>
  <c r="O41" i="12"/>
  <c r="I41" i="12"/>
  <c r="R97" i="12"/>
  <c r="B81" i="12"/>
  <c r="O81" i="12" s="1"/>
  <c r="O53" i="12"/>
  <c r="O16" i="12"/>
  <c r="O75" i="12"/>
  <c r="F75" i="12"/>
  <c r="R75" i="12"/>
  <c r="I75" i="12"/>
  <c r="L53" i="12"/>
  <c r="F53" i="12"/>
  <c r="R53" i="12"/>
  <c r="I53" i="12"/>
  <c r="I60" i="12"/>
  <c r="K13" i="12"/>
  <c r="L103" i="12"/>
  <c r="I102" i="12"/>
  <c r="F101" i="12"/>
  <c r="F97" i="12"/>
  <c r="L93" i="12"/>
  <c r="R88" i="12"/>
  <c r="O87" i="12"/>
  <c r="L86" i="12"/>
  <c r="I85" i="12"/>
  <c r="F84" i="12"/>
  <c r="I82" i="12"/>
  <c r="R79" i="12"/>
  <c r="O78" i="12"/>
  <c r="L77" i="12"/>
  <c r="I76" i="12"/>
  <c r="L75" i="12"/>
  <c r="O70" i="12"/>
  <c r="F68" i="12"/>
  <c r="O55" i="12"/>
  <c r="L54" i="12"/>
  <c r="O51" i="12"/>
  <c r="F49" i="12"/>
  <c r="O44" i="12"/>
  <c r="I43" i="12"/>
  <c r="F42" i="12"/>
  <c r="I39" i="12"/>
  <c r="F38" i="12"/>
  <c r="O32" i="12"/>
  <c r="L31" i="12"/>
  <c r="I30" i="12"/>
  <c r="F29" i="12"/>
  <c r="O23" i="12"/>
  <c r="L22" i="12"/>
  <c r="O19" i="12"/>
  <c r="L18" i="12"/>
  <c r="I17" i="12"/>
  <c r="L16" i="12"/>
  <c r="R15" i="12"/>
  <c r="R100" i="12"/>
  <c r="R91" i="12"/>
  <c r="R83" i="12"/>
  <c r="R67" i="12"/>
  <c r="N60" i="12"/>
  <c r="O60" i="12" s="1"/>
  <c r="R48" i="12"/>
  <c r="F41" i="12"/>
  <c r="R37" i="12"/>
  <c r="R28" i="12"/>
  <c r="N15" i="12"/>
  <c r="R101" i="12"/>
  <c r="O100" i="12"/>
  <c r="O91" i="12"/>
  <c r="R84" i="12"/>
  <c r="O83" i="12"/>
  <c r="R68" i="12"/>
  <c r="O67" i="12"/>
  <c r="R49" i="12"/>
  <c r="O48" i="12"/>
  <c r="R42" i="12"/>
  <c r="R38" i="12"/>
  <c r="O37" i="12"/>
  <c r="B35" i="12"/>
  <c r="R29" i="12"/>
  <c r="O28" i="12"/>
  <c r="F16" i="12"/>
  <c r="R102" i="12"/>
  <c r="O101" i="12"/>
  <c r="L100" i="12"/>
  <c r="L91" i="12"/>
  <c r="R85" i="12"/>
  <c r="O84" i="12"/>
  <c r="L83" i="12"/>
  <c r="B82" i="12"/>
  <c r="R76" i="12"/>
  <c r="O68" i="12"/>
  <c r="L67" i="12"/>
  <c r="O49" i="12"/>
  <c r="L48" i="12"/>
  <c r="O42" i="12"/>
  <c r="O38" i="12"/>
  <c r="L37" i="12"/>
  <c r="R30" i="12"/>
  <c r="O29" i="12"/>
  <c r="L28" i="12"/>
  <c r="B27" i="12"/>
  <c r="R17" i="12"/>
  <c r="R103" i="12"/>
  <c r="O102" i="12"/>
  <c r="L101" i="12"/>
  <c r="I100" i="12"/>
  <c r="R93" i="12"/>
  <c r="I91" i="12"/>
  <c r="R86" i="12"/>
  <c r="O85" i="12"/>
  <c r="L84" i="12"/>
  <c r="I83" i="12"/>
  <c r="R77" i="12"/>
  <c r="O76" i="12"/>
  <c r="L68" i="12"/>
  <c r="I67" i="12"/>
  <c r="R54" i="12"/>
  <c r="L49" i="12"/>
  <c r="I48" i="12"/>
  <c r="O43" i="12"/>
  <c r="L42" i="12"/>
  <c r="O39" i="12"/>
  <c r="L38" i="12"/>
  <c r="I37" i="12"/>
  <c r="R31" i="12"/>
  <c r="O30" i="12"/>
  <c r="L29" i="12"/>
  <c r="I28" i="12"/>
  <c r="R22" i="12"/>
  <c r="R18" i="12"/>
  <c r="O17" i="12"/>
  <c r="O11" i="5"/>
  <c r="F11" i="5"/>
  <c r="I11" i="5"/>
  <c r="C15" i="5"/>
  <c r="C19" i="5"/>
  <c r="C23" i="5"/>
  <c r="C11" i="5"/>
  <c r="L11" i="5"/>
  <c r="C21" i="5"/>
  <c r="C13" i="5"/>
  <c r="F25" i="5"/>
  <c r="F21" i="5"/>
  <c r="F17" i="5"/>
  <c r="O23" i="5"/>
  <c r="O19" i="5"/>
  <c r="O15" i="5"/>
  <c r="I21" i="4"/>
  <c r="F50" i="4"/>
  <c r="F44" i="4"/>
  <c r="F27" i="4"/>
  <c r="I27" i="4"/>
  <c r="I16" i="4"/>
  <c r="F16" i="4"/>
  <c r="F80" i="4"/>
  <c r="F60" i="4"/>
  <c r="B60" i="4"/>
  <c r="L73" i="4"/>
  <c r="I73" i="4"/>
  <c r="I44" i="4"/>
  <c r="L44" i="4"/>
  <c r="L80" i="4"/>
  <c r="L60" i="4"/>
  <c r="I80" i="4"/>
  <c r="F68" i="4"/>
  <c r="B61" i="4"/>
  <c r="F58" i="4"/>
  <c r="K34" i="4"/>
  <c r="K13" i="4" s="1"/>
  <c r="B21" i="4"/>
  <c r="L101" i="4"/>
  <c r="H72" i="4"/>
  <c r="B72" i="4" s="1"/>
  <c r="L45" i="4"/>
  <c r="L35" i="4"/>
  <c r="H34" i="4"/>
  <c r="E26" i="4"/>
  <c r="L24" i="4"/>
  <c r="E15" i="4"/>
  <c r="I101" i="4"/>
  <c r="F98" i="4"/>
  <c r="L96" i="4"/>
  <c r="L87" i="4"/>
  <c r="E79" i="4"/>
  <c r="L77" i="4"/>
  <c r="I74" i="4"/>
  <c r="F73" i="4"/>
  <c r="L67" i="4"/>
  <c r="I64" i="4"/>
  <c r="I61" i="4"/>
  <c r="L57" i="4"/>
  <c r="I54" i="4"/>
  <c r="F51" i="4"/>
  <c r="L48" i="4"/>
  <c r="I45" i="4"/>
  <c r="F41" i="4"/>
  <c r="L39" i="4"/>
  <c r="I35" i="4"/>
  <c r="F31" i="4"/>
  <c r="L29" i="4"/>
  <c r="I24" i="4"/>
  <c r="L18" i="4"/>
  <c r="F101" i="4"/>
  <c r="I96" i="4"/>
  <c r="I87" i="4"/>
  <c r="F84" i="4"/>
  <c r="L82" i="4"/>
  <c r="I77" i="4"/>
  <c r="L70" i="4"/>
  <c r="I67" i="4"/>
  <c r="F64" i="4"/>
  <c r="L62" i="4"/>
  <c r="I57" i="4"/>
  <c r="F54" i="4"/>
  <c r="L52" i="4"/>
  <c r="I48" i="4"/>
  <c r="F45" i="4"/>
  <c r="L42" i="4"/>
  <c r="I39" i="4"/>
  <c r="B37" i="4"/>
  <c r="L37" i="4" s="1"/>
  <c r="F35" i="4"/>
  <c r="L32" i="4"/>
  <c r="I29" i="4"/>
  <c r="F24" i="4"/>
  <c r="I18" i="4"/>
  <c r="K79" i="4"/>
  <c r="F87" i="4"/>
  <c r="L85" i="4"/>
  <c r="I82" i="4"/>
  <c r="F77" i="4"/>
  <c r="L75" i="4"/>
  <c r="F67" i="4"/>
  <c r="L65" i="4"/>
  <c r="F61" i="4"/>
  <c r="F57" i="4"/>
  <c r="L55" i="4"/>
  <c r="F48" i="4"/>
  <c r="L46" i="4"/>
  <c r="F39" i="4"/>
  <c r="F29" i="4"/>
  <c r="L27" i="4"/>
  <c r="F18" i="4"/>
  <c r="L16" i="4"/>
  <c r="C112" i="3"/>
  <c r="M112" i="3" s="1"/>
  <c r="C111" i="3"/>
  <c r="F110" i="3"/>
  <c r="C110" i="3"/>
  <c r="C109" i="3"/>
  <c r="M109" i="3" s="1"/>
  <c r="F108" i="3"/>
  <c r="M107" i="3"/>
  <c r="J107" i="3"/>
  <c r="G107" i="3"/>
  <c r="D107" i="3"/>
  <c r="C107" i="3"/>
  <c r="M105" i="3"/>
  <c r="J105" i="3"/>
  <c r="G105" i="3"/>
  <c r="D105" i="3"/>
  <c r="C105" i="3"/>
  <c r="M104" i="3"/>
  <c r="J104" i="3"/>
  <c r="G104" i="3"/>
  <c r="D104" i="3"/>
  <c r="C104" i="3"/>
  <c r="C103" i="3"/>
  <c r="M102" i="3"/>
  <c r="D102" i="3"/>
  <c r="C102" i="3"/>
  <c r="F101" i="3"/>
  <c r="C100" i="3"/>
  <c r="M100" i="3" s="1"/>
  <c r="C99" i="3"/>
  <c r="G99" i="3" s="1"/>
  <c r="F98" i="3"/>
  <c r="C97" i="3"/>
  <c r="M97" i="3" s="1"/>
  <c r="C96" i="3"/>
  <c r="G96" i="3" s="1"/>
  <c r="F95" i="3"/>
  <c r="C94" i="3"/>
  <c r="M94" i="3" s="1"/>
  <c r="C93" i="3"/>
  <c r="G93" i="3" s="1"/>
  <c r="L92" i="3"/>
  <c r="L91" i="3" s="1"/>
  <c r="I92" i="3"/>
  <c r="M90" i="3"/>
  <c r="D90" i="3"/>
  <c r="C90" i="3"/>
  <c r="C89" i="3"/>
  <c r="G89" i="3" s="1"/>
  <c r="F88" i="3"/>
  <c r="C87" i="3"/>
  <c r="M87" i="3" s="1"/>
  <c r="F86" i="3"/>
  <c r="C86" i="3" s="1"/>
  <c r="J86" i="3" s="1"/>
  <c r="L85" i="3"/>
  <c r="L84" i="3" s="1"/>
  <c r="I85" i="3"/>
  <c r="I84" i="3" s="1"/>
  <c r="M83" i="3"/>
  <c r="J83" i="3"/>
  <c r="G83" i="3"/>
  <c r="D83" i="3"/>
  <c r="C83" i="3"/>
  <c r="C82" i="3"/>
  <c r="M82" i="3" s="1"/>
  <c r="M81" i="3"/>
  <c r="J81" i="3"/>
  <c r="G81" i="3"/>
  <c r="D81" i="3"/>
  <c r="C81" i="3"/>
  <c r="C80" i="3"/>
  <c r="M80" i="3" s="1"/>
  <c r="M79" i="3"/>
  <c r="J79" i="3"/>
  <c r="G79" i="3"/>
  <c r="D79" i="3"/>
  <c r="C79" i="3"/>
  <c r="C78" i="3"/>
  <c r="M78" i="3" s="1"/>
  <c r="C77" i="3"/>
  <c r="G77" i="3" s="1"/>
  <c r="C76" i="3"/>
  <c r="M76" i="3" s="1"/>
  <c r="C75" i="3"/>
  <c r="M75" i="3" s="1"/>
  <c r="C74" i="3"/>
  <c r="M74" i="3" s="1"/>
  <c r="L73" i="3"/>
  <c r="L69" i="3" s="1"/>
  <c r="I73" i="3"/>
  <c r="I69" i="3" s="1"/>
  <c r="F73" i="3"/>
  <c r="M72" i="3"/>
  <c r="J72" i="3"/>
  <c r="G72" i="3"/>
  <c r="D72" i="3"/>
  <c r="C72" i="3"/>
  <c r="F71" i="3"/>
  <c r="M70" i="3"/>
  <c r="J70" i="3"/>
  <c r="G70" i="3"/>
  <c r="D70" i="3"/>
  <c r="C70" i="3"/>
  <c r="M68" i="3"/>
  <c r="J68" i="3"/>
  <c r="G68" i="3"/>
  <c r="D68" i="3"/>
  <c r="C68" i="3"/>
  <c r="C67" i="3"/>
  <c r="J67" i="3" s="1"/>
  <c r="F66" i="3"/>
  <c r="C66" i="3" s="1"/>
  <c r="C65" i="3"/>
  <c r="G65" i="3" s="1"/>
  <c r="F64" i="3"/>
  <c r="F63" i="3"/>
  <c r="C63" i="3" s="1"/>
  <c r="L62" i="3"/>
  <c r="I62" i="3"/>
  <c r="M61" i="3"/>
  <c r="J61" i="3"/>
  <c r="G61" i="3"/>
  <c r="D61" i="3"/>
  <c r="C61" i="3"/>
  <c r="F60" i="3"/>
  <c r="C58" i="3"/>
  <c r="G58" i="3" s="1"/>
  <c r="C57" i="3"/>
  <c r="J57" i="3" s="1"/>
  <c r="C56" i="3"/>
  <c r="M56" i="3" s="1"/>
  <c r="C55" i="3"/>
  <c r="M55" i="3" s="1"/>
  <c r="C54" i="3"/>
  <c r="G54" i="3" s="1"/>
  <c r="C53" i="3"/>
  <c r="J53" i="3" s="1"/>
  <c r="F52" i="3"/>
  <c r="C51" i="3"/>
  <c r="G51" i="3" s="1"/>
  <c r="L50" i="3"/>
  <c r="I50" i="3"/>
  <c r="M49" i="3"/>
  <c r="J49" i="3"/>
  <c r="G49" i="3"/>
  <c r="D49" i="3"/>
  <c r="C49" i="3"/>
  <c r="F48" i="3"/>
  <c r="F47" i="3"/>
  <c r="F46" i="3"/>
  <c r="C46" i="3" s="1"/>
  <c r="M46" i="3" s="1"/>
  <c r="C45" i="3"/>
  <c r="G45" i="3" s="1"/>
  <c r="L44" i="3"/>
  <c r="I44" i="3"/>
  <c r="M42" i="3"/>
  <c r="J42" i="3"/>
  <c r="G42" i="3"/>
  <c r="D42" i="3"/>
  <c r="C42" i="3"/>
  <c r="F41" i="3"/>
  <c r="C40" i="3"/>
  <c r="G40" i="3" s="1"/>
  <c r="C39" i="3"/>
  <c r="J39" i="3" s="1"/>
  <c r="C38" i="3"/>
  <c r="M38" i="3" s="1"/>
  <c r="F37" i="3"/>
  <c r="C37" i="3" s="1"/>
  <c r="L36" i="3"/>
  <c r="L35" i="3" s="1"/>
  <c r="I36" i="3"/>
  <c r="I35" i="3" s="1"/>
  <c r="M34" i="3"/>
  <c r="J34" i="3"/>
  <c r="G34" i="3"/>
  <c r="D34" i="3"/>
  <c r="C34" i="3"/>
  <c r="C33" i="3"/>
  <c r="M33" i="3" s="1"/>
  <c r="C32" i="3"/>
  <c r="G32" i="3" s="1"/>
  <c r="C31" i="3"/>
  <c r="G31" i="3" s="1"/>
  <c r="L30" i="3"/>
  <c r="I30" i="3"/>
  <c r="F30" i="3"/>
  <c r="M29" i="3"/>
  <c r="J29" i="3"/>
  <c r="G29" i="3"/>
  <c r="D29" i="3"/>
  <c r="C29" i="3"/>
  <c r="C28" i="3"/>
  <c r="M28" i="3" s="1"/>
  <c r="C27" i="3"/>
  <c r="M27" i="3" s="1"/>
  <c r="C26" i="3"/>
  <c r="G26" i="3" s="1"/>
  <c r="L25" i="3"/>
  <c r="I25" i="3"/>
  <c r="F25" i="3"/>
  <c r="M23" i="3"/>
  <c r="J23" i="3"/>
  <c r="G23" i="3"/>
  <c r="D23" i="3"/>
  <c r="C23" i="3"/>
  <c r="C22" i="3"/>
  <c r="M22" i="3" s="1"/>
  <c r="C21" i="3"/>
  <c r="M21" i="3" s="1"/>
  <c r="F20" i="3"/>
  <c r="C20" i="3" s="1"/>
  <c r="M20" i="3" s="1"/>
  <c r="C19" i="3"/>
  <c r="M19" i="3" s="1"/>
  <c r="C18" i="3"/>
  <c r="M18" i="3" s="1"/>
  <c r="M17" i="3"/>
  <c r="J17" i="3"/>
  <c r="G17" i="3"/>
  <c r="D17" i="3"/>
  <c r="C17" i="3"/>
  <c r="L16" i="3"/>
  <c r="I16" i="3"/>
  <c r="M15" i="3"/>
  <c r="J15" i="3"/>
  <c r="G15" i="3"/>
  <c r="D15" i="3"/>
  <c r="C15" i="3"/>
  <c r="M13" i="3"/>
  <c r="J13" i="3"/>
  <c r="G13" i="3"/>
  <c r="D13" i="3"/>
  <c r="C13" i="3"/>
  <c r="C13" i="26" l="1"/>
  <c r="F13" i="26"/>
  <c r="I13" i="26"/>
  <c r="C51" i="26"/>
  <c r="C70" i="26"/>
  <c r="C14" i="26"/>
  <c r="C16" i="26"/>
  <c r="C18" i="26"/>
  <c r="C20" i="26"/>
  <c r="C54" i="26"/>
  <c r="C23" i="26"/>
  <c r="C25" i="26"/>
  <c r="C29" i="26"/>
  <c r="C33" i="26"/>
  <c r="C37" i="26"/>
  <c r="C47" i="26"/>
  <c r="C66" i="26"/>
  <c r="C39" i="26"/>
  <c r="C72" i="26"/>
  <c r="C69" i="26"/>
  <c r="C71" i="26"/>
  <c r="C77" i="26"/>
  <c r="C79" i="26"/>
  <c r="C57" i="26"/>
  <c r="C59" i="26"/>
  <c r="C43" i="26"/>
  <c r="C64" i="26"/>
  <c r="C80" i="26"/>
  <c r="C15" i="26"/>
  <c r="C17" i="26"/>
  <c r="C19" i="26"/>
  <c r="C55" i="26"/>
  <c r="C76" i="26"/>
  <c r="C27" i="26"/>
  <c r="C31" i="26"/>
  <c r="C35" i="26"/>
  <c r="C41" i="26"/>
  <c r="C49" i="26"/>
  <c r="C68" i="26"/>
  <c r="C78" i="26"/>
  <c r="C45" i="26"/>
  <c r="C62" i="26"/>
  <c r="C38" i="26"/>
  <c r="C46" i="26"/>
  <c r="C34" i="26"/>
  <c r="C63" i="26"/>
  <c r="E13" i="25"/>
  <c r="B15" i="25"/>
  <c r="F15" i="25"/>
  <c r="H13" i="25"/>
  <c r="F21" i="25"/>
  <c r="B34" i="25"/>
  <c r="F75" i="25"/>
  <c r="B60" i="25"/>
  <c r="I60" i="25" s="1"/>
  <c r="I75" i="25"/>
  <c r="B74" i="25"/>
  <c r="B81" i="24"/>
  <c r="B15" i="24"/>
  <c r="F15" i="24"/>
  <c r="E13" i="24"/>
  <c r="H13" i="24"/>
  <c r="B60" i="24"/>
  <c r="B74" i="24"/>
  <c r="F74" i="24"/>
  <c r="K11" i="24"/>
  <c r="B34" i="24"/>
  <c r="F34" i="24" s="1"/>
  <c r="M82" i="24"/>
  <c r="F82" i="24"/>
  <c r="C27" i="23"/>
  <c r="C15" i="23"/>
  <c r="C29" i="23"/>
  <c r="C35" i="23"/>
  <c r="I11" i="23"/>
  <c r="C23" i="23"/>
  <c r="R11" i="23"/>
  <c r="C13" i="23"/>
  <c r="C11" i="23" s="1"/>
  <c r="C21" i="23"/>
  <c r="O11" i="23"/>
  <c r="C33" i="23"/>
  <c r="F11" i="23"/>
  <c r="C31" i="23"/>
  <c r="C17" i="23"/>
  <c r="C19" i="23"/>
  <c r="F25" i="23"/>
  <c r="R25" i="23"/>
  <c r="C25" i="23"/>
  <c r="O25" i="23"/>
  <c r="L11" i="23"/>
  <c r="C16" i="22"/>
  <c r="C18" i="22"/>
  <c r="C20" i="22"/>
  <c r="C22" i="22"/>
  <c r="C24" i="22"/>
  <c r="C32" i="22"/>
  <c r="L12" i="22"/>
  <c r="L26" i="22"/>
  <c r="R12" i="22"/>
  <c r="C14" i="22"/>
  <c r="C12" i="22" s="1"/>
  <c r="C30" i="22"/>
  <c r="I12" i="22"/>
  <c r="O12" i="22"/>
  <c r="R31" i="22"/>
  <c r="R34" i="22"/>
  <c r="R33" i="22"/>
  <c r="C26" i="22"/>
  <c r="O26" i="22"/>
  <c r="R32" i="22"/>
  <c r="F26" i="22"/>
  <c r="R26" i="22"/>
  <c r="R28" i="22"/>
  <c r="R35" i="22"/>
  <c r="R27" i="22"/>
  <c r="R30" i="22"/>
  <c r="R36" i="22"/>
  <c r="R29" i="22"/>
  <c r="C36" i="22"/>
  <c r="C28" i="22"/>
  <c r="B11" i="21"/>
  <c r="I13" i="21"/>
  <c r="L13" i="21"/>
  <c r="C13" i="21"/>
  <c r="O13" i="21"/>
  <c r="I23" i="21"/>
  <c r="L23" i="21"/>
  <c r="C23" i="21"/>
  <c r="O23" i="21"/>
  <c r="R11" i="21"/>
  <c r="F11" i="21"/>
  <c r="F23" i="21"/>
  <c r="B11" i="20"/>
  <c r="I13" i="20"/>
  <c r="R13" i="20"/>
  <c r="C13" i="20"/>
  <c r="O13" i="20"/>
  <c r="F13" i="20"/>
  <c r="L11" i="20"/>
  <c r="B87" i="19"/>
  <c r="F12" i="19"/>
  <c r="B14" i="19"/>
  <c r="G14" i="19" s="1"/>
  <c r="R12" i="19"/>
  <c r="S14" i="19"/>
  <c r="M16" i="19"/>
  <c r="B61" i="18"/>
  <c r="F64" i="18"/>
  <c r="R64" i="18"/>
  <c r="Q12" i="18"/>
  <c r="I16" i="18"/>
  <c r="N14" i="18"/>
  <c r="O16" i="18"/>
  <c r="O36" i="18"/>
  <c r="F36" i="18"/>
  <c r="R36" i="18"/>
  <c r="B35" i="18"/>
  <c r="I36" i="18"/>
  <c r="L36" i="18"/>
  <c r="I27" i="18"/>
  <c r="E14" i="18"/>
  <c r="F16" i="18"/>
  <c r="L83" i="18"/>
  <c r="O83" i="18"/>
  <c r="F83" i="18"/>
  <c r="R83" i="18"/>
  <c r="B82" i="18"/>
  <c r="I83" i="18"/>
  <c r="L27" i="18"/>
  <c r="R42" i="18"/>
  <c r="I42" i="18"/>
  <c r="F42" i="18"/>
  <c r="O42" i="18"/>
  <c r="I75" i="18"/>
  <c r="L42" i="18"/>
  <c r="R27" i="18"/>
  <c r="O61" i="18"/>
  <c r="I64" i="18"/>
  <c r="O64" i="18"/>
  <c r="L64" i="18"/>
  <c r="F75" i="18"/>
  <c r="K14" i="18"/>
  <c r="O75" i="18"/>
  <c r="H12" i="18"/>
  <c r="R75" i="18"/>
  <c r="L16" i="18"/>
  <c r="I87" i="17"/>
  <c r="O87" i="17"/>
  <c r="F87" i="17"/>
  <c r="L87" i="17"/>
  <c r="Q12" i="17"/>
  <c r="R14" i="17"/>
  <c r="I16" i="17"/>
  <c r="O16" i="17"/>
  <c r="R89" i="17"/>
  <c r="L14" i="17"/>
  <c r="K12" i="17"/>
  <c r="R87" i="17"/>
  <c r="I14" i="17"/>
  <c r="H12" i="17"/>
  <c r="L16" i="17"/>
  <c r="E12" i="17"/>
  <c r="B14" i="17"/>
  <c r="F14" i="17"/>
  <c r="I89" i="17"/>
  <c r="O89" i="17"/>
  <c r="I64" i="16"/>
  <c r="L36" i="16"/>
  <c r="I36" i="16"/>
  <c r="O36" i="16"/>
  <c r="B35" i="16"/>
  <c r="O98" i="16"/>
  <c r="O64" i="16"/>
  <c r="H12" i="16"/>
  <c r="F98" i="16"/>
  <c r="L28" i="16"/>
  <c r="N14" i="16"/>
  <c r="O16" i="16"/>
  <c r="E14" i="16"/>
  <c r="F16" i="16"/>
  <c r="I98" i="16"/>
  <c r="L98" i="16"/>
  <c r="L83" i="16"/>
  <c r="O83" i="16"/>
  <c r="I83" i="16"/>
  <c r="B82" i="16"/>
  <c r="I54" i="16"/>
  <c r="F54" i="16"/>
  <c r="O54" i="16"/>
  <c r="B61" i="16"/>
  <c r="L64" i="16"/>
  <c r="F28" i="16"/>
  <c r="R28" i="16"/>
  <c r="B27" i="16"/>
  <c r="L27" i="16" s="1"/>
  <c r="R61" i="16"/>
  <c r="L54" i="16"/>
  <c r="Q14" i="16"/>
  <c r="R16" i="16"/>
  <c r="F36" i="16"/>
  <c r="K14" i="16"/>
  <c r="R64" i="16"/>
  <c r="O11" i="15"/>
  <c r="G81" i="15"/>
  <c r="P86" i="15"/>
  <c r="M21" i="15"/>
  <c r="M81" i="15"/>
  <c r="B86" i="15"/>
  <c r="G86" i="15" s="1"/>
  <c r="P81" i="15"/>
  <c r="F11" i="15"/>
  <c r="B13" i="15"/>
  <c r="J21" i="15"/>
  <c r="J81" i="15"/>
  <c r="N13" i="14"/>
  <c r="R63" i="14"/>
  <c r="F35" i="14"/>
  <c r="I63" i="14"/>
  <c r="B60" i="14"/>
  <c r="L63" i="14"/>
  <c r="O53" i="14"/>
  <c r="R53" i="14"/>
  <c r="Q13" i="14"/>
  <c r="F97" i="14"/>
  <c r="R97" i="14"/>
  <c r="I97" i="14"/>
  <c r="L35" i="14"/>
  <c r="I35" i="14"/>
  <c r="O35" i="14"/>
  <c r="B34" i="14"/>
  <c r="B15" i="14"/>
  <c r="I16" i="14"/>
  <c r="R16" i="14"/>
  <c r="K13" i="14"/>
  <c r="L74" i="14"/>
  <c r="L97" i="14"/>
  <c r="F63" i="14"/>
  <c r="E13" i="14"/>
  <c r="I53" i="14"/>
  <c r="H11" i="14"/>
  <c r="I26" i="14"/>
  <c r="H11" i="13"/>
  <c r="R81" i="13"/>
  <c r="L81" i="13"/>
  <c r="F81" i="13"/>
  <c r="B13" i="13"/>
  <c r="N11" i="13"/>
  <c r="B11" i="13" s="1"/>
  <c r="F89" i="13"/>
  <c r="R89" i="13"/>
  <c r="L89" i="13"/>
  <c r="O81" i="13"/>
  <c r="O15" i="12"/>
  <c r="N13" i="12"/>
  <c r="K11" i="12"/>
  <c r="F81" i="12"/>
  <c r="I35" i="12"/>
  <c r="L35" i="12"/>
  <c r="R35" i="12"/>
  <c r="O35" i="12"/>
  <c r="F35" i="12"/>
  <c r="B34" i="12"/>
  <c r="F74" i="12"/>
  <c r="L74" i="12"/>
  <c r="R81" i="12"/>
  <c r="I81" i="12"/>
  <c r="L27" i="12"/>
  <c r="B26" i="12"/>
  <c r="O27" i="12"/>
  <c r="F27" i="12"/>
  <c r="R27" i="12"/>
  <c r="H11" i="12"/>
  <c r="R82" i="12"/>
  <c r="L82" i="12"/>
  <c r="F82" i="12"/>
  <c r="O82" i="12"/>
  <c r="F60" i="12"/>
  <c r="I15" i="12"/>
  <c r="L81" i="12"/>
  <c r="O74" i="12"/>
  <c r="Q11" i="12"/>
  <c r="F15" i="12"/>
  <c r="I27" i="12"/>
  <c r="L15" i="12"/>
  <c r="L60" i="12"/>
  <c r="E11" i="12"/>
  <c r="I74" i="12"/>
  <c r="L72" i="4"/>
  <c r="F72" i="4"/>
  <c r="K11" i="4"/>
  <c r="L61" i="4"/>
  <c r="B79" i="4"/>
  <c r="F79" i="4"/>
  <c r="H13" i="4"/>
  <c r="I72" i="4"/>
  <c r="B26" i="4"/>
  <c r="F26" i="4" s="1"/>
  <c r="B15" i="4"/>
  <c r="E13" i="4"/>
  <c r="L21" i="4"/>
  <c r="B34" i="4"/>
  <c r="I34" i="4" s="1"/>
  <c r="I37" i="4"/>
  <c r="F37" i="4"/>
  <c r="L79" i="4"/>
  <c r="I60" i="4"/>
  <c r="F21" i="4"/>
  <c r="F24" i="3"/>
  <c r="J18" i="3"/>
  <c r="G21" i="3"/>
  <c r="G94" i="3"/>
  <c r="C108" i="3"/>
  <c r="M108" i="3" s="1"/>
  <c r="F106" i="3"/>
  <c r="G56" i="3"/>
  <c r="C30" i="3"/>
  <c r="J30" i="3" s="1"/>
  <c r="J38" i="3"/>
  <c r="M40" i="3"/>
  <c r="L43" i="3"/>
  <c r="J58" i="3"/>
  <c r="C73" i="3"/>
  <c r="M73" i="3" s="1"/>
  <c r="G78" i="3"/>
  <c r="J21" i="3"/>
  <c r="M39" i="3"/>
  <c r="J45" i="3"/>
  <c r="J54" i="3"/>
  <c r="J109" i="3"/>
  <c r="G22" i="3"/>
  <c r="J26" i="3"/>
  <c r="G33" i="3"/>
  <c r="J51" i="3"/>
  <c r="G53" i="3"/>
  <c r="G55" i="3"/>
  <c r="G75" i="3"/>
  <c r="J77" i="3"/>
  <c r="J78" i="3"/>
  <c r="J94" i="3"/>
  <c r="J19" i="3"/>
  <c r="J22" i="3"/>
  <c r="J31" i="3"/>
  <c r="J33" i="3"/>
  <c r="J46" i="3"/>
  <c r="M51" i="3"/>
  <c r="J55" i="3"/>
  <c r="D55" i="3" s="1"/>
  <c r="G57" i="3"/>
  <c r="J75" i="3"/>
  <c r="D75" i="3" s="1"/>
  <c r="M77" i="3"/>
  <c r="G87" i="3"/>
  <c r="J89" i="3"/>
  <c r="D89" i="3" s="1"/>
  <c r="G109" i="3"/>
  <c r="D109" i="3" s="1"/>
  <c r="G18" i="3"/>
  <c r="L24" i="3"/>
  <c r="M45" i="3"/>
  <c r="D45" i="3" s="1"/>
  <c r="J87" i="3"/>
  <c r="M89" i="3"/>
  <c r="J37" i="3"/>
  <c r="G37" i="3"/>
  <c r="M66" i="3"/>
  <c r="J66" i="3"/>
  <c r="J63" i="3"/>
  <c r="M63" i="3"/>
  <c r="M65" i="3"/>
  <c r="G97" i="3"/>
  <c r="G28" i="3"/>
  <c r="G63" i="3"/>
  <c r="J93" i="3"/>
  <c r="M32" i="3"/>
  <c r="M53" i="3"/>
  <c r="M54" i="3"/>
  <c r="J56" i="3"/>
  <c r="M57" i="3"/>
  <c r="M58" i="3"/>
  <c r="M67" i="3"/>
  <c r="J74" i="3"/>
  <c r="G82" i="3"/>
  <c r="M93" i="3"/>
  <c r="J97" i="3"/>
  <c r="G100" i="3"/>
  <c r="C25" i="3"/>
  <c r="J25" i="3" s="1"/>
  <c r="J32" i="3"/>
  <c r="G74" i="3"/>
  <c r="I24" i="3"/>
  <c r="C24" i="3" s="1"/>
  <c r="G27" i="3"/>
  <c r="D27" i="3" s="1"/>
  <c r="J28" i="3"/>
  <c r="G19" i="3"/>
  <c r="J27" i="3"/>
  <c r="G38" i="3"/>
  <c r="D38" i="3" s="1"/>
  <c r="G39" i="3"/>
  <c r="J40" i="3"/>
  <c r="G46" i="3"/>
  <c r="G66" i="3"/>
  <c r="F69" i="3"/>
  <c r="C69" i="3" s="1"/>
  <c r="J82" i="3"/>
  <c r="J100" i="3"/>
  <c r="F50" i="3"/>
  <c r="C52" i="3"/>
  <c r="G52" i="3" s="1"/>
  <c r="C47" i="3"/>
  <c r="C60" i="3"/>
  <c r="G20" i="3"/>
  <c r="F36" i="3"/>
  <c r="C41" i="3"/>
  <c r="G41" i="3" s="1"/>
  <c r="C48" i="3"/>
  <c r="J20" i="3"/>
  <c r="M37" i="3"/>
  <c r="C64" i="3"/>
  <c r="G64" i="3" s="1"/>
  <c r="F62" i="3"/>
  <c r="J80" i="3"/>
  <c r="G80" i="3"/>
  <c r="G86" i="3"/>
  <c r="C95" i="3"/>
  <c r="G95" i="3" s="1"/>
  <c r="F92" i="3"/>
  <c r="M96" i="3"/>
  <c r="J99" i="3"/>
  <c r="J76" i="3"/>
  <c r="G76" i="3"/>
  <c r="M86" i="3"/>
  <c r="C101" i="3"/>
  <c r="G101" i="3" s="1"/>
  <c r="M26" i="3"/>
  <c r="M31" i="3"/>
  <c r="C71" i="3"/>
  <c r="G73" i="3"/>
  <c r="C88" i="3"/>
  <c r="G88" i="3" s="1"/>
  <c r="F85" i="3"/>
  <c r="J96" i="3"/>
  <c r="J103" i="3"/>
  <c r="G103" i="3"/>
  <c r="F16" i="3"/>
  <c r="I43" i="3"/>
  <c r="F44" i="3"/>
  <c r="J65" i="3"/>
  <c r="G67" i="3"/>
  <c r="I91" i="3"/>
  <c r="C98" i="3"/>
  <c r="G98" i="3" s="1"/>
  <c r="M99" i="3"/>
  <c r="M103" i="3"/>
  <c r="G110" i="3"/>
  <c r="M110" i="3"/>
  <c r="J110" i="3"/>
  <c r="J111" i="3"/>
  <c r="G111" i="3"/>
  <c r="M111" i="3"/>
  <c r="G112" i="3"/>
  <c r="J112" i="3"/>
  <c r="C11" i="26" l="1"/>
  <c r="H11" i="25"/>
  <c r="I34" i="25"/>
  <c r="F34" i="25"/>
  <c r="I15" i="25"/>
  <c r="F74" i="25"/>
  <c r="F60" i="25"/>
  <c r="I74" i="25"/>
  <c r="E11" i="25"/>
  <c r="B13" i="25"/>
  <c r="M60" i="24"/>
  <c r="I60" i="24"/>
  <c r="I13" i="24"/>
  <c r="H11" i="24"/>
  <c r="M34" i="24"/>
  <c r="E11" i="24"/>
  <c r="F13" i="24"/>
  <c r="B13" i="24"/>
  <c r="M15" i="24"/>
  <c r="I15" i="24"/>
  <c r="I81" i="24"/>
  <c r="M81" i="24"/>
  <c r="M74" i="24"/>
  <c r="I74" i="24"/>
  <c r="F81" i="24"/>
  <c r="F60" i="24"/>
  <c r="I34" i="24"/>
  <c r="C11" i="21"/>
  <c r="R25" i="21"/>
  <c r="C21" i="21"/>
  <c r="R15" i="21"/>
  <c r="R24" i="21"/>
  <c r="R27" i="21"/>
  <c r="R29" i="21"/>
  <c r="R14" i="21"/>
  <c r="R17" i="21"/>
  <c r="R26" i="21"/>
  <c r="R28" i="21"/>
  <c r="R23" i="21"/>
  <c r="R16" i="21"/>
  <c r="R19" i="21"/>
  <c r="R12" i="21"/>
  <c r="C15" i="21"/>
  <c r="R18" i="21"/>
  <c r="R21" i="21"/>
  <c r="C27" i="21"/>
  <c r="C29" i="21"/>
  <c r="C17" i="21"/>
  <c r="R20" i="21"/>
  <c r="C19" i="21"/>
  <c r="L11" i="21"/>
  <c r="R13" i="21"/>
  <c r="O11" i="21"/>
  <c r="C25" i="21"/>
  <c r="I11" i="21"/>
  <c r="C27" i="20"/>
  <c r="C33" i="20"/>
  <c r="C35" i="20"/>
  <c r="C29" i="20"/>
  <c r="C31" i="20"/>
  <c r="C15" i="20"/>
  <c r="C23" i="20"/>
  <c r="C21" i="20"/>
  <c r="I11" i="20"/>
  <c r="C19" i="20"/>
  <c r="C17" i="20"/>
  <c r="R11" i="20"/>
  <c r="F11" i="20"/>
  <c r="O11" i="20"/>
  <c r="C25" i="20"/>
  <c r="C11" i="20" s="1"/>
  <c r="M14" i="19"/>
  <c r="J14" i="19"/>
  <c r="P14" i="19"/>
  <c r="B12" i="19"/>
  <c r="D14" i="19" s="1"/>
  <c r="D87" i="19"/>
  <c r="S87" i="19"/>
  <c r="P87" i="19"/>
  <c r="M87" i="19"/>
  <c r="J87" i="19"/>
  <c r="G87" i="19"/>
  <c r="E12" i="18"/>
  <c r="K12" i="18"/>
  <c r="L82" i="18"/>
  <c r="I82" i="18"/>
  <c r="F82" i="18"/>
  <c r="O82" i="18"/>
  <c r="R82" i="18"/>
  <c r="I61" i="18"/>
  <c r="F61" i="18"/>
  <c r="R61" i="18"/>
  <c r="L35" i="18"/>
  <c r="I35" i="18"/>
  <c r="R35" i="18"/>
  <c r="B14" i="18"/>
  <c r="F14" i="18" s="1"/>
  <c r="O35" i="18"/>
  <c r="F35" i="18"/>
  <c r="N12" i="18"/>
  <c r="L61" i="18"/>
  <c r="B12" i="17"/>
  <c r="L12" i="17" s="1"/>
  <c r="F12" i="17"/>
  <c r="C14" i="17"/>
  <c r="O14" i="17"/>
  <c r="O61" i="16"/>
  <c r="L61" i="16"/>
  <c r="I61" i="16"/>
  <c r="L14" i="16"/>
  <c r="K12" i="16"/>
  <c r="N12" i="16"/>
  <c r="O14" i="16"/>
  <c r="R35" i="16"/>
  <c r="F35" i="16"/>
  <c r="I35" i="16"/>
  <c r="O35" i="16"/>
  <c r="L35" i="16"/>
  <c r="F61" i="16"/>
  <c r="E12" i="16"/>
  <c r="R27" i="16"/>
  <c r="F27" i="16"/>
  <c r="I27" i="16"/>
  <c r="B14" i="16"/>
  <c r="Q12" i="16"/>
  <c r="R14" i="16"/>
  <c r="O27" i="16"/>
  <c r="R82" i="16"/>
  <c r="F82" i="16"/>
  <c r="L82" i="16"/>
  <c r="O82" i="16"/>
  <c r="I82" i="16"/>
  <c r="B11" i="15"/>
  <c r="G11" i="15"/>
  <c r="D13" i="15"/>
  <c r="G13" i="15"/>
  <c r="J13" i="15"/>
  <c r="M13" i="15"/>
  <c r="P13" i="15"/>
  <c r="D86" i="15"/>
  <c r="J86" i="15"/>
  <c r="M86" i="15"/>
  <c r="P11" i="15"/>
  <c r="L15" i="14"/>
  <c r="I15" i="14"/>
  <c r="B13" i="14"/>
  <c r="F34" i="14"/>
  <c r="I34" i="14"/>
  <c r="O34" i="14"/>
  <c r="R34" i="14"/>
  <c r="L34" i="14"/>
  <c r="L60" i="14"/>
  <c r="O60" i="14"/>
  <c r="I60" i="14"/>
  <c r="R60" i="14"/>
  <c r="F15" i="14"/>
  <c r="K11" i="14"/>
  <c r="Q11" i="14"/>
  <c r="R13" i="14"/>
  <c r="R15" i="14"/>
  <c r="E11" i="14"/>
  <c r="F13" i="14"/>
  <c r="O15" i="14"/>
  <c r="F60" i="14"/>
  <c r="N11" i="14"/>
  <c r="O13" i="14"/>
  <c r="C42" i="13"/>
  <c r="C64" i="13"/>
  <c r="C71" i="13"/>
  <c r="C95" i="13"/>
  <c r="C62" i="13"/>
  <c r="C75" i="13"/>
  <c r="C27" i="13"/>
  <c r="C35" i="13"/>
  <c r="C43" i="13"/>
  <c r="C51" i="13"/>
  <c r="C59" i="13"/>
  <c r="C65" i="13"/>
  <c r="C72" i="13"/>
  <c r="C84" i="13"/>
  <c r="C91" i="13"/>
  <c r="C34" i="13"/>
  <c r="C79" i="13"/>
  <c r="C94" i="13"/>
  <c r="C23" i="13"/>
  <c r="C39" i="13"/>
  <c r="C76" i="13"/>
  <c r="C22" i="13"/>
  <c r="C54" i="13"/>
  <c r="C19" i="13"/>
  <c r="C18" i="13"/>
  <c r="C31" i="13"/>
  <c r="C47" i="13"/>
  <c r="C55" i="13"/>
  <c r="C68" i="13"/>
  <c r="C17" i="13"/>
  <c r="C38" i="13"/>
  <c r="C67" i="13"/>
  <c r="C26" i="13"/>
  <c r="C50" i="13"/>
  <c r="C58" i="13"/>
  <c r="C83" i="13"/>
  <c r="C30" i="13"/>
  <c r="C46" i="13"/>
  <c r="C60" i="13"/>
  <c r="C85" i="13"/>
  <c r="C32" i="13"/>
  <c r="C90" i="13"/>
  <c r="C77" i="13"/>
  <c r="C29" i="13"/>
  <c r="C74" i="13"/>
  <c r="C41" i="13"/>
  <c r="C15" i="13"/>
  <c r="C73" i="13"/>
  <c r="C44" i="13"/>
  <c r="C56" i="13"/>
  <c r="C70" i="13"/>
  <c r="C78" i="13"/>
  <c r="C52" i="13"/>
  <c r="C45" i="13"/>
  <c r="C36" i="13"/>
  <c r="C25" i="13"/>
  <c r="C28" i="13"/>
  <c r="C53" i="13"/>
  <c r="C37" i="13"/>
  <c r="C69" i="13"/>
  <c r="C24" i="13"/>
  <c r="C48" i="13"/>
  <c r="C57" i="13"/>
  <c r="C66" i="13"/>
  <c r="C16" i="13"/>
  <c r="C40" i="13"/>
  <c r="C49" i="13"/>
  <c r="C33" i="13"/>
  <c r="C92" i="13"/>
  <c r="C21" i="13"/>
  <c r="R11" i="13"/>
  <c r="C93" i="13"/>
  <c r="C82" i="13"/>
  <c r="C87" i="13"/>
  <c r="C61" i="13"/>
  <c r="C89" i="13"/>
  <c r="L11" i="13"/>
  <c r="F11" i="13"/>
  <c r="C81" i="13"/>
  <c r="C13" i="13"/>
  <c r="R13" i="13"/>
  <c r="F13" i="13"/>
  <c r="L13" i="13"/>
  <c r="O13" i="13"/>
  <c r="I13" i="13"/>
  <c r="O11" i="13"/>
  <c r="I11" i="13"/>
  <c r="L26" i="12"/>
  <c r="F26" i="12"/>
  <c r="B13" i="12"/>
  <c r="O26" i="12"/>
  <c r="R26" i="12"/>
  <c r="I26" i="12"/>
  <c r="I34" i="12"/>
  <c r="R34" i="12"/>
  <c r="F34" i="12"/>
  <c r="L34" i="12"/>
  <c r="O34" i="12"/>
  <c r="N11" i="12"/>
  <c r="E11" i="4"/>
  <c r="B13" i="4"/>
  <c r="L15" i="4"/>
  <c r="I15" i="4"/>
  <c r="F34" i="4"/>
  <c r="I26" i="4"/>
  <c r="L26" i="4"/>
  <c r="I13" i="4"/>
  <c r="H11" i="4"/>
  <c r="L34" i="4"/>
  <c r="F15" i="4"/>
  <c r="I79" i="4"/>
  <c r="J73" i="3"/>
  <c r="D73" i="3" s="1"/>
  <c r="M30" i="3"/>
  <c r="D32" i="3"/>
  <c r="D26" i="3"/>
  <c r="G30" i="3"/>
  <c r="D30" i="3" s="1"/>
  <c r="D18" i="3"/>
  <c r="D21" i="3"/>
  <c r="D54" i="3"/>
  <c r="J108" i="3"/>
  <c r="D108" i="3" s="1"/>
  <c r="G108" i="3"/>
  <c r="D99" i="3"/>
  <c r="D31" i="3"/>
  <c r="D87" i="3"/>
  <c r="D40" i="3"/>
  <c r="D19" i="3"/>
  <c r="D57" i="3"/>
  <c r="D56" i="3"/>
  <c r="D93" i="3"/>
  <c r="D78" i="3"/>
  <c r="D94" i="3"/>
  <c r="D100" i="3"/>
  <c r="L14" i="3"/>
  <c r="L12" i="3" s="1"/>
  <c r="D58" i="3"/>
  <c r="D51" i="3"/>
  <c r="D39" i="3"/>
  <c r="D82" i="3"/>
  <c r="D53" i="3"/>
  <c r="D77" i="3"/>
  <c r="D65" i="3"/>
  <c r="D28" i="3"/>
  <c r="D74" i="3"/>
  <c r="D33" i="3"/>
  <c r="D37" i="3"/>
  <c r="D46" i="3"/>
  <c r="D96" i="3"/>
  <c r="D20" i="3"/>
  <c r="D22" i="3"/>
  <c r="M24" i="3"/>
  <c r="G24" i="3"/>
  <c r="J69" i="3"/>
  <c r="M69" i="3"/>
  <c r="D63" i="3"/>
  <c r="I14" i="3"/>
  <c r="I12" i="3" s="1"/>
  <c r="G69" i="3"/>
  <c r="D97" i="3"/>
  <c r="G25" i="3"/>
  <c r="J24" i="3"/>
  <c r="D66" i="3"/>
  <c r="D67" i="3"/>
  <c r="D86" i="3"/>
  <c r="M25" i="3"/>
  <c r="J98" i="3"/>
  <c r="M98" i="3"/>
  <c r="J47" i="3"/>
  <c r="M47" i="3"/>
  <c r="D103" i="3"/>
  <c r="J95" i="3"/>
  <c r="M95" i="3"/>
  <c r="D80" i="3"/>
  <c r="C62" i="3"/>
  <c r="G62" i="3" s="1"/>
  <c r="M41" i="3"/>
  <c r="J41" i="3"/>
  <c r="G47" i="3"/>
  <c r="M52" i="3"/>
  <c r="J52" i="3"/>
  <c r="J71" i="3"/>
  <c r="M71" i="3"/>
  <c r="M48" i="3"/>
  <c r="J48" i="3"/>
  <c r="M60" i="3"/>
  <c r="J60" i="3"/>
  <c r="F43" i="3"/>
  <c r="C44" i="3"/>
  <c r="G44" i="3" s="1"/>
  <c r="J88" i="3"/>
  <c r="M88" i="3"/>
  <c r="F91" i="3"/>
  <c r="C92" i="3"/>
  <c r="D112" i="3"/>
  <c r="C106" i="3"/>
  <c r="J106" i="3" s="1"/>
  <c r="D111" i="3"/>
  <c r="D110" i="3"/>
  <c r="C16" i="3"/>
  <c r="G16" i="3" s="1"/>
  <c r="F84" i="3"/>
  <c r="C85" i="3"/>
  <c r="G71" i="3"/>
  <c r="J101" i="3"/>
  <c r="M101" i="3"/>
  <c r="D76" i="3"/>
  <c r="J64" i="3"/>
  <c r="M64" i="3"/>
  <c r="G48" i="3"/>
  <c r="F35" i="3"/>
  <c r="C36" i="3"/>
  <c r="G36" i="3" s="1"/>
  <c r="G60" i="3"/>
  <c r="C50" i="3"/>
  <c r="G50" i="3" s="1"/>
  <c r="F13" i="25" l="1"/>
  <c r="B11" i="25"/>
  <c r="F11" i="25"/>
  <c r="I11" i="25"/>
  <c r="I13" i="25"/>
  <c r="B11" i="24"/>
  <c r="C13" i="24"/>
  <c r="M13" i="24"/>
  <c r="G12" i="19"/>
  <c r="D64" i="19"/>
  <c r="D72" i="19"/>
  <c r="D85" i="19"/>
  <c r="D12" i="19"/>
  <c r="D18" i="19"/>
  <c r="D30" i="19"/>
  <c r="D38" i="19"/>
  <c r="D46" i="19"/>
  <c r="D54" i="19"/>
  <c r="D62" i="19"/>
  <c r="D70" i="19"/>
  <c r="D78" i="19"/>
  <c r="D83" i="19"/>
  <c r="D94" i="19"/>
  <c r="D40" i="19"/>
  <c r="D28" i="19"/>
  <c r="D36" i="19"/>
  <c r="D44" i="19"/>
  <c r="D52" i="19"/>
  <c r="D60" i="19"/>
  <c r="D68" i="19"/>
  <c r="D76" i="19"/>
  <c r="D92" i="19"/>
  <c r="D24" i="19"/>
  <c r="D32" i="19"/>
  <c r="D56" i="19"/>
  <c r="D80" i="19"/>
  <c r="D26" i="19"/>
  <c r="D34" i="19"/>
  <c r="D42" i="19"/>
  <c r="D50" i="19"/>
  <c r="D58" i="19"/>
  <c r="D66" i="19"/>
  <c r="D74" i="19"/>
  <c r="D90" i="19"/>
  <c r="D48" i="19"/>
  <c r="D31" i="19"/>
  <c r="D77" i="19"/>
  <c r="D79" i="19"/>
  <c r="D73" i="19"/>
  <c r="D33" i="19"/>
  <c r="D91" i="19"/>
  <c r="D35" i="19"/>
  <c r="D29" i="19"/>
  <c r="D55" i="19"/>
  <c r="D17" i="19"/>
  <c r="D59" i="19"/>
  <c r="D22" i="19"/>
  <c r="D53" i="19"/>
  <c r="D49" i="19"/>
  <c r="D23" i="19"/>
  <c r="D51" i="19"/>
  <c r="D95" i="19"/>
  <c r="D93" i="19"/>
  <c r="D63" i="19"/>
  <c r="D37" i="19"/>
  <c r="D25" i="19"/>
  <c r="D43" i="19"/>
  <c r="D84" i="19"/>
  <c r="D69" i="19"/>
  <c r="D61" i="19"/>
  <c r="D65" i="19"/>
  <c r="D67" i="19"/>
  <c r="D47" i="19"/>
  <c r="D45" i="19"/>
  <c r="D71" i="19"/>
  <c r="D39" i="19"/>
  <c r="D82" i="19"/>
  <c r="D41" i="19"/>
  <c r="D20" i="19"/>
  <c r="D27" i="19"/>
  <c r="D89" i="19"/>
  <c r="D57" i="19"/>
  <c r="D75" i="19"/>
  <c r="J12" i="19"/>
  <c r="D16" i="19"/>
  <c r="P12" i="19"/>
  <c r="M12" i="19"/>
  <c r="S12" i="19"/>
  <c r="L14" i="18"/>
  <c r="B12" i="18"/>
  <c r="C14" i="18"/>
  <c r="R14" i="18"/>
  <c r="I14" i="18"/>
  <c r="O14" i="18"/>
  <c r="I12" i="17"/>
  <c r="R12" i="17"/>
  <c r="C83" i="17"/>
  <c r="C17" i="17"/>
  <c r="C23" i="17"/>
  <c r="C31" i="17"/>
  <c r="C38" i="17"/>
  <c r="C42" i="17"/>
  <c r="C46" i="17"/>
  <c r="C30" i="17"/>
  <c r="C53" i="17"/>
  <c r="C57" i="17"/>
  <c r="C61" i="17"/>
  <c r="C65" i="17"/>
  <c r="C69" i="17"/>
  <c r="C73" i="17"/>
  <c r="C77" i="17"/>
  <c r="C93" i="17"/>
  <c r="C27" i="17"/>
  <c r="C40" i="17"/>
  <c r="C84" i="17"/>
  <c r="C35" i="17"/>
  <c r="C44" i="17"/>
  <c r="C48" i="17"/>
  <c r="C33" i="17"/>
  <c r="C78" i="17"/>
  <c r="C82" i="17"/>
  <c r="C26" i="17"/>
  <c r="C60" i="17"/>
  <c r="C45" i="17"/>
  <c r="C29" i="17"/>
  <c r="C66" i="17"/>
  <c r="C91" i="17"/>
  <c r="C70" i="17"/>
  <c r="C67" i="17"/>
  <c r="C75" i="17"/>
  <c r="C28" i="17"/>
  <c r="C43" i="17"/>
  <c r="C22" i="17"/>
  <c r="C92" i="17"/>
  <c r="C64" i="17"/>
  <c r="C80" i="17"/>
  <c r="C54" i="17"/>
  <c r="C59" i="17"/>
  <c r="C25" i="17"/>
  <c r="C32" i="17"/>
  <c r="C72" i="17"/>
  <c r="C63" i="17"/>
  <c r="C18" i="17"/>
  <c r="C50" i="17"/>
  <c r="C68" i="17"/>
  <c r="C41" i="17"/>
  <c r="C24" i="17"/>
  <c r="C39" i="17"/>
  <c r="C58" i="17"/>
  <c r="C90" i="17"/>
  <c r="C47" i="17"/>
  <c r="C56" i="17"/>
  <c r="C85" i="17"/>
  <c r="C94" i="17"/>
  <c r="C74" i="17"/>
  <c r="C62" i="17"/>
  <c r="C34" i="17"/>
  <c r="C79" i="17"/>
  <c r="C71" i="17"/>
  <c r="C52" i="17"/>
  <c r="C49" i="17"/>
  <c r="C95" i="17"/>
  <c r="C55" i="17"/>
  <c r="C76" i="17"/>
  <c r="C36" i="17"/>
  <c r="C20" i="17"/>
  <c r="C37" i="17"/>
  <c r="C51" i="17"/>
  <c r="C87" i="17"/>
  <c r="C89" i="17"/>
  <c r="C16" i="17"/>
  <c r="O12" i="17"/>
  <c r="R12" i="16"/>
  <c r="B12" i="16"/>
  <c r="L12" i="16" s="1"/>
  <c r="C14" i="16"/>
  <c r="I14" i="16"/>
  <c r="F12" i="16"/>
  <c r="F14" i="16"/>
  <c r="D11" i="15"/>
  <c r="D92" i="15"/>
  <c r="D38" i="15"/>
  <c r="D42" i="15"/>
  <c r="D46" i="15"/>
  <c r="D91" i="15"/>
  <c r="D43" i="15"/>
  <c r="D82" i="15"/>
  <c r="D39" i="15"/>
  <c r="D37" i="15"/>
  <c r="D41" i="15"/>
  <c r="D45" i="15"/>
  <c r="D90" i="15"/>
  <c r="D29" i="15"/>
  <c r="D64" i="15"/>
  <c r="D68" i="15"/>
  <c r="D72" i="15"/>
  <c r="D76" i="15"/>
  <c r="D36" i="15"/>
  <c r="D40" i="15"/>
  <c r="D44" i="15"/>
  <c r="D89" i="15"/>
  <c r="D47" i="15"/>
  <c r="D18" i="15"/>
  <c r="D24" i="15"/>
  <c r="D28" i="15"/>
  <c r="D32" i="15"/>
  <c r="D51" i="15"/>
  <c r="D55" i="15"/>
  <c r="D59" i="15"/>
  <c r="D63" i="15"/>
  <c r="D75" i="15"/>
  <c r="D61" i="15"/>
  <c r="D17" i="15"/>
  <c r="D57" i="15"/>
  <c r="D93" i="15"/>
  <c r="D27" i="15"/>
  <c r="D67" i="15"/>
  <c r="D50" i="15"/>
  <c r="D22" i="15"/>
  <c r="D15" i="15"/>
  <c r="D49" i="15"/>
  <c r="D16" i="15"/>
  <c r="D56" i="15"/>
  <c r="D25" i="15"/>
  <c r="D35" i="15"/>
  <c r="D62" i="15"/>
  <c r="D60" i="15"/>
  <c r="D31" i="15"/>
  <c r="D26" i="15"/>
  <c r="D83" i="15"/>
  <c r="D30" i="15"/>
  <c r="D71" i="15"/>
  <c r="D33" i="15"/>
  <c r="D66" i="15"/>
  <c r="D19" i="15"/>
  <c r="D58" i="15"/>
  <c r="D78" i="15"/>
  <c r="D84" i="15"/>
  <c r="D52" i="15"/>
  <c r="D70" i="15"/>
  <c r="D23" i="15"/>
  <c r="D53" i="15"/>
  <c r="D94" i="15"/>
  <c r="D79" i="15"/>
  <c r="D73" i="15"/>
  <c r="D88" i="15"/>
  <c r="D34" i="15"/>
  <c r="D54" i="15"/>
  <c r="D77" i="15"/>
  <c r="D65" i="15"/>
  <c r="D48" i="15"/>
  <c r="D74" i="15"/>
  <c r="D69" i="15"/>
  <c r="D81" i="15"/>
  <c r="M11" i="15"/>
  <c r="J11" i="15"/>
  <c r="D21" i="15"/>
  <c r="B11" i="14"/>
  <c r="C13" i="14"/>
  <c r="I13" i="14"/>
  <c r="O11" i="14"/>
  <c r="F11" i="14"/>
  <c r="L13" i="14"/>
  <c r="R11" i="14"/>
  <c r="L11" i="14"/>
  <c r="C11" i="13"/>
  <c r="O11" i="12"/>
  <c r="B11" i="12"/>
  <c r="C13" i="12"/>
  <c r="I13" i="12"/>
  <c r="F13" i="12"/>
  <c r="L13" i="12"/>
  <c r="R13" i="12"/>
  <c r="O13" i="12"/>
  <c r="B11" i="4"/>
  <c r="L13" i="4"/>
  <c r="F11" i="4"/>
  <c r="F13" i="4"/>
  <c r="D69" i="3"/>
  <c r="D52" i="3"/>
  <c r="D60" i="3"/>
  <c r="D101" i="3"/>
  <c r="D95" i="3"/>
  <c r="D48" i="3"/>
  <c r="D64" i="3"/>
  <c r="D88" i="3"/>
  <c r="D41" i="3"/>
  <c r="D25" i="3"/>
  <c r="D24" i="3"/>
  <c r="D98" i="3"/>
  <c r="J85" i="3"/>
  <c r="M85" i="3"/>
  <c r="M92" i="3"/>
  <c r="J92" i="3"/>
  <c r="G92" i="3"/>
  <c r="M44" i="3"/>
  <c r="J44" i="3"/>
  <c r="J62" i="3"/>
  <c r="M62" i="3"/>
  <c r="M50" i="3"/>
  <c r="J50" i="3"/>
  <c r="M36" i="3"/>
  <c r="J36" i="3"/>
  <c r="G85" i="3"/>
  <c r="M16" i="3"/>
  <c r="J16" i="3"/>
  <c r="C91" i="3"/>
  <c r="C43" i="3"/>
  <c r="G43" i="3" s="1"/>
  <c r="C84" i="3"/>
  <c r="C35" i="3"/>
  <c r="G35" i="3" s="1"/>
  <c r="D71" i="3"/>
  <c r="F14" i="3"/>
  <c r="F12" i="3" s="1"/>
  <c r="G106" i="3"/>
  <c r="M106" i="3"/>
  <c r="D47" i="3"/>
  <c r="C86" i="25" l="1"/>
  <c r="C90" i="25"/>
  <c r="C36" i="25"/>
  <c r="C68" i="25"/>
  <c r="C79" i="25"/>
  <c r="C17" i="25"/>
  <c r="C19" i="25"/>
  <c r="C29" i="25"/>
  <c r="C31" i="25"/>
  <c r="C54" i="25"/>
  <c r="C56" i="25"/>
  <c r="C58" i="25"/>
  <c r="C84" i="25"/>
  <c r="C88" i="25"/>
  <c r="C72" i="25"/>
  <c r="C61" i="25"/>
  <c r="C64" i="25"/>
  <c r="C77" i="25"/>
  <c r="C22" i="25"/>
  <c r="C24" i="25"/>
  <c r="C41" i="25"/>
  <c r="C38" i="25"/>
  <c r="C51" i="25"/>
  <c r="C96" i="25"/>
  <c r="C98" i="25"/>
  <c r="C100" i="25"/>
  <c r="C27" i="25"/>
  <c r="C66" i="25"/>
  <c r="C63" i="25"/>
  <c r="C57" i="25"/>
  <c r="C95" i="25"/>
  <c r="C53" i="25"/>
  <c r="C49" i="25"/>
  <c r="C87" i="25"/>
  <c r="C37" i="25"/>
  <c r="C47" i="25"/>
  <c r="C35" i="25"/>
  <c r="C46" i="25"/>
  <c r="C101" i="25"/>
  <c r="C45" i="25"/>
  <c r="C85" i="25"/>
  <c r="C83" i="25"/>
  <c r="C43" i="25"/>
  <c r="C70" i="25"/>
  <c r="C28" i="25"/>
  <c r="C42" i="25"/>
  <c r="C97" i="25"/>
  <c r="C30" i="25"/>
  <c r="C67" i="25"/>
  <c r="C78" i="25"/>
  <c r="C81" i="25"/>
  <c r="C39" i="25"/>
  <c r="C18" i="25"/>
  <c r="C23" i="25"/>
  <c r="C82" i="25"/>
  <c r="C89" i="25"/>
  <c r="C93" i="25"/>
  <c r="C32" i="25"/>
  <c r="C91" i="25"/>
  <c r="C44" i="25"/>
  <c r="C48" i="25"/>
  <c r="C76" i="25"/>
  <c r="C65" i="25"/>
  <c r="C55" i="25"/>
  <c r="C99" i="25"/>
  <c r="C16" i="25"/>
  <c r="C26" i="25"/>
  <c r="C75" i="25"/>
  <c r="C21" i="25"/>
  <c r="C15" i="25"/>
  <c r="C60" i="25"/>
  <c r="C34" i="25"/>
  <c r="C74" i="25"/>
  <c r="C13" i="25"/>
  <c r="C64" i="24"/>
  <c r="C66" i="24"/>
  <c r="C99" i="24"/>
  <c r="C79" i="24"/>
  <c r="C51" i="24"/>
  <c r="C54" i="24"/>
  <c r="C61" i="24"/>
  <c r="C101" i="24"/>
  <c r="C77" i="24"/>
  <c r="C17" i="24"/>
  <c r="C19" i="24"/>
  <c r="C22" i="24"/>
  <c r="C24" i="24"/>
  <c r="C28" i="24"/>
  <c r="C55" i="24"/>
  <c r="C65" i="24"/>
  <c r="C100" i="24"/>
  <c r="C83" i="24"/>
  <c r="C85" i="24"/>
  <c r="C87" i="24"/>
  <c r="C89" i="24"/>
  <c r="C91" i="24"/>
  <c r="C96" i="24"/>
  <c r="C38" i="24"/>
  <c r="C68" i="24"/>
  <c r="C16" i="24"/>
  <c r="C84" i="24"/>
  <c r="C43" i="24"/>
  <c r="C63" i="24"/>
  <c r="C57" i="24"/>
  <c r="C37" i="24"/>
  <c r="C30" i="24"/>
  <c r="C48" i="24"/>
  <c r="C90" i="24"/>
  <c r="C76" i="24"/>
  <c r="C70" i="24"/>
  <c r="C26" i="24"/>
  <c r="C36" i="24"/>
  <c r="C27" i="24"/>
  <c r="C35" i="24"/>
  <c r="C44" i="24"/>
  <c r="C86" i="24"/>
  <c r="C29" i="24"/>
  <c r="C18" i="24"/>
  <c r="C23" i="24"/>
  <c r="C41" i="24"/>
  <c r="C78" i="24"/>
  <c r="C46" i="24"/>
  <c r="C39" i="24"/>
  <c r="C53" i="24"/>
  <c r="C72" i="24"/>
  <c r="C42" i="24"/>
  <c r="C58" i="24"/>
  <c r="C21" i="24"/>
  <c r="C75" i="24"/>
  <c r="C49" i="24"/>
  <c r="C95" i="24"/>
  <c r="C11" i="24" s="1"/>
  <c r="C31" i="24"/>
  <c r="C56" i="24"/>
  <c r="C32" i="24"/>
  <c r="C45" i="24"/>
  <c r="C93" i="24"/>
  <c r="C88" i="24"/>
  <c r="C97" i="24"/>
  <c r="C47" i="24"/>
  <c r="C67" i="24"/>
  <c r="C98" i="24"/>
  <c r="C82" i="24"/>
  <c r="M11" i="24"/>
  <c r="C74" i="24"/>
  <c r="C60" i="24"/>
  <c r="C15" i="24"/>
  <c r="C34" i="24"/>
  <c r="C81" i="24"/>
  <c r="I11" i="24"/>
  <c r="F11" i="24"/>
  <c r="C30" i="18"/>
  <c r="C39" i="18"/>
  <c r="C43" i="18"/>
  <c r="C58" i="18"/>
  <c r="C62" i="18"/>
  <c r="C66" i="18"/>
  <c r="C90" i="18"/>
  <c r="C102" i="18"/>
  <c r="C92" i="18"/>
  <c r="C20" i="18"/>
  <c r="C19" i="18"/>
  <c r="C23" i="18"/>
  <c r="C45" i="18"/>
  <c r="C84" i="18"/>
  <c r="C37" i="18"/>
  <c r="C88" i="18"/>
  <c r="C18" i="18"/>
  <c r="C31" i="18"/>
  <c r="C40" i="18"/>
  <c r="C44" i="18"/>
  <c r="C59" i="18"/>
  <c r="C67" i="18"/>
  <c r="C73" i="18"/>
  <c r="C103" i="18"/>
  <c r="C106" i="18"/>
  <c r="C25" i="18"/>
  <c r="C47" i="18"/>
  <c r="C77" i="18"/>
  <c r="C86" i="18"/>
  <c r="C71" i="18"/>
  <c r="C104" i="18"/>
  <c r="C32" i="18"/>
  <c r="C68" i="18"/>
  <c r="C78" i="18"/>
  <c r="C29" i="18"/>
  <c r="C96" i="18"/>
  <c r="C100" i="18"/>
  <c r="C57" i="18"/>
  <c r="C46" i="18"/>
  <c r="C17" i="18"/>
  <c r="C87" i="18"/>
  <c r="C91" i="18"/>
  <c r="C52" i="18"/>
  <c r="C94" i="18"/>
  <c r="C98" i="18"/>
  <c r="C12" i="18" s="1"/>
  <c r="C89" i="18"/>
  <c r="C49" i="18"/>
  <c r="C80" i="18"/>
  <c r="C55" i="18"/>
  <c r="C22" i="18"/>
  <c r="C33" i="18"/>
  <c r="C38" i="18"/>
  <c r="C99" i="18"/>
  <c r="C28" i="18"/>
  <c r="C79" i="18"/>
  <c r="C24" i="18"/>
  <c r="C65" i="18"/>
  <c r="C69" i="18"/>
  <c r="C85" i="18"/>
  <c r="C50" i="18"/>
  <c r="C101" i="18"/>
  <c r="C48" i="18"/>
  <c r="C76" i="18"/>
  <c r="C54" i="18"/>
  <c r="C56" i="18"/>
  <c r="C36" i="18"/>
  <c r="C42" i="18"/>
  <c r="C64" i="18"/>
  <c r="C75" i="18"/>
  <c r="C83" i="18"/>
  <c r="C16" i="18"/>
  <c r="C27" i="18"/>
  <c r="R12" i="18"/>
  <c r="C35" i="18"/>
  <c r="I12" i="18"/>
  <c r="C61" i="18"/>
  <c r="C82" i="18"/>
  <c r="F12" i="18"/>
  <c r="L12" i="18"/>
  <c r="O12" i="18"/>
  <c r="C12" i="17"/>
  <c r="C49" i="16"/>
  <c r="C25" i="16"/>
  <c r="C47" i="16"/>
  <c r="C58" i="16"/>
  <c r="C62" i="16"/>
  <c r="C66" i="16"/>
  <c r="C90" i="16"/>
  <c r="C102" i="16"/>
  <c r="C19" i="16"/>
  <c r="C23" i="16"/>
  <c r="C32" i="16"/>
  <c r="C45" i="16"/>
  <c r="C52" i="16"/>
  <c r="C56" i="16"/>
  <c r="C71" i="16"/>
  <c r="C79" i="16"/>
  <c r="C88" i="16"/>
  <c r="C100" i="16"/>
  <c r="C92" i="16"/>
  <c r="C18" i="16"/>
  <c r="C31" i="16"/>
  <c r="C40" i="16"/>
  <c r="C44" i="16"/>
  <c r="C55" i="16"/>
  <c r="C78" i="16"/>
  <c r="C87" i="16"/>
  <c r="C94" i="16"/>
  <c r="C99" i="16"/>
  <c r="C68" i="16"/>
  <c r="C84" i="16"/>
  <c r="C37" i="16"/>
  <c r="C104" i="16"/>
  <c r="C73" i="16"/>
  <c r="C48" i="16"/>
  <c r="C33" i="16"/>
  <c r="C85" i="16"/>
  <c r="C57" i="16"/>
  <c r="C103" i="16"/>
  <c r="C46" i="16"/>
  <c r="C96" i="16"/>
  <c r="C91" i="16"/>
  <c r="C29" i="16"/>
  <c r="C30" i="16"/>
  <c r="C20" i="16"/>
  <c r="C101" i="16"/>
  <c r="C86" i="16"/>
  <c r="C17" i="16"/>
  <c r="C43" i="16"/>
  <c r="C42" i="16"/>
  <c r="C80" i="16"/>
  <c r="C69" i="16"/>
  <c r="C38" i="16"/>
  <c r="C22" i="16"/>
  <c r="C106" i="16"/>
  <c r="C77" i="16"/>
  <c r="C59" i="16"/>
  <c r="C24" i="16"/>
  <c r="C89" i="16"/>
  <c r="C50" i="16"/>
  <c r="C39" i="16"/>
  <c r="C67" i="16"/>
  <c r="C65" i="16"/>
  <c r="C76" i="16"/>
  <c r="C16" i="16"/>
  <c r="C64" i="16"/>
  <c r="C75" i="16"/>
  <c r="C98" i="16"/>
  <c r="C54" i="16"/>
  <c r="C28" i="16"/>
  <c r="C36" i="16"/>
  <c r="C83" i="16"/>
  <c r="C61" i="16"/>
  <c r="C35" i="16"/>
  <c r="C27" i="16"/>
  <c r="I12" i="16"/>
  <c r="C82" i="16"/>
  <c r="C12" i="16"/>
  <c r="O12" i="16"/>
  <c r="C46" i="14"/>
  <c r="C57" i="14"/>
  <c r="C61" i="14"/>
  <c r="C65" i="14"/>
  <c r="C88" i="14"/>
  <c r="C101" i="14"/>
  <c r="C90" i="14"/>
  <c r="C19" i="14"/>
  <c r="C23" i="14"/>
  <c r="C45" i="14"/>
  <c r="C64" i="14"/>
  <c r="C95" i="14"/>
  <c r="C100" i="14"/>
  <c r="C67" i="14"/>
  <c r="C103" i="14"/>
  <c r="C18" i="14"/>
  <c r="C22" i="14"/>
  <c r="C31" i="14"/>
  <c r="C44" i="14"/>
  <c r="C51" i="14"/>
  <c r="C55" i="14"/>
  <c r="C70" i="14"/>
  <c r="C78" i="14"/>
  <c r="C86" i="14"/>
  <c r="C99" i="14"/>
  <c r="C17" i="14"/>
  <c r="C30" i="14"/>
  <c r="C39" i="14"/>
  <c r="C43" i="14"/>
  <c r="C54" i="14"/>
  <c r="C85" i="14"/>
  <c r="C93" i="14"/>
  <c r="C98" i="14"/>
  <c r="C105" i="14"/>
  <c r="C48" i="14"/>
  <c r="C29" i="14"/>
  <c r="C36" i="14"/>
  <c r="C66" i="14"/>
  <c r="C27" i="14"/>
  <c r="C47" i="14"/>
  <c r="C37" i="14"/>
  <c r="C84" i="14"/>
  <c r="C89" i="14"/>
  <c r="C102" i="14"/>
  <c r="C72" i="14"/>
  <c r="C42" i="14"/>
  <c r="C58" i="14"/>
  <c r="C56" i="14"/>
  <c r="C49" i="14"/>
  <c r="C76" i="14"/>
  <c r="C38" i="14"/>
  <c r="C77" i="14"/>
  <c r="C32" i="14"/>
  <c r="C87" i="14"/>
  <c r="C41" i="14"/>
  <c r="C75" i="14"/>
  <c r="C83" i="14"/>
  <c r="C68" i="14"/>
  <c r="C28" i="14"/>
  <c r="C79" i="14"/>
  <c r="C91" i="14"/>
  <c r="C24" i="14"/>
  <c r="C82" i="14"/>
  <c r="C21" i="14"/>
  <c r="C35" i="14"/>
  <c r="C53" i="14"/>
  <c r="C26" i="14"/>
  <c r="C97" i="14"/>
  <c r="C11" i="14" s="1"/>
  <c r="C74" i="14"/>
  <c r="C63" i="14"/>
  <c r="C16" i="14"/>
  <c r="C81" i="14"/>
  <c r="C15" i="14"/>
  <c r="C60" i="14"/>
  <c r="I11" i="14"/>
  <c r="C34" i="14"/>
  <c r="C47" i="12"/>
  <c r="C66" i="12"/>
  <c r="C72" i="12"/>
  <c r="C30" i="12"/>
  <c r="C42" i="12"/>
  <c r="C46" i="12"/>
  <c r="C57" i="12"/>
  <c r="C61" i="12"/>
  <c r="C65" i="12"/>
  <c r="C89" i="12"/>
  <c r="C95" i="12"/>
  <c r="C98" i="12"/>
  <c r="C105" i="12"/>
  <c r="C85" i="12"/>
  <c r="C102" i="12"/>
  <c r="C49" i="12"/>
  <c r="C68" i="12"/>
  <c r="C24" i="12"/>
  <c r="C45" i="12"/>
  <c r="C56" i="12"/>
  <c r="C64" i="12"/>
  <c r="C76" i="12"/>
  <c r="C101" i="12"/>
  <c r="C32" i="12"/>
  <c r="C44" i="12"/>
  <c r="C51" i="12"/>
  <c r="C55" i="12"/>
  <c r="C70" i="12"/>
  <c r="C78" i="12"/>
  <c r="C87" i="12"/>
  <c r="C17" i="12"/>
  <c r="C29" i="12"/>
  <c r="C18" i="12"/>
  <c r="C22" i="12"/>
  <c r="C54" i="12"/>
  <c r="C39" i="12"/>
  <c r="C84" i="12"/>
  <c r="C43" i="12"/>
  <c r="C38" i="12"/>
  <c r="C21" i="12"/>
  <c r="C41" i="12"/>
  <c r="C58" i="12"/>
  <c r="C19" i="12"/>
  <c r="C75" i="12"/>
  <c r="C91" i="12"/>
  <c r="C67" i="12"/>
  <c r="C23" i="12"/>
  <c r="C36" i="12"/>
  <c r="C99" i="12"/>
  <c r="C103" i="12"/>
  <c r="C63" i="12"/>
  <c r="C37" i="12"/>
  <c r="C86" i="12"/>
  <c r="C16" i="12"/>
  <c r="C97" i="12"/>
  <c r="C11" i="12" s="1"/>
  <c r="C53" i="12"/>
  <c r="C93" i="12"/>
  <c r="C88" i="12"/>
  <c r="C77" i="12"/>
  <c r="C90" i="12"/>
  <c r="C100" i="12"/>
  <c r="C48" i="12"/>
  <c r="C79" i="12"/>
  <c r="C83" i="12"/>
  <c r="C31" i="12"/>
  <c r="C28" i="12"/>
  <c r="C35" i="12"/>
  <c r="C60" i="12"/>
  <c r="C81" i="12"/>
  <c r="C74" i="12"/>
  <c r="C27" i="12"/>
  <c r="C15" i="12"/>
  <c r="C82" i="12"/>
  <c r="R11" i="12"/>
  <c r="C34" i="12"/>
  <c r="C26" i="12"/>
  <c r="I11" i="12"/>
  <c r="F11" i="12"/>
  <c r="L11" i="12"/>
  <c r="C42" i="4"/>
  <c r="C52" i="4"/>
  <c r="C69" i="4"/>
  <c r="C81" i="4"/>
  <c r="C89" i="4"/>
  <c r="C95" i="4"/>
  <c r="C70" i="4"/>
  <c r="C99" i="4"/>
  <c r="C23" i="4"/>
  <c r="C53" i="4"/>
  <c r="C63" i="4"/>
  <c r="C83" i="4"/>
  <c r="C91" i="4"/>
  <c r="C100" i="4"/>
  <c r="C22" i="4"/>
  <c r="C82" i="4"/>
  <c r="C19" i="4"/>
  <c r="C30" i="4"/>
  <c r="C40" i="4"/>
  <c r="C58" i="4"/>
  <c r="C68" i="4"/>
  <c r="C97" i="4"/>
  <c r="C32" i="4"/>
  <c r="C62" i="4"/>
  <c r="C96" i="4"/>
  <c r="C31" i="4"/>
  <c r="C66" i="4"/>
  <c r="C28" i="4"/>
  <c r="C56" i="4"/>
  <c r="C39" i="4"/>
  <c r="C35" i="4"/>
  <c r="C87" i="4"/>
  <c r="C24" i="4"/>
  <c r="C76" i="4"/>
  <c r="C57" i="4"/>
  <c r="C98" i="4"/>
  <c r="C29" i="4"/>
  <c r="C77" i="4"/>
  <c r="C75" i="4"/>
  <c r="C50" i="4"/>
  <c r="C16" i="4"/>
  <c r="C73" i="4"/>
  <c r="C18" i="4"/>
  <c r="C64" i="4"/>
  <c r="C84" i="4"/>
  <c r="C101" i="4"/>
  <c r="C17" i="4"/>
  <c r="C47" i="4"/>
  <c r="C65" i="4"/>
  <c r="C27" i="4"/>
  <c r="C74" i="4"/>
  <c r="C51" i="4"/>
  <c r="C48" i="4"/>
  <c r="C55" i="4"/>
  <c r="C45" i="4"/>
  <c r="C46" i="4"/>
  <c r="C80" i="4"/>
  <c r="C44" i="4"/>
  <c r="C41" i="4"/>
  <c r="C38" i="4"/>
  <c r="C54" i="4"/>
  <c r="C67" i="4"/>
  <c r="C93" i="4"/>
  <c r="C85" i="4"/>
  <c r="C72" i="4"/>
  <c r="C60" i="4"/>
  <c r="C37" i="4"/>
  <c r="C21" i="4"/>
  <c r="C61" i="4"/>
  <c r="C26" i="4"/>
  <c r="C79" i="4"/>
  <c r="C34" i="4"/>
  <c r="C15" i="4"/>
  <c r="L11" i="4"/>
  <c r="C13" i="4"/>
  <c r="I11" i="4"/>
  <c r="D85" i="3"/>
  <c r="D44" i="3"/>
  <c r="D62" i="3"/>
  <c r="D106" i="3"/>
  <c r="D36" i="3"/>
  <c r="D50" i="3"/>
  <c r="D16" i="3"/>
  <c r="M91" i="3"/>
  <c r="J91" i="3"/>
  <c r="J84" i="3"/>
  <c r="M84" i="3"/>
  <c r="M43" i="3"/>
  <c r="J43" i="3"/>
  <c r="D92" i="3"/>
  <c r="M35" i="3"/>
  <c r="J35" i="3"/>
  <c r="G84" i="3"/>
  <c r="C14" i="3"/>
  <c r="G14" i="3" s="1"/>
  <c r="G91" i="3"/>
  <c r="C11" i="25" l="1"/>
  <c r="C11" i="4"/>
  <c r="D35" i="3"/>
  <c r="D84" i="3"/>
  <c r="D43" i="3"/>
  <c r="C12" i="3"/>
  <c r="G12" i="3" s="1"/>
  <c r="D91" i="3"/>
  <c r="M14" i="3"/>
  <c r="J14" i="3"/>
  <c r="D14" i="3" l="1"/>
  <c r="M12" i="3"/>
  <c r="J12" i="3"/>
  <c r="D12" i="3" l="1"/>
</calcChain>
</file>

<file path=xl/sharedStrings.xml><?xml version="1.0" encoding="utf-8"?>
<sst xmlns="http://schemas.openxmlformats.org/spreadsheetml/2006/main" count="1837" uniqueCount="531">
  <si>
    <t xml:space="preserve">                      Universidad de Costa Rica</t>
  </si>
  <si>
    <t xml:space="preserve">                      Panorama Cuantitativo Universitario</t>
  </si>
  <si>
    <r>
      <t xml:space="preserve">Plazas  </t>
    </r>
    <r>
      <rPr>
        <b/>
        <vertAlign val="superscript"/>
        <sz val="10"/>
        <rFont val="Arial"/>
        <family val="2"/>
      </rPr>
      <t>1/</t>
    </r>
  </si>
  <si>
    <t>Unidades</t>
  </si>
  <si>
    <t>Total</t>
  </si>
  <si>
    <t>Docente</t>
  </si>
  <si>
    <t>De Apoyo</t>
  </si>
  <si>
    <t xml:space="preserve">Administración </t>
  </si>
  <si>
    <t>abs.</t>
  </si>
  <si>
    <t>%</t>
  </si>
  <si>
    <t>Docencia</t>
  </si>
  <si>
    <t/>
  </si>
  <si>
    <t>Sede Rodrigo Facio</t>
  </si>
  <si>
    <t>Apoyo a la Docencia</t>
  </si>
  <si>
    <t>Licencia Sabática</t>
  </si>
  <si>
    <t>Centro de Evaluación Académica</t>
  </si>
  <si>
    <t>Tercer Ciclo</t>
  </si>
  <si>
    <t>Servicios de Apoyo</t>
  </si>
  <si>
    <t>Formación de Recursos Docentes</t>
  </si>
  <si>
    <t xml:space="preserve">  Facultad de Bellas Artes</t>
  </si>
  <si>
    <t xml:space="preserve">   Artes Dramáticas</t>
  </si>
  <si>
    <t xml:space="preserve">   Artes Musicales</t>
  </si>
  <si>
    <t xml:space="preserve">   Artes Plásticas</t>
  </si>
  <si>
    <t xml:space="preserve">  Facultad de Letras</t>
  </si>
  <si>
    <t xml:space="preserve">   Filología</t>
  </si>
  <si>
    <t xml:space="preserve">   Filosofía</t>
  </si>
  <si>
    <t xml:space="preserve">   Lenguas Modernas</t>
  </si>
  <si>
    <t xml:space="preserve">  Facultad de Ciencias</t>
  </si>
  <si>
    <t xml:space="preserve">   Biología </t>
  </si>
  <si>
    <t xml:space="preserve">   Física</t>
  </si>
  <si>
    <t xml:space="preserve">   Geología </t>
  </si>
  <si>
    <t xml:space="preserve">   Matemática</t>
  </si>
  <si>
    <t xml:space="preserve">   Química</t>
  </si>
  <si>
    <t xml:space="preserve"> Facultad de Ciencias Económicas</t>
  </si>
  <si>
    <t xml:space="preserve">   Administración de Negocios</t>
  </si>
  <si>
    <t xml:space="preserve">   Administración Pública</t>
  </si>
  <si>
    <t xml:space="preserve">   Economía</t>
  </si>
  <si>
    <t xml:space="preserve">   Estadística</t>
  </si>
  <si>
    <t xml:space="preserve"> Facultad de Ciencias Sociales</t>
  </si>
  <si>
    <t xml:space="preserve">   Sociología</t>
  </si>
  <si>
    <t xml:space="preserve">   Cs. de la Comunicación Colectiva</t>
  </si>
  <si>
    <t xml:space="preserve">   Ciencias Políticas</t>
  </si>
  <si>
    <t xml:space="preserve">   Historia  </t>
  </si>
  <si>
    <t xml:space="preserve">   Trabajo Social</t>
  </si>
  <si>
    <t xml:space="preserve">   Psicología</t>
  </si>
  <si>
    <t xml:space="preserve">   Geografía</t>
  </si>
  <si>
    <t xml:space="preserve">   Antropología</t>
  </si>
  <si>
    <t xml:space="preserve"> Facultad de Derecho</t>
  </si>
  <si>
    <t xml:space="preserve"> Facultad de Educación</t>
  </si>
  <si>
    <t xml:space="preserve">   Administración Educativa</t>
  </si>
  <si>
    <t xml:space="preserve">   Formación Docente</t>
  </si>
  <si>
    <t xml:space="preserve">   Orient. y Educación Especial</t>
  </si>
  <si>
    <t xml:space="preserve">   Educación Física y Deportes</t>
  </si>
  <si>
    <t xml:space="preserve">  Facultad de Medicina</t>
  </si>
  <si>
    <t xml:space="preserve">   Medicina</t>
  </si>
  <si>
    <t xml:space="preserve">   Enfermería</t>
  </si>
  <si>
    <t xml:space="preserve">   Salud Pública</t>
  </si>
  <si>
    <t xml:space="preserve">   Nutrición</t>
  </si>
  <si>
    <t xml:space="preserve">   Tecnologías en Salud</t>
  </si>
  <si>
    <t xml:space="preserve">  Facultad de Microbiología</t>
  </si>
  <si>
    <t xml:space="preserve">  Facultad de Odontología</t>
  </si>
  <si>
    <t xml:space="preserve">  Facultad de Agronomía</t>
  </si>
  <si>
    <t xml:space="preserve">   Economía Agrícola y Agronegocios</t>
  </si>
  <si>
    <t xml:space="preserve">   Agronomía</t>
  </si>
  <si>
    <t xml:space="preserve">   Zootecnia</t>
  </si>
  <si>
    <t xml:space="preserve">   Tecnología de Alimentos</t>
  </si>
  <si>
    <t xml:space="preserve">  Facultad de Ingeniería</t>
  </si>
  <si>
    <t xml:space="preserve">   Ingeniería Civil</t>
  </si>
  <si>
    <t xml:space="preserve">   Ingeniería Química</t>
  </si>
  <si>
    <t xml:space="preserve">   Ingeniería Eléctrica</t>
  </si>
  <si>
    <t xml:space="preserve">   Ingeniería Mecánica</t>
  </si>
  <si>
    <t xml:space="preserve">   Ingeniería Industrial</t>
  </si>
  <si>
    <t xml:space="preserve">   Arquitectura</t>
  </si>
  <si>
    <t xml:space="preserve">   Cs. Computación e Información</t>
  </si>
  <si>
    <t xml:space="preserve">   Ingeniería Topográfíca </t>
  </si>
  <si>
    <t>Estudios Generales</t>
  </si>
  <si>
    <t>Desarrollo Regional</t>
  </si>
  <si>
    <t xml:space="preserve">  Docencia (Caribe)</t>
  </si>
  <si>
    <t xml:space="preserve">  Docencia (Puntarenas)  </t>
  </si>
  <si>
    <r>
      <t xml:space="preserve">2/  </t>
    </r>
    <r>
      <rPr>
        <sz val="10"/>
        <rFont val="Arial"/>
        <family val="2"/>
      </rPr>
      <t>Incluyen el Recinto de Santa Cruz.</t>
    </r>
  </si>
  <si>
    <t xml:space="preserve">     </t>
  </si>
  <si>
    <t xml:space="preserve">              Oficina de Planificación Universitaria. </t>
  </si>
  <si>
    <t xml:space="preserve">  Docencia (San Ramón)</t>
  </si>
  <si>
    <t xml:space="preserve">  Docencia (Turrialba) </t>
  </si>
  <si>
    <r>
      <t xml:space="preserve">  Docencia (Guanacaste) </t>
    </r>
    <r>
      <rPr>
        <vertAlign val="superscript"/>
        <sz val="10"/>
        <color indexed="8"/>
        <rFont val="Arial"/>
        <family val="2"/>
      </rPr>
      <t>2/</t>
    </r>
  </si>
  <si>
    <t>Área de Artes y Letras</t>
  </si>
  <si>
    <t>Área de Ciencias Básicas</t>
  </si>
  <si>
    <t>Área de Ciencias Sociales</t>
  </si>
  <si>
    <t>Área de Salud</t>
  </si>
  <si>
    <t>Área de Ciencias Agroalimentarias</t>
  </si>
  <si>
    <t>Área de Ingeniería y Arquitectura</t>
  </si>
  <si>
    <r>
      <t>1/</t>
    </r>
    <r>
      <rPr>
        <sz val="10"/>
        <color indexed="8"/>
        <rFont val="Arial"/>
        <family val="2"/>
      </rPr>
      <t xml:space="preserve">  Incluyen las horas profesor según corresponda, convertidas a equivalentes de tiempo completo y contemplan plazas en propiedad e interinas.</t>
    </r>
  </si>
  <si>
    <t xml:space="preserve">  Facultad de Farmacia</t>
  </si>
  <si>
    <t xml:space="preserve">   Ingeniería en Biosistemas </t>
  </si>
  <si>
    <t>Fuente:  Presupuesto por Programas y Actividades, Relación de Puestos 2020 (modificación 3)</t>
  </si>
  <si>
    <t>Cuadro D-1 Distribución de Plazas del Programa de Docencia, por programa y subprograma.  2020</t>
  </si>
  <si>
    <t xml:space="preserve">   Bibliotecología y Cs.de la Información</t>
  </si>
  <si>
    <t xml:space="preserve">              Oficina de Planificación Universitaria.</t>
  </si>
  <si>
    <t>Fuente:  Resolución VD-11651-2020, Anexo 2.</t>
  </si>
  <si>
    <t>1/ En las titulaciones se incluyen los énfasis de cada carrera cuando los tienen.</t>
  </si>
  <si>
    <t xml:space="preserve">  Sede Regional del Sur</t>
  </si>
  <si>
    <t xml:space="preserve">  Sede Regional del Pacífico</t>
  </si>
  <si>
    <t xml:space="preserve">  Sede Regional del Caribe</t>
  </si>
  <si>
    <t xml:space="preserve">  Sede Regional de Guanacaste</t>
  </si>
  <si>
    <t xml:space="preserve">  Sede Regional del Atlántico </t>
  </si>
  <si>
    <t xml:space="preserve">  Sede Regional de Occidente</t>
  </si>
  <si>
    <t>Sedes Regionales</t>
  </si>
  <si>
    <t xml:space="preserve">  Sede Interuniversitaria Alajuela</t>
  </si>
  <si>
    <t xml:space="preserve">  Facultad de Odontología </t>
  </si>
  <si>
    <t xml:space="preserve">   Medicina  </t>
  </si>
  <si>
    <t xml:space="preserve"> Facultad de Medicina</t>
  </si>
  <si>
    <t xml:space="preserve"> Facultad de Ciencias Agroalimentarias</t>
  </si>
  <si>
    <t xml:space="preserve">   Cs. Computación e Informática</t>
  </si>
  <si>
    <t xml:space="preserve">   Ingeniería en Biosistemas</t>
  </si>
  <si>
    <t xml:space="preserve"> Facultad de Ingeniería</t>
  </si>
  <si>
    <t xml:space="preserve">   Historia </t>
  </si>
  <si>
    <t>Facultad de Ciencias Sociales</t>
  </si>
  <si>
    <t xml:space="preserve">   Estadística </t>
  </si>
  <si>
    <t xml:space="preserve">   Economía </t>
  </si>
  <si>
    <t xml:space="preserve">   Administración de Negocios </t>
  </si>
  <si>
    <t xml:space="preserve">   Formación Docente </t>
  </si>
  <si>
    <t xml:space="preserve"> Facultad de Educación </t>
  </si>
  <si>
    <t xml:space="preserve"> Facultad de Ciencias Básicas</t>
  </si>
  <si>
    <t xml:space="preserve"> Facultad de Letras</t>
  </si>
  <si>
    <t xml:space="preserve"> Sede Rodrigo Facio</t>
  </si>
  <si>
    <t>Universidad de Costa Rica</t>
  </si>
  <si>
    <t xml:space="preserve">                                      Grado académico</t>
  </si>
  <si>
    <t>Licenciatura</t>
  </si>
  <si>
    <t>Bachillerato</t>
  </si>
  <si>
    <t>Diplomado</t>
  </si>
  <si>
    <r>
      <t xml:space="preserve">Cuadro D2:  Número de Titulaciones </t>
    </r>
    <r>
      <rPr>
        <vertAlign val="superscript"/>
        <sz val="11"/>
        <rFont val="Arial"/>
        <family val="2"/>
      </rPr>
      <t>1/</t>
    </r>
    <r>
      <rPr>
        <sz val="11"/>
        <rFont val="Arial"/>
        <family val="2"/>
      </rPr>
      <t xml:space="preserve"> ofrecidas, según pregrado y grado, por unidad.  2020</t>
    </r>
  </si>
  <si>
    <t xml:space="preserve">                    Panorama Cuantitativo Universitario</t>
  </si>
  <si>
    <t xml:space="preserve">                    Universidad de Costa Rica</t>
  </si>
  <si>
    <t xml:space="preserve">            Oficina de Planificación Universitaria.</t>
  </si>
  <si>
    <t>Fuente:  Sistema de Estudios de Posgrado</t>
  </si>
  <si>
    <t xml:space="preserve">  Interdisciplinarias</t>
  </si>
  <si>
    <t xml:space="preserve">   Área de Ciencias Agroalimentarias</t>
  </si>
  <si>
    <t xml:space="preserve">   Área de Ingeniería y Arquitectura</t>
  </si>
  <si>
    <t xml:space="preserve">   Área de Salud</t>
  </si>
  <si>
    <t xml:space="preserve">   Área de Ciencias Sociales</t>
  </si>
  <si>
    <t xml:space="preserve">   Área de Ciencias Básicas</t>
  </si>
  <si>
    <t xml:space="preserve">   Área de Artes y Letras</t>
  </si>
  <si>
    <t xml:space="preserve">                                      Posgrado </t>
  </si>
  <si>
    <t>Doctorado</t>
  </si>
  <si>
    <t>Maestria profesional</t>
  </si>
  <si>
    <t>Maestria académica</t>
  </si>
  <si>
    <t xml:space="preserve">Especialidades </t>
  </si>
  <si>
    <t>Áreas</t>
  </si>
  <si>
    <t>Cuadro D3: Número de posgrados ofrecidos, por área 2020</t>
  </si>
  <si>
    <t>Fuente:   Archivo de Notas del 23 de febrero de 2021, Oficina de Registro.</t>
  </si>
  <si>
    <t xml:space="preserve"> </t>
  </si>
  <si>
    <r>
      <t>1/</t>
    </r>
    <r>
      <rPr>
        <sz val="11"/>
        <color theme="1"/>
        <rFont val="Calibri"/>
        <family val="2"/>
        <scheme val="minor"/>
      </rPr>
      <t xml:space="preserve">  La distribución vertical es con respecto al total de la Universidad, y la distribución horizontal es con respecto al total de la Unidad.</t>
    </r>
  </si>
  <si>
    <t xml:space="preserve">  Convenios Universidades Extranjeras</t>
  </si>
  <si>
    <t xml:space="preserve">   Sede Regional del Sur</t>
  </si>
  <si>
    <t xml:space="preserve">   Sede Regional del Pacífico</t>
  </si>
  <si>
    <t xml:space="preserve">   Sede Regional del Caribe</t>
  </si>
  <si>
    <t xml:space="preserve">   Sede Regional de Guanacaste</t>
  </si>
  <si>
    <t xml:space="preserve">   Sede Regional del Atlántico </t>
  </si>
  <si>
    <t xml:space="preserve">   Sede Regional de Occidente</t>
  </si>
  <si>
    <t xml:space="preserve">   Sede Interuniversitaria de Alajuela</t>
  </si>
  <si>
    <t xml:space="preserve">   Estudios Generales</t>
  </si>
  <si>
    <t xml:space="preserve">   Ingeniería de Biosistemas</t>
  </si>
  <si>
    <t xml:space="preserve">   Historia</t>
  </si>
  <si>
    <t xml:space="preserve">   Cs. de la comunicación Colectiva</t>
  </si>
  <si>
    <t xml:space="preserve">   Antropología </t>
  </si>
  <si>
    <t xml:space="preserve">   % </t>
  </si>
  <si>
    <t xml:space="preserve">   abs.</t>
  </si>
  <si>
    <t xml:space="preserve">                              Aprobadas </t>
  </si>
  <si>
    <t>20 y más</t>
  </si>
  <si>
    <t>de 15 a 19</t>
  </si>
  <si>
    <t>de 10 a 14</t>
  </si>
  <si>
    <t>de 5 a 9</t>
  </si>
  <si>
    <t>Menos de 5</t>
  </si>
  <si>
    <r>
      <t xml:space="preserve">            Total  </t>
    </r>
    <r>
      <rPr>
        <vertAlign val="superscript"/>
        <sz val="10"/>
        <rFont val="Arial"/>
        <family val="2"/>
      </rPr>
      <t>1/</t>
    </r>
  </si>
  <si>
    <t xml:space="preserve"> Unidades              Materias</t>
  </si>
  <si>
    <t>Cuadro D4:  Estudiantes físicos según materias matriculadas de pregrado y grado, por unidad.  2020</t>
  </si>
  <si>
    <t xml:space="preserve">                   Panorama Cuantitativo Universitario</t>
  </si>
  <si>
    <t xml:space="preserve">                   Universidad de Costa Rica</t>
  </si>
  <si>
    <t>Fuente:   Archivo de Notas del  23 febrero de 2021, Oficina de Registro.</t>
  </si>
  <si>
    <t xml:space="preserve">   Gerencia Agroempresarial</t>
  </si>
  <si>
    <t xml:space="preserve">  Trabajo Social</t>
  </si>
  <si>
    <t xml:space="preserve">   Enseñanza del Castellano</t>
  </si>
  <si>
    <t xml:space="preserve">   Desarrollo Sostenible</t>
  </si>
  <si>
    <t xml:space="preserve">   Derecho</t>
  </si>
  <si>
    <t xml:space="preserve">   Ciencias de la Educación</t>
  </si>
  <si>
    <t>Maestrías</t>
  </si>
  <si>
    <t xml:space="preserve">  Microbiologia</t>
  </si>
  <si>
    <t xml:space="preserve">  Medicina Legal y Forence</t>
  </si>
  <si>
    <t xml:space="preserve">  Medicina</t>
  </si>
  <si>
    <t xml:space="preserve">  Derecho</t>
  </si>
  <si>
    <t>Especialidades</t>
  </si>
  <si>
    <t xml:space="preserve">  Tecnología de la Información</t>
  </si>
  <si>
    <t xml:space="preserve">  Sociología</t>
  </si>
  <si>
    <t xml:space="preserve">  Salud Pública</t>
  </si>
  <si>
    <t xml:space="preserve">  Química</t>
  </si>
  <si>
    <t xml:space="preserve">  Psicología</t>
  </si>
  <si>
    <t xml:space="preserve">  Planeación Curricular</t>
  </si>
  <si>
    <t xml:space="preserve">  Odontología</t>
  </si>
  <si>
    <t xml:space="preserve">  Nutrición Humana</t>
  </si>
  <si>
    <t xml:space="preserve">  Microb. Parasitol. y Química Clínica</t>
  </si>
  <si>
    <t xml:space="preserve">  Matemática</t>
  </si>
  <si>
    <t xml:space="preserve">  Literatura</t>
  </si>
  <si>
    <t xml:space="preserve">  Lingüística</t>
  </si>
  <si>
    <t xml:space="preserve">  Ingeniería Química</t>
  </si>
  <si>
    <t xml:space="preserve">  Ingeniería Mecánica</t>
  </si>
  <si>
    <t xml:space="preserve">  Ingeniería Industrial</t>
  </si>
  <si>
    <t xml:space="preserve">  Ingeniería en Biosistemas </t>
  </si>
  <si>
    <t xml:space="preserve">  Ingeniería Eléctrica</t>
  </si>
  <si>
    <t xml:space="preserve">  Ingeniería Civil</t>
  </si>
  <si>
    <t xml:space="preserve">  Historia</t>
  </si>
  <si>
    <t xml:space="preserve">  Gobierno y Políticas Públicas</t>
  </si>
  <si>
    <t xml:space="preserve">  Gestión Integrada Areas Costeras Tropic. </t>
  </si>
  <si>
    <t xml:space="preserve">  Gestión Ambiental y Ecoturismo</t>
  </si>
  <si>
    <t xml:space="preserve">  Gerontología</t>
  </si>
  <si>
    <t xml:space="preserve">  Gerencia Agroempresarial</t>
  </si>
  <si>
    <t xml:space="preserve">  Geología</t>
  </si>
  <si>
    <t xml:space="preserve">  Geografía</t>
  </si>
  <si>
    <t xml:space="preserve">  Física</t>
  </si>
  <si>
    <t xml:space="preserve">  Filosofía</t>
  </si>
  <si>
    <t xml:space="preserve">  Farmacia</t>
  </si>
  <si>
    <t xml:space="preserve">  Evaluación de Prog. Proyectos</t>
  </si>
  <si>
    <t xml:space="preserve">  Estudios de Posgrado</t>
  </si>
  <si>
    <t xml:space="preserve">  Estudios Interdisciplinarios</t>
  </si>
  <si>
    <t xml:space="preserve">  Estudios de la Mujer</t>
  </si>
  <si>
    <t xml:space="preserve">  Estadística</t>
  </si>
  <si>
    <t xml:space="preserve">  Español como Segunda Lengua</t>
  </si>
  <si>
    <t xml:space="preserve">  Enseñanza del Ingles</t>
  </si>
  <si>
    <t xml:space="preserve">  Enfermería</t>
  </si>
  <si>
    <t xml:space="preserve">  Educación</t>
  </si>
  <si>
    <t xml:space="preserve">  Economía</t>
  </si>
  <si>
    <t xml:space="preserve">  Cs. del Movimiento Humano</t>
  </si>
  <si>
    <t xml:space="preserve">  Cs. Agrícolas y Recur. Naturales</t>
  </si>
  <si>
    <t xml:space="preserve">  Comunicación</t>
  </si>
  <si>
    <t xml:space="preserve">  Computación e Informática</t>
  </si>
  <si>
    <t xml:space="preserve">  Ciencias Políticas</t>
  </si>
  <si>
    <t xml:space="preserve">  Ciencias Médicas</t>
  </si>
  <si>
    <t xml:space="preserve">  Ciencias de la Educación</t>
  </si>
  <si>
    <t xml:space="preserve">  Ciencias de la Atmósfera</t>
  </si>
  <si>
    <t xml:space="preserve">  Ciencias Cognoscitivas</t>
  </si>
  <si>
    <t xml:space="preserve">  Ciencias Biomédicas</t>
  </si>
  <si>
    <t xml:space="preserve">  Ciencia de Alimentos</t>
  </si>
  <si>
    <t xml:space="preserve">  Biología</t>
  </si>
  <si>
    <t xml:space="preserve">  Artes</t>
  </si>
  <si>
    <t xml:space="preserve">  Arquitectura</t>
  </si>
  <si>
    <t xml:space="preserve">  Antropología</t>
  </si>
  <si>
    <t xml:space="preserve">  Administración y Dirección</t>
  </si>
  <si>
    <t xml:space="preserve">  Administración Universitaria</t>
  </si>
  <si>
    <t xml:space="preserve">  Administración Pública</t>
  </si>
  <si>
    <t xml:space="preserve">   Ingeniería</t>
  </si>
  <si>
    <t xml:space="preserve">   Estudios de la Sociedad y la Cultura</t>
  </si>
  <si>
    <t xml:space="preserve">   Educación</t>
  </si>
  <si>
    <t xml:space="preserve">   Ciencias</t>
  </si>
  <si>
    <t xml:space="preserve">Doctorados </t>
  </si>
  <si>
    <t>Sistema de Estudios de Posgrado</t>
  </si>
  <si>
    <t xml:space="preserve">   %</t>
  </si>
  <si>
    <t xml:space="preserve">                                            Matriculadas</t>
  </si>
  <si>
    <t xml:space="preserve">         20 y más</t>
  </si>
  <si>
    <t xml:space="preserve">       de 15 a 19</t>
  </si>
  <si>
    <t xml:space="preserve">        de 10 a 14</t>
  </si>
  <si>
    <t xml:space="preserve">         de 5 a 9</t>
  </si>
  <si>
    <t xml:space="preserve">       Menos de 5</t>
  </si>
  <si>
    <r>
      <t xml:space="preserve">            Total </t>
    </r>
    <r>
      <rPr>
        <vertAlign val="superscript"/>
        <sz val="10"/>
        <rFont val="Arial"/>
        <family val="2"/>
      </rPr>
      <t>1/</t>
    </r>
  </si>
  <si>
    <t xml:space="preserve"> Especialidad                  Materias</t>
  </si>
  <si>
    <t>Cuadro D5:   Estudiantes físicos de posgrado, según materias matriculadas en el año. 2020</t>
  </si>
  <si>
    <r>
      <t xml:space="preserve">1/ </t>
    </r>
    <r>
      <rPr>
        <sz val="11"/>
        <color theme="1"/>
        <rFont val="Calibri"/>
        <family val="2"/>
        <scheme val="minor"/>
      </rPr>
      <t xml:space="preserve"> La distribución vertical es con respecto al total de la Universidad, y la distribución horizontal es con respecto al total de la Unidad.</t>
    </r>
  </si>
  <si>
    <t>Nota: No se incluyen estudiantes físicos que tienen una letra como nota (esta no tiene ponderación númerica).</t>
  </si>
  <si>
    <t xml:space="preserve">   Sede Regional de Caribe</t>
  </si>
  <si>
    <t xml:space="preserve">   Ingeniería de Biosistemas </t>
  </si>
  <si>
    <t xml:space="preserve">                                           Aprobadas </t>
  </si>
  <si>
    <t xml:space="preserve"> Unidades                        Materias</t>
  </si>
  <si>
    <t>Cuadro  D6:   Estudiantes físicos de pregrado y grado, según materias aprobadas en el año, por unidad.  2020</t>
  </si>
  <si>
    <t>Fuente:   Archivo de Notas del 23 febrero 2021, Oficina de Registro.</t>
  </si>
  <si>
    <t xml:space="preserve">                                             Aprobadas</t>
  </si>
  <si>
    <t xml:space="preserve">         15 y más</t>
  </si>
  <si>
    <t xml:space="preserve">         de 10 a 14</t>
  </si>
  <si>
    <r>
      <t xml:space="preserve">Total </t>
    </r>
    <r>
      <rPr>
        <vertAlign val="superscript"/>
        <sz val="10"/>
        <rFont val="Arial"/>
        <family val="2"/>
      </rPr>
      <t>1/</t>
    </r>
  </si>
  <si>
    <t>Especialidad                   Materias</t>
  </si>
  <si>
    <t>Cuadro D 7:    Estudiantes físicos de posgrado, según materias aprobadas en el año. 2020</t>
  </si>
  <si>
    <t xml:space="preserve">                       Panorama Cuantitativo Universitario</t>
  </si>
  <si>
    <t xml:space="preserve">                       Universidad de Costa Rica</t>
  </si>
  <si>
    <t xml:space="preserve">                 Oficina de Planificación Universitaria.</t>
  </si>
  <si>
    <t>Fuente:   Archivo de 23 febrero de 2021, Oficina de Registro.</t>
  </si>
  <si>
    <r>
      <t>2/</t>
    </r>
    <r>
      <rPr>
        <sz val="11"/>
        <color theme="1"/>
        <rFont val="Calibri"/>
        <family val="2"/>
        <scheme val="minor"/>
      </rPr>
      <t xml:space="preserve">  Corresponde a las materias que no tienen créditos, tales como: Seminarios de Graduación y las Deportivas.</t>
    </r>
  </si>
  <si>
    <r>
      <t>1/</t>
    </r>
    <r>
      <rPr>
        <sz val="11"/>
        <color theme="1"/>
        <rFont val="Calibri"/>
        <family val="2"/>
        <scheme val="minor"/>
      </rPr>
      <t xml:space="preserve">  La distribución vertical es con respecto al total de la Universidad y la distribución horizontal es con respecto al total de la Unidad.</t>
    </r>
  </si>
  <si>
    <t>Convenios Universidades Extranjeras</t>
  </si>
  <si>
    <t xml:space="preserve">   Sede Interuniversitaria de  Alajuela</t>
  </si>
  <si>
    <t xml:space="preserve"> Estudios Generales</t>
  </si>
  <si>
    <t xml:space="preserve">  Facultad de Ciencias Agroalimentarias</t>
  </si>
  <si>
    <t xml:space="preserve">                                       Matriculados</t>
  </si>
  <si>
    <t>36 y más</t>
  </si>
  <si>
    <t>menos de 36</t>
  </si>
  <si>
    <t xml:space="preserve">menos de 24 </t>
  </si>
  <si>
    <t>menos de 12</t>
  </si>
  <si>
    <r>
      <t xml:space="preserve">Cero créditos </t>
    </r>
    <r>
      <rPr>
        <vertAlign val="superscript"/>
        <sz val="10"/>
        <rFont val="Arial"/>
        <family val="2"/>
      </rPr>
      <t>2/</t>
    </r>
  </si>
  <si>
    <r>
      <t xml:space="preserve">Total  </t>
    </r>
    <r>
      <rPr>
        <vertAlign val="superscript"/>
        <sz val="10"/>
        <rFont val="Arial"/>
        <family val="2"/>
      </rPr>
      <t>1/</t>
    </r>
  </si>
  <si>
    <t xml:space="preserve">                                  Créditos</t>
  </si>
  <si>
    <t xml:space="preserve">De 24 a </t>
  </si>
  <si>
    <t>De 12 a</t>
  </si>
  <si>
    <t>De 1 a</t>
  </si>
  <si>
    <t>Cuadro  D8:   Estudiantes físicos de pregrado y grado,  según créditos matriculados en el año,  por unidad. 2020</t>
  </si>
  <si>
    <t xml:space="preserve">                        Panorama Cuantitativo Universitario </t>
  </si>
  <si>
    <t xml:space="preserve">                        Universidad de Costa Rica</t>
  </si>
  <si>
    <t xml:space="preserve">             Oficina de Planificación Universitaria.</t>
  </si>
  <si>
    <t>Fuente:   Archivo de Notas del 23  febrero de 2021, Oficina de Registro.</t>
  </si>
  <si>
    <t xml:space="preserve">                                         Matriculados</t>
  </si>
  <si>
    <t xml:space="preserve">         36 y más</t>
  </si>
  <si>
    <t xml:space="preserve">    menos de 36</t>
  </si>
  <si>
    <t xml:space="preserve">    menos de 24 </t>
  </si>
  <si>
    <t xml:space="preserve">     menos de 12</t>
  </si>
  <si>
    <t xml:space="preserve">   Cero créditos 2/</t>
  </si>
  <si>
    <r>
      <t xml:space="preserve">           Total  </t>
    </r>
    <r>
      <rPr>
        <vertAlign val="superscript"/>
        <sz val="10"/>
        <rFont val="Arial"/>
        <family val="2"/>
      </rPr>
      <t>1/</t>
    </r>
  </si>
  <si>
    <t xml:space="preserve">                                    Créditos</t>
  </si>
  <si>
    <t xml:space="preserve">      De 24 a </t>
  </si>
  <si>
    <t xml:space="preserve">       De 12 a</t>
  </si>
  <si>
    <t xml:space="preserve">         De 1 a</t>
  </si>
  <si>
    <t>Especialidad</t>
  </si>
  <si>
    <t>Cuadro D9:    Estudiantes físicos de posgrado, según créditos matriculados en el año. 2020</t>
  </si>
  <si>
    <t>Fuente:   Archivo de Notas de23 febrero 2021, Oficina de Registro.</t>
  </si>
  <si>
    <r>
      <t>2/</t>
    </r>
    <r>
      <rPr>
        <sz val="11"/>
        <color theme="1"/>
        <rFont val="Calibri"/>
        <family val="2"/>
        <scheme val="minor"/>
      </rPr>
      <t xml:space="preserve"> Corresponde a las materias que no tienen créditos, tales como: Seminarios de Graduación y las Deportivas.</t>
    </r>
  </si>
  <si>
    <r>
      <t>1/</t>
    </r>
    <r>
      <rPr>
        <sz val="11"/>
        <color theme="1"/>
        <rFont val="Calibri"/>
        <family val="2"/>
        <scheme val="minor"/>
      </rPr>
      <t xml:space="preserve"> La distribución vertical es con respecto al total de la Universidad y la distribución horizontal es con respecto al total de la Unidad.</t>
    </r>
  </si>
  <si>
    <t>Nota: No se incluyen los estudiantes físicos que tienen una letra como nota y esta no tiene ponderación númerica.</t>
  </si>
  <si>
    <t xml:space="preserve">   Convenios Universidades Extranjeras</t>
  </si>
  <si>
    <t xml:space="preserve">   Sede Regional deL Caribe</t>
  </si>
  <si>
    <t xml:space="preserve">  Sedes Regionales</t>
  </si>
  <si>
    <t xml:space="preserve">                                          Aprobados</t>
  </si>
  <si>
    <r>
      <t xml:space="preserve">    Cero créditos </t>
    </r>
    <r>
      <rPr>
        <vertAlign val="superscript"/>
        <sz val="10"/>
        <rFont val="Arial"/>
        <family val="2"/>
      </rPr>
      <t>2/</t>
    </r>
  </si>
  <si>
    <r>
      <t xml:space="preserve">          Total </t>
    </r>
    <r>
      <rPr>
        <vertAlign val="superscript"/>
        <sz val="10"/>
        <rFont val="Arial"/>
        <family val="2"/>
      </rPr>
      <t>1/</t>
    </r>
  </si>
  <si>
    <t xml:space="preserve">                                     Créditos</t>
  </si>
  <si>
    <t>Cuadro D10:   Estudiantes físicos de pregrado y grado, según créditos aprobados en el año, por unidad. 2020</t>
  </si>
  <si>
    <t xml:space="preserve">                     Panorama Cuantitativo Universitario</t>
  </si>
  <si>
    <t xml:space="preserve">                     Universidad de Costa Rica</t>
  </si>
  <si>
    <t>Fuente:   Archivo de Notas de 23 de febrero 2021 Oficina de Registro.</t>
  </si>
  <si>
    <r>
      <t>2/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Corresponde a las materias que no tienen créditos, tales como: Seminarios de Graduación y las Deportivas.</t>
    </r>
  </si>
  <si>
    <r>
      <t>1/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La distribución vertical es con respecto al total de la Universidad y la distribución horizontal es con respecto al total de la Unidad.</t>
    </r>
  </si>
  <si>
    <t>Nota: No se incluyen los estudiantes físicos que tienen una letra como nota (esta no tiene ponderación númerica).</t>
  </si>
  <si>
    <t xml:space="preserve">                                        Aprobados</t>
  </si>
  <si>
    <r>
      <t xml:space="preserve">            Total</t>
    </r>
    <r>
      <rPr>
        <sz val="10"/>
        <rFont val="Arial"/>
        <family val="2"/>
      </rPr>
      <t xml:space="preserve"> 1/</t>
    </r>
  </si>
  <si>
    <t>Cuadro D11:   Estudiantes físicos de posgrado, según créditos aprobados en el año. 2020</t>
  </si>
  <si>
    <t>Fuente:  Archivo de Notas de 23 de febrero de 2021, Oficina de Registro.</t>
  </si>
  <si>
    <r>
      <t>1/</t>
    </r>
    <r>
      <rPr>
        <sz val="11"/>
        <color theme="1"/>
        <rFont val="Calibri"/>
        <family val="2"/>
        <scheme val="minor"/>
      </rPr>
      <t xml:space="preserve">  La distribución vertical es con respecto al total de la Universidad y la distribución horizontal es con respecto al total de las Materias Matriculadas.</t>
    </r>
  </si>
  <si>
    <t>Nota: para este cuadro en la variable materias matriculadas no se presentan los registros que tienen una nota de letra.</t>
  </si>
  <si>
    <t xml:space="preserve">   20 y más</t>
  </si>
  <si>
    <t xml:space="preserve">   15 a 19</t>
  </si>
  <si>
    <t xml:space="preserve">   10 a 14</t>
  </si>
  <si>
    <t xml:space="preserve">    5 a 9</t>
  </si>
  <si>
    <t xml:space="preserve"> Menos de 5</t>
  </si>
  <si>
    <t xml:space="preserve">     abs.</t>
  </si>
  <si>
    <t xml:space="preserve">  Matriculadas            Aprobadas  </t>
  </si>
  <si>
    <t xml:space="preserve">        de 15 a 19</t>
  </si>
  <si>
    <t xml:space="preserve">  Materias                     Materias</t>
  </si>
  <si>
    <t>Cuadro D12:   Estudiantes físicos de pregrado y grado, según materias aprobadas, por materias matriculadas. 2020</t>
  </si>
  <si>
    <t>Fuente:   Archivo de Notas de 23 de febrero de 2021, Oficina de Registro.</t>
  </si>
  <si>
    <t xml:space="preserve">   15 y más</t>
  </si>
  <si>
    <t xml:space="preserve">  Matriculadas            Aprobadas                              </t>
  </si>
  <si>
    <t xml:space="preserve">        15 y más</t>
  </si>
  <si>
    <t>Cuadro D13:   Estudiantes físicos de posgrado, según materias aprobadas, por materias matriculadas.  2020</t>
  </si>
  <si>
    <t>Fuente:   Archivo de Notas del 23 febrero de 2021, Oficina de Registro.</t>
  </si>
  <si>
    <r>
      <t xml:space="preserve">2/ </t>
    </r>
    <r>
      <rPr>
        <sz val="11"/>
        <color theme="1"/>
        <rFont val="Calibri"/>
        <family val="2"/>
        <scheme val="minor"/>
      </rPr>
      <t>Corresponde a las materias que no tienen créditos, tales como: Seminarios de Graduación y las Deportivas.</t>
    </r>
  </si>
  <si>
    <r>
      <t>1/</t>
    </r>
    <r>
      <rPr>
        <sz val="11"/>
        <color theme="1"/>
        <rFont val="Calibri"/>
        <family val="2"/>
        <scheme val="minor"/>
      </rPr>
      <t xml:space="preserve">  La distribución vertical es con respecto al total de la Universidad y la distribución horizontal es con respecto al total de los créditos matriculados.</t>
    </r>
  </si>
  <si>
    <t xml:space="preserve">   36 y más</t>
  </si>
  <si>
    <t xml:space="preserve">   24 a menos de 36</t>
  </si>
  <si>
    <t xml:space="preserve">   12 a menos de 24</t>
  </si>
  <si>
    <t xml:space="preserve">   1 a menos de 12</t>
  </si>
  <si>
    <t xml:space="preserve">    cero créditos</t>
  </si>
  <si>
    <t xml:space="preserve">      %</t>
  </si>
  <si>
    <t>Matriculados               Aprobados</t>
  </si>
  <si>
    <t>De 24 a menos de 36</t>
  </si>
  <si>
    <t xml:space="preserve">De 12 a menos de 24 </t>
  </si>
  <si>
    <t>De 1 a  menos de 12</t>
  </si>
  <si>
    <r>
      <t xml:space="preserve">   Cero créditos </t>
    </r>
    <r>
      <rPr>
        <vertAlign val="superscript"/>
        <sz val="10"/>
        <rFont val="Arial"/>
        <family val="2"/>
      </rPr>
      <t>2/</t>
    </r>
  </si>
  <si>
    <r>
      <t xml:space="preserve">         Total  </t>
    </r>
    <r>
      <rPr>
        <vertAlign val="superscript"/>
        <sz val="10"/>
        <rFont val="Arial"/>
        <family val="2"/>
      </rPr>
      <t>1/</t>
    </r>
  </si>
  <si>
    <t>Créditos                      Créditos</t>
  </si>
  <si>
    <t>Cuadro D14:   Estudiantes físicos de pregrado y grado, según créditos aprobados,  por créditos matriculados.  2020</t>
  </si>
  <si>
    <t>Fuente: Archivo de Notas del 23 de febrero de 2021, Oficina de Registro.</t>
  </si>
  <si>
    <r>
      <t xml:space="preserve">1/ </t>
    </r>
    <r>
      <rPr>
        <sz val="11"/>
        <color theme="1"/>
        <rFont val="Calibri"/>
        <family val="2"/>
        <scheme val="minor"/>
      </rPr>
      <t xml:space="preserve"> La distribución vertical es con respecto al total de la Universidad y la distribución horizontal es con respecto al total de los créditos matriculados.</t>
    </r>
  </si>
  <si>
    <t>Nota: para este cuadro en la variable creditos matriculadas no se presentan los registros que tienen una nota de letra.</t>
  </si>
  <si>
    <t>Cuadro D15:   Estudiantes físicos de posgrado, según créditos aprobados, por créditos matriculados.  2020</t>
  </si>
  <si>
    <t xml:space="preserve">               Oficina de Planificación Universitaria.</t>
  </si>
  <si>
    <t>Fuente:  Oficina de Registro.</t>
  </si>
  <si>
    <r>
      <t>1/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La distribución vertical es con respecto al total de la Universidad y la distribución horizontal es con respecto al total de la Unidad.</t>
    </r>
  </si>
  <si>
    <t>f/ Corresponde a 6 profesorados y 6 diplomado..</t>
  </si>
  <si>
    <t>e/ Corresponde a 3 profesorados y 14 diplomado.</t>
  </si>
  <si>
    <t>d/ Corresponde a 4 profesorados.</t>
  </si>
  <si>
    <t>c/ Corresponde a 1 profesorados.</t>
  </si>
  <si>
    <t>b/ Corresponde a 6 profesorados.</t>
  </si>
  <si>
    <t>a/ Corresponde a 50 profesorados.</t>
  </si>
  <si>
    <t>Nota: Son estudiantes graduados en el año cronológico.</t>
  </si>
  <si>
    <t>f/</t>
  </si>
  <si>
    <t>e/</t>
  </si>
  <si>
    <t>d/</t>
  </si>
  <si>
    <t>c/</t>
  </si>
  <si>
    <t>Sede Interuniversitaria de Alajuela</t>
  </si>
  <si>
    <t xml:space="preserve">   Ingeniería Topografía </t>
  </si>
  <si>
    <t xml:space="preserve">   Ingeniería de Bisistemas</t>
  </si>
  <si>
    <t>b/</t>
  </si>
  <si>
    <t xml:space="preserve">   Bibliotecas y Cs. Información</t>
  </si>
  <si>
    <t>a/</t>
  </si>
  <si>
    <t xml:space="preserve">   Lenguas Modernas </t>
  </si>
  <si>
    <t>Licenciado</t>
  </si>
  <si>
    <t>Bachiller</t>
  </si>
  <si>
    <r>
      <t xml:space="preserve">Total </t>
    </r>
    <r>
      <rPr>
        <vertAlign val="superscript"/>
        <sz val="11"/>
        <rFont val="Arial"/>
        <family val="2"/>
      </rPr>
      <t xml:space="preserve"> 1/</t>
    </r>
  </si>
  <si>
    <t xml:space="preserve">  Unidades</t>
  </si>
  <si>
    <t>Cuadro D16:   Títulos otorgados en pregrado y grado, según grado académico obtenido, por unidad.  2020.</t>
  </si>
  <si>
    <t xml:space="preserve">   Sede Regional de Limón</t>
  </si>
  <si>
    <t xml:space="preserve">   Ingenieía Topográfíca</t>
  </si>
  <si>
    <t xml:space="preserve">  Facultad de Ingeniería Arqitectura</t>
  </si>
  <si>
    <t xml:space="preserve">  Tecnologías en Salud</t>
  </si>
  <si>
    <t>Masculino</t>
  </si>
  <si>
    <t>Femenino</t>
  </si>
  <si>
    <r>
      <t xml:space="preserve">            Total </t>
    </r>
    <r>
      <rPr>
        <vertAlign val="superscript"/>
        <sz val="12"/>
        <rFont val="Arial"/>
        <family val="2"/>
      </rPr>
      <t>1/</t>
    </r>
  </si>
  <si>
    <t xml:space="preserve">     Unidades                  </t>
  </si>
  <si>
    <t>Cuadro D17   Títulos otorgados a graduados de pregrado y grado, según género, por unidad.  2020</t>
  </si>
  <si>
    <t xml:space="preserve">     al total de Especialidades de Posgrado.</t>
  </si>
  <si>
    <r>
      <t xml:space="preserve">1/ </t>
    </r>
    <r>
      <rPr>
        <sz val="11"/>
        <rFont val="Arial"/>
        <family val="2"/>
      </rPr>
      <t xml:space="preserve"> La distribución vertical es con respecto al total de la Universidad, y la distribución horizontal es con respecto </t>
    </r>
  </si>
  <si>
    <t xml:space="preserve">   Odontología</t>
  </si>
  <si>
    <t xml:space="preserve">   Microbiología</t>
  </si>
  <si>
    <t xml:space="preserve">   Especialidades Médicas</t>
  </si>
  <si>
    <t xml:space="preserve">   Tecnologïa de la Información</t>
  </si>
  <si>
    <t xml:space="preserve">   Salud Pública </t>
  </si>
  <si>
    <t xml:space="preserve">   Planificación Curricular</t>
  </si>
  <si>
    <t xml:space="preserve">   Nutrición Humana</t>
  </si>
  <si>
    <t xml:space="preserve">   Literatura</t>
  </si>
  <si>
    <t xml:space="preserve">   Lingüística</t>
  </si>
  <si>
    <t xml:space="preserve">   Ingeniería Eléctrica con varios enfasis</t>
  </si>
  <si>
    <t xml:space="preserve">   Gestión Ambiental y Ecoturismo </t>
  </si>
  <si>
    <t xml:space="preserve">   Gerontología</t>
  </si>
  <si>
    <t xml:space="preserve">   Geología</t>
  </si>
  <si>
    <t xml:space="preserve">   Fílosofía</t>
  </si>
  <si>
    <t xml:space="preserve">   Farmacia</t>
  </si>
  <si>
    <t xml:space="preserve">   Estudios Interdisciplinarios</t>
  </si>
  <si>
    <t xml:space="preserve">   Estudios de la Mujer (Convenio UCR-UNA)</t>
  </si>
  <si>
    <t xml:space="preserve">   Enseñanza del Ingles</t>
  </si>
  <si>
    <t xml:space="preserve">   Enseñanaza del Castellano</t>
  </si>
  <si>
    <t xml:space="preserve">   Económia</t>
  </si>
  <si>
    <t xml:space="preserve">   Desarrollo Sostenible con varios enfasis</t>
  </si>
  <si>
    <t xml:space="preserve">   Cs. Biomédicas </t>
  </si>
  <si>
    <t xml:space="preserve">   Cs. Agrícolas y Recursos Naturales con varios énfasis</t>
  </si>
  <si>
    <t xml:space="preserve">   Comunicación </t>
  </si>
  <si>
    <t xml:space="preserve">   Computación e Informática</t>
  </si>
  <si>
    <t xml:space="preserve">   Ciencias del Movimiento Humano</t>
  </si>
  <si>
    <t xml:space="preserve">   Ciencias Médicas</t>
  </si>
  <si>
    <t xml:space="preserve">   Ciencias de la Enfermería</t>
  </si>
  <si>
    <t xml:space="preserve">   Ciencias de la Educación enfasis en Educ. de Adultos </t>
  </si>
  <si>
    <t xml:space="preserve">   Ciencias Cognoscitivas</t>
  </si>
  <si>
    <t xml:space="preserve">   Ciencias de la Alimentación</t>
  </si>
  <si>
    <t xml:space="preserve">   Ciencias de la Atmosfera</t>
  </si>
  <si>
    <t xml:space="preserve">   Bibliotecología y Estudios de la Información</t>
  </si>
  <si>
    <t xml:space="preserve">   Artes</t>
  </si>
  <si>
    <t xml:space="preserve">   Arquitectura Tropical</t>
  </si>
  <si>
    <t xml:space="preserve">   Administración y Dirección de Empresas con varios énfasis</t>
  </si>
  <si>
    <t xml:space="preserve">   Administración Universitaria</t>
  </si>
  <si>
    <t xml:space="preserve">   Administración Pública con varios énfasis</t>
  </si>
  <si>
    <t xml:space="preserve">Maestrías </t>
  </si>
  <si>
    <t xml:space="preserve">  Historia </t>
  </si>
  <si>
    <t xml:space="preserve">  Gobierno y Política</t>
  </si>
  <si>
    <t xml:space="preserve">  Ciencias </t>
  </si>
  <si>
    <t xml:space="preserve">     de Posgrado</t>
  </si>
  <si>
    <r>
      <t xml:space="preserve">            Total </t>
    </r>
    <r>
      <rPr>
        <vertAlign val="superscript"/>
        <sz val="11"/>
        <rFont val="Arial"/>
        <family val="2"/>
      </rPr>
      <t>1/</t>
    </r>
  </si>
  <si>
    <t>Cuadro D18:  Títulos otorgados a graduados de posgrado, según género.  2020</t>
  </si>
  <si>
    <t xml:space="preserve">                       por sede y área.  2020</t>
  </si>
  <si>
    <t xml:space="preserve">Cuadro D19:   Número de estudiantes graduados de pregrado, grado y posgrado, según género, </t>
  </si>
  <si>
    <t>Maestria Acádemica</t>
  </si>
  <si>
    <t>Maestria Profesional</t>
  </si>
  <si>
    <t>Materias aprobadas</t>
  </si>
  <si>
    <t>Materias Matriculadas</t>
  </si>
  <si>
    <t>C</t>
  </si>
  <si>
    <t>CM POS   9</t>
  </si>
  <si>
    <t>CM G Y P 8</t>
  </si>
  <si>
    <t>36 +</t>
  </si>
  <si>
    <t>24 A 36</t>
  </si>
  <si>
    <t>12 A 24</t>
  </si>
  <si>
    <t>1 A 12</t>
  </si>
  <si>
    <t>0 CRE</t>
  </si>
  <si>
    <t>de 24 a menos de 36</t>
  </si>
  <si>
    <t>de 12 a menos de 24</t>
  </si>
  <si>
    <t>de 1 a menos de 12</t>
  </si>
  <si>
    <t>Cero créditos</t>
  </si>
  <si>
    <t>Créditos  aprobados</t>
  </si>
  <si>
    <t>Créditos  Matriculados</t>
  </si>
  <si>
    <t>Cs. Sociales</t>
  </si>
  <si>
    <t>Salud</t>
  </si>
  <si>
    <t xml:space="preserve">Artes y Letras </t>
  </si>
  <si>
    <t>Ing. y Arquitectura</t>
  </si>
  <si>
    <t>Cs. Agroalimentarias</t>
  </si>
  <si>
    <t>Cs. Básicas</t>
  </si>
  <si>
    <t>Maestrias</t>
  </si>
  <si>
    <t>Maestría</t>
  </si>
  <si>
    <t>Maestría Profesional</t>
  </si>
  <si>
    <t>INDICE DE CUADROS</t>
  </si>
  <si>
    <t>DOCENCIA</t>
  </si>
  <si>
    <t>Plazas</t>
  </si>
  <si>
    <t>Cuadro D1</t>
  </si>
  <si>
    <r>
      <t>Distribución de plazas del Programa de Docencia, por programa y subprograma. 2020.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(Ver Gráfico D1)</t>
    </r>
  </si>
  <si>
    <t>Carreras, materias y créditos</t>
  </si>
  <si>
    <t>Cuadro D2</t>
  </si>
  <si>
    <t>Número de titulaciones ofrecidas, según grado y posgrado, por unidad. 2020.  (Ver Gráfico D2)</t>
  </si>
  <si>
    <t>Cuadro D3</t>
  </si>
  <si>
    <t>Número de posgrados ofrecidos, por área 2020 (Ver Gráfico D3)</t>
  </si>
  <si>
    <t>Cuadro D4</t>
  </si>
  <si>
    <r>
      <t>Estudiantes físicos de pregrado y grado, según materias matriculadas en el año, por unidad. 2020.  (Ver Gráfico D4</t>
    </r>
    <r>
      <rPr>
        <sz val="10"/>
        <color theme="1"/>
        <rFont val="Times New Roman"/>
        <family val="1"/>
      </rPr>
      <t>)</t>
    </r>
  </si>
  <si>
    <t>Cuadro D5</t>
  </si>
  <si>
    <r>
      <t>Estudiantes físicos de posgrado, según materias matriculadas en el año. 2020.  (Ver Gráfico D4</t>
    </r>
    <r>
      <rPr>
        <sz val="10"/>
        <color theme="1"/>
        <rFont val="Times New Roman"/>
        <family val="1"/>
      </rPr>
      <t>)</t>
    </r>
  </si>
  <si>
    <t>Cuadro D6</t>
  </si>
  <si>
    <r>
      <t>Estudiantes físicos de pregrado y grado, según materias aprobadas en el año, por unidad. 2020. (Ver Gráfico D4</t>
    </r>
    <r>
      <rPr>
        <sz val="10"/>
        <color theme="1"/>
        <rFont val="Times New Roman"/>
        <family val="1"/>
      </rPr>
      <t>)</t>
    </r>
  </si>
  <si>
    <t>Cuadro D7</t>
  </si>
  <si>
    <r>
      <t>Estudiantes físicos de posgrado, según materias aprobadas en el año. 2020. (Ver Gráfico D4</t>
    </r>
    <r>
      <rPr>
        <sz val="10"/>
        <color theme="1"/>
        <rFont val="Times New Roman"/>
        <family val="1"/>
      </rPr>
      <t>)</t>
    </r>
  </si>
  <si>
    <t>Cuadro D8</t>
  </si>
  <si>
    <r>
      <t>Estudiantes físicos de pregrado y grado, según créditos matriculados en el año, por unidad. 2020. (Ver Gráfico D5</t>
    </r>
    <r>
      <rPr>
        <sz val="10"/>
        <color theme="1"/>
        <rFont val="Times New Roman"/>
        <family val="1"/>
      </rPr>
      <t>)</t>
    </r>
  </si>
  <si>
    <t>Cuadro D9</t>
  </si>
  <si>
    <t>Estudiantes físicos de posgrado, según créditos matriculados en el año. 2020. (Ver Gráfico D5)</t>
  </si>
  <si>
    <t>Cuadro D10</t>
  </si>
  <si>
    <t>Estudiantes físicos de pregrado y grado, según créditos aprobados en el año, por unidad. 2020. (Ver Gráfico D5)</t>
  </si>
  <si>
    <t>Cuadro D11</t>
  </si>
  <si>
    <t>Estudiantes físicos de posgrado, según créditos aprobados, en el año. 2020.  Ver Gráfico D5)</t>
  </si>
  <si>
    <t>Cuadro D12</t>
  </si>
  <si>
    <t>Estudiantes físicos de pregrado y grado, según materias aprobadas, por materias matriculadas. 2020.</t>
  </si>
  <si>
    <t>Cuadro D13</t>
  </si>
  <si>
    <t>Estudiantes físicos de posgrado, según materias aprobadas, por materias matriculadas. 2020.</t>
  </si>
  <si>
    <t>Cuadro D14</t>
  </si>
  <si>
    <t>Estudiantes físicos de pregrado y grado, según créditos aprobados, por créditos matriculados. 2020.</t>
  </si>
  <si>
    <t>Cuadro D15</t>
  </si>
  <si>
    <t>Estudiantes físicos de posgrado, según créditos aprobados, por créditos matriculados. 2020.</t>
  </si>
  <si>
    <t>Graduados</t>
  </si>
  <si>
    <t>Cuadro D16</t>
  </si>
  <si>
    <t>Títulos otorgados a graduados de pregrado y grado, según grado académico obtenido, por unidad. 2020. (Ver Gráfico D6)</t>
  </si>
  <si>
    <t>Cuadro D17</t>
  </si>
  <si>
    <t>Títulos otorgados a graduados de pregrado y grado, según género, por unidad. 2020. (Ver Gráfico D7 y D7.1)</t>
  </si>
  <si>
    <t>Cuadro D18</t>
  </si>
  <si>
    <t>Títulos otorgados a graduados de posgrado, según género. 2020..  (Ver Gráfico D8 y D8.1)</t>
  </si>
  <si>
    <t>Cuadro D19</t>
  </si>
  <si>
    <t>Títulos otorgados a graduados de pregrado, grado y posgrado, según género, por área y sede 2020.  (Ver Gráfico D9)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</si>
</sst>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.000"/>
    <numFmt numFmtId="166" formatCode="###0"/>
    <numFmt numFmtId="167" formatCode="#,###;\(#,###\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rgb="FF010205"/>
      <name val="Arial"/>
      <family val="2"/>
    </font>
    <font>
      <sz val="9"/>
      <color rgb="FF010205"/>
      <name val="Arial"/>
      <family val="2"/>
    </font>
    <font>
      <b/>
      <sz val="9"/>
      <color rgb="FF010205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10205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z val="18"/>
      <name val="Times New Roman"/>
      <family val="1"/>
    </font>
    <font>
      <sz val="18"/>
      <color rgb="FF000000"/>
      <name val="Times New Roman"/>
      <family val="1"/>
    </font>
    <font>
      <sz val="11"/>
      <color rgb="FF000000"/>
      <name val="Times New Roman"/>
      <family val="1"/>
    </font>
    <font>
      <sz val="18"/>
      <color indexed="8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" fontId="2" fillId="0" borderId="0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/>
    <xf numFmtId="4" fontId="1" fillId="0" borderId="0" xfId="0" applyNumberFormat="1" applyFont="1" applyFill="1"/>
    <xf numFmtId="0" fontId="7" fillId="0" borderId="0" xfId="0" applyFont="1" applyFill="1"/>
    <xf numFmtId="0" fontId="7" fillId="0" borderId="0" xfId="0" applyFont="1"/>
    <xf numFmtId="4" fontId="7" fillId="0" borderId="0" xfId="0" applyNumberFormat="1" applyFont="1" applyFill="1"/>
    <xf numFmtId="0" fontId="7" fillId="0" borderId="1" xfId="0" applyFont="1" applyFill="1" applyBorder="1"/>
    <xf numFmtId="0" fontId="7" fillId="0" borderId="1" xfId="0" applyFont="1" applyBorder="1"/>
    <xf numFmtId="4" fontId="7" fillId="0" borderId="1" xfId="0" applyNumberFormat="1" applyFont="1" applyFill="1" applyBorder="1"/>
    <xf numFmtId="0" fontId="7" fillId="0" borderId="5" xfId="0" applyFont="1" applyFill="1" applyBorder="1"/>
    <xf numFmtId="0" fontId="7" fillId="0" borderId="5" xfId="0" applyFont="1" applyBorder="1"/>
    <xf numFmtId="4" fontId="7" fillId="0" borderId="5" xfId="0" applyNumberFormat="1" applyFont="1" applyFill="1" applyBorder="1"/>
    <xf numFmtId="2" fontId="7" fillId="0" borderId="0" xfId="0" applyNumberFormat="1" applyFont="1" applyFill="1"/>
    <xf numFmtId="4" fontId="7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0" fontId="1" fillId="0" borderId="0" xfId="1"/>
    <xf numFmtId="4" fontId="9" fillId="0" borderId="0" xfId="1" applyNumberFormat="1" applyFont="1"/>
    <xf numFmtId="0" fontId="10" fillId="0" borderId="0" xfId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9" fillId="0" borderId="0" xfId="1" applyFont="1"/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4" fontId="10" fillId="0" borderId="5" xfId="1" applyNumberFormat="1" applyFont="1" applyBorder="1" applyAlignment="1">
      <alignment horizontal="center"/>
    </xf>
    <xf numFmtId="0" fontId="9" fillId="0" borderId="5" xfId="1" applyFont="1" applyBorder="1"/>
    <xf numFmtId="0" fontId="9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11" fillId="0" borderId="0" xfId="1" applyFont="1"/>
    <xf numFmtId="0" fontId="7" fillId="0" borderId="0" xfId="1" applyFont="1"/>
    <xf numFmtId="1" fontId="1" fillId="0" borderId="0" xfId="1" applyNumberFormat="1" applyAlignment="1">
      <alignment horizontal="center"/>
    </xf>
    <xf numFmtId="0" fontId="9" fillId="0" borderId="5" xfId="1" applyFont="1" applyBorder="1" applyAlignment="1">
      <alignment horizontal="left"/>
    </xf>
    <xf numFmtId="0" fontId="10" fillId="0" borderId="0" xfId="1" applyFont="1"/>
    <xf numFmtId="4" fontId="10" fillId="0" borderId="6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6" xfId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165" fontId="10" fillId="0" borderId="0" xfId="1" applyNumberFormat="1" applyFont="1" applyAlignment="1">
      <alignment horizontal="center"/>
    </xf>
    <xf numFmtId="4" fontId="9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1" xfId="1" applyNumberFormat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4" fontId="10" fillId="0" borderId="5" xfId="1" applyNumberFormat="1" applyFont="1" applyBorder="1" applyAlignment="1">
      <alignment horizontal="right"/>
    </xf>
    <xf numFmtId="1" fontId="10" fillId="0" borderId="0" xfId="1" applyNumberFormat="1" applyFont="1" applyAlignment="1">
      <alignment horizontal="right"/>
    </xf>
    <xf numFmtId="4" fontId="1" fillId="0" borderId="0" xfId="1" applyNumberFormat="1"/>
    <xf numFmtId="2" fontId="9" fillId="0" borderId="0" xfId="1" applyNumberFormat="1" applyFont="1"/>
    <xf numFmtId="164" fontId="9" fillId="0" borderId="0" xfId="1" applyNumberFormat="1" applyFont="1"/>
    <xf numFmtId="4" fontId="13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/>
    </xf>
    <xf numFmtId="4" fontId="2" fillId="0" borderId="0" xfId="1" applyNumberFormat="1" applyFont="1"/>
    <xf numFmtId="1" fontId="13" fillId="0" borderId="0" xfId="1" applyNumberFormat="1" applyFont="1" applyAlignment="1">
      <alignment horizontal="center"/>
    </xf>
    <xf numFmtId="4" fontId="11" fillId="0" borderId="0" xfId="1" applyNumberFormat="1" applyFont="1"/>
    <xf numFmtId="164" fontId="11" fillId="0" borderId="0" xfId="1" applyNumberFormat="1" applyFont="1"/>
    <xf numFmtId="0" fontId="1" fillId="0" borderId="0" xfId="1" applyAlignment="1">
      <alignment horizontal="center"/>
    </xf>
    <xf numFmtId="0" fontId="10" fillId="0" borderId="1" xfId="1" applyFont="1" applyBorder="1" applyAlignment="1">
      <alignment horizontal="right"/>
    </xf>
    <xf numFmtId="2" fontId="1" fillId="0" borderId="0" xfId="1" applyNumberFormat="1"/>
    <xf numFmtId="165" fontId="10" fillId="0" borderId="0" xfId="1" applyNumberFormat="1" applyFont="1" applyAlignment="1">
      <alignment horizontal="right"/>
    </xf>
    <xf numFmtId="164" fontId="1" fillId="0" borderId="0" xfId="1" applyNumberFormat="1"/>
    <xf numFmtId="0" fontId="6" fillId="0" borderId="0" xfId="1" applyFont="1"/>
    <xf numFmtId="2" fontId="1" fillId="0" borderId="5" xfId="1" applyNumberFormat="1" applyBorder="1"/>
    <xf numFmtId="164" fontId="1" fillId="0" borderId="5" xfId="1" applyNumberFormat="1" applyBorder="1"/>
    <xf numFmtId="0" fontId="1" fillId="0" borderId="5" xfId="1" applyBorder="1"/>
    <xf numFmtId="3" fontId="14" fillId="0" borderId="0" xfId="2" applyNumberFormat="1" applyFont="1" applyAlignment="1">
      <alignment horizontal="right"/>
    </xf>
    <xf numFmtId="3" fontId="1" fillId="0" borderId="0" xfId="1" applyNumberFormat="1"/>
    <xf numFmtId="0" fontId="2" fillId="0" borderId="0" xfId="1" applyFont="1"/>
    <xf numFmtId="3" fontId="14" fillId="0" borderId="0" xfId="3" applyNumberFormat="1" applyFont="1" applyAlignment="1">
      <alignment horizontal="right"/>
    </xf>
    <xf numFmtId="0" fontId="1" fillId="0" borderId="0" xfId="1" applyAlignment="1">
      <alignment horizontal="right"/>
    </xf>
    <xf numFmtId="2" fontId="1" fillId="0" borderId="1" xfId="1" applyNumberFormat="1" applyBorder="1"/>
    <xf numFmtId="2" fontId="1" fillId="0" borderId="7" xfId="1" applyNumberFormat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2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6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164" fontId="1" fillId="0" borderId="1" xfId="1" applyNumberFormat="1" applyBorder="1"/>
    <xf numFmtId="0" fontId="1" fillId="0" borderId="1" xfId="1" applyBorder="1"/>
    <xf numFmtId="2" fontId="1" fillId="0" borderId="0" xfId="1" applyNumberFormat="1" applyAlignment="1">
      <alignment horizontal="right"/>
    </xf>
    <xf numFmtId="166" fontId="14" fillId="0" borderId="0" xfId="2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6" fontId="14" fillId="0" borderId="0" xfId="3" applyNumberFormat="1" applyFont="1" applyAlignment="1">
      <alignment horizontal="right"/>
    </xf>
    <xf numFmtId="166" fontId="14" fillId="0" borderId="0" xfId="4" applyNumberFormat="1" applyFont="1" applyAlignment="1">
      <alignment horizontal="right" vertical="top"/>
    </xf>
    <xf numFmtId="0" fontId="1" fillId="0" borderId="0" xfId="1" applyAlignment="1">
      <alignment horizontal="left"/>
    </xf>
    <xf numFmtId="166" fontId="14" fillId="0" borderId="0" xfId="5" applyNumberFormat="1" applyFont="1" applyAlignment="1">
      <alignment horizontal="right" vertical="top"/>
    </xf>
    <xf numFmtId="166" fontId="14" fillId="0" borderId="0" xfId="6" applyNumberFormat="1" applyFont="1" applyAlignment="1">
      <alignment horizontal="right" vertical="center"/>
    </xf>
    <xf numFmtId="166" fontId="14" fillId="0" borderId="0" xfId="7" applyNumberFormat="1" applyFont="1" applyAlignment="1">
      <alignment horizontal="right" vertical="center"/>
    </xf>
    <xf numFmtId="0" fontId="1" fillId="0" borderId="0" xfId="1" applyAlignment="1">
      <alignment horizontal="center" wrapText="1"/>
    </xf>
    <xf numFmtId="3" fontId="14" fillId="0" borderId="0" xfId="8" applyNumberFormat="1" applyFont="1" applyAlignment="1">
      <alignment horizontal="right" wrapText="1"/>
    </xf>
    <xf numFmtId="3" fontId="14" fillId="0" borderId="0" xfId="9" applyNumberFormat="1" applyFont="1" applyAlignment="1">
      <alignment horizontal="right" wrapText="1"/>
    </xf>
    <xf numFmtId="0" fontId="1" fillId="0" borderId="0" xfId="1" applyAlignment="1">
      <alignment wrapText="1"/>
    </xf>
    <xf numFmtId="166" fontId="4" fillId="0" borderId="0" xfId="1" applyNumberFormat="1" applyFont="1" applyAlignment="1">
      <alignment horizontal="right" vertical="top"/>
    </xf>
    <xf numFmtId="3" fontId="14" fillId="0" borderId="0" xfId="10" applyNumberFormat="1" applyFont="1" applyAlignment="1">
      <alignment horizontal="right" vertical="top"/>
    </xf>
    <xf numFmtId="3" fontId="15" fillId="0" borderId="0" xfId="11" applyNumberFormat="1" applyFont="1" applyAlignment="1">
      <alignment horizontal="right" vertical="top" wrapText="1"/>
    </xf>
    <xf numFmtId="0" fontId="1" fillId="0" borderId="7" xfId="1" applyBorder="1" applyAlignment="1">
      <alignment horizontal="center"/>
    </xf>
    <xf numFmtId="166" fontId="14" fillId="0" borderId="0" xfId="8" applyNumberFormat="1" applyFont="1" applyAlignment="1">
      <alignment horizontal="right"/>
    </xf>
    <xf numFmtId="2" fontId="2" fillId="0" borderId="0" xfId="1" applyNumberFormat="1" applyFont="1"/>
    <xf numFmtId="166" fontId="14" fillId="0" borderId="0" xfId="9" applyNumberFormat="1" applyFont="1" applyAlignment="1">
      <alignment horizontal="right"/>
    </xf>
    <xf numFmtId="166" fontId="16" fillId="0" borderId="0" xfId="12" applyNumberFormat="1" applyFont="1" applyAlignment="1">
      <alignment horizontal="right" vertical="top"/>
    </xf>
    <xf numFmtId="166" fontId="17" fillId="0" borderId="0" xfId="12" applyNumberFormat="1" applyFont="1" applyAlignment="1">
      <alignment horizontal="right" vertical="top"/>
    </xf>
    <xf numFmtId="166" fontId="17" fillId="0" borderId="0" xfId="11" applyNumberFormat="1" applyFont="1" applyAlignment="1">
      <alignment horizontal="right" vertical="top"/>
    </xf>
    <xf numFmtId="164" fontId="2" fillId="0" borderId="0" xfId="1" applyNumberFormat="1" applyFont="1"/>
    <xf numFmtId="166" fontId="4" fillId="0" borderId="0" xfId="13" applyNumberFormat="1" applyFont="1" applyAlignment="1">
      <alignment horizontal="right" vertical="top"/>
    </xf>
    <xf numFmtId="166" fontId="2" fillId="0" borderId="0" xfId="1" applyNumberFormat="1" applyFont="1" applyAlignment="1">
      <alignment horizontal="right"/>
    </xf>
    <xf numFmtId="166" fontId="18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/>
    </xf>
    <xf numFmtId="166" fontId="19" fillId="0" borderId="0" xfId="1" applyNumberFormat="1" applyFont="1" applyAlignment="1">
      <alignment horizontal="right" vertical="top"/>
    </xf>
    <xf numFmtId="3" fontId="14" fillId="0" borderId="0" xfId="4" applyNumberFormat="1" applyFont="1" applyAlignment="1">
      <alignment horizontal="right" vertical="top"/>
    </xf>
    <xf numFmtId="3" fontId="14" fillId="0" borderId="0" xfId="14" applyNumberFormat="1" applyFont="1" applyAlignment="1">
      <alignment horizontal="center"/>
    </xf>
    <xf numFmtId="164" fontId="1" fillId="0" borderId="0" xfId="1" applyNumberFormat="1" applyAlignment="1">
      <alignment horizontal="center"/>
    </xf>
    <xf numFmtId="2" fontId="1" fillId="0" borderId="5" xfId="1" applyNumberFormat="1" applyBorder="1" applyAlignment="1">
      <alignment horizontal="right"/>
    </xf>
    <xf numFmtId="164" fontId="1" fillId="0" borderId="5" xfId="1" applyNumberFormat="1" applyBorder="1" applyAlignment="1">
      <alignment horizontal="right"/>
    </xf>
    <xf numFmtId="0" fontId="1" fillId="0" borderId="5" xfId="1" applyBorder="1" applyAlignment="1">
      <alignment horizontal="right"/>
    </xf>
    <xf numFmtId="166" fontId="1" fillId="0" borderId="0" xfId="1" applyNumberFormat="1" applyAlignment="1">
      <alignment horizontal="right"/>
    </xf>
    <xf numFmtId="3" fontId="15" fillId="0" borderId="0" xfId="15" applyNumberFormat="1" applyFont="1" applyAlignment="1">
      <alignment horizontal="right" vertical="top"/>
    </xf>
    <xf numFmtId="3" fontId="15" fillId="0" borderId="0" xfId="16" applyNumberFormat="1" applyFont="1" applyAlignment="1">
      <alignment horizontal="right" vertical="top"/>
    </xf>
    <xf numFmtId="3" fontId="15" fillId="0" borderId="0" xfId="17" applyNumberFormat="1" applyFont="1" applyAlignment="1">
      <alignment horizontal="right" vertical="top"/>
    </xf>
    <xf numFmtId="3" fontId="14" fillId="0" borderId="0" xfId="8" applyNumberFormat="1" applyFont="1" applyAlignment="1">
      <alignment horizontal="right"/>
    </xf>
    <xf numFmtId="3" fontId="14" fillId="0" borderId="0" xfId="9" applyNumberFormat="1" applyFont="1" applyAlignment="1">
      <alignment horizontal="right"/>
    </xf>
    <xf numFmtId="164" fontId="1" fillId="0" borderId="0" xfId="1" applyNumberFormat="1" applyAlignment="1">
      <alignment horizontal="left"/>
    </xf>
    <xf numFmtId="0" fontId="4" fillId="0" borderId="0" xfId="1" applyFont="1"/>
    <xf numFmtId="4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4" fontId="4" fillId="0" borderId="0" xfId="1" applyNumberFormat="1" applyFont="1"/>
    <xf numFmtId="4" fontId="4" fillId="0" borderId="5" xfId="1" applyNumberFormat="1" applyFont="1" applyBorder="1"/>
    <xf numFmtId="1" fontId="4" fillId="0" borderId="5" xfId="1" applyNumberFormat="1" applyFont="1" applyBorder="1"/>
    <xf numFmtId="0" fontId="4" fillId="0" borderId="5" xfId="1" applyFont="1" applyBorder="1"/>
    <xf numFmtId="2" fontId="4" fillId="0" borderId="5" xfId="1" applyNumberFormat="1" applyFont="1" applyBorder="1"/>
    <xf numFmtId="164" fontId="4" fillId="0" borderId="5" xfId="1" applyNumberFormat="1" applyFont="1" applyBorder="1"/>
    <xf numFmtId="3" fontId="14" fillId="0" borderId="0" xfId="8" applyNumberFormat="1" applyFont="1" applyAlignment="1">
      <alignment horizontal="right" vertical="top"/>
    </xf>
    <xf numFmtId="3" fontId="14" fillId="0" borderId="0" xfId="9" applyNumberFormat="1" applyFont="1" applyAlignment="1">
      <alignment horizontal="right" vertical="top"/>
    </xf>
    <xf numFmtId="3" fontId="20" fillId="0" borderId="0" xfId="18" applyNumberFormat="1" applyFont="1" applyAlignment="1">
      <alignment vertical="top"/>
    </xf>
    <xf numFmtId="166" fontId="21" fillId="0" borderId="0" xfId="19" applyNumberFormat="1" applyFont="1" applyAlignment="1">
      <alignment horizontal="right" vertical="center"/>
    </xf>
    <xf numFmtId="4" fontId="22" fillId="0" borderId="0" xfId="1" applyNumberFormat="1" applyFont="1"/>
    <xf numFmtId="3" fontId="20" fillId="0" borderId="0" xfId="11" applyNumberFormat="1" applyFont="1" applyAlignment="1">
      <alignment vertical="top"/>
    </xf>
    <xf numFmtId="3" fontId="20" fillId="0" borderId="0" xfId="20" applyNumberFormat="1" applyFont="1" applyAlignment="1">
      <alignment vertical="top"/>
    </xf>
    <xf numFmtId="0" fontId="22" fillId="0" borderId="0" xfId="1" applyFont="1"/>
    <xf numFmtId="2" fontId="22" fillId="0" borderId="0" xfId="1" applyNumberFormat="1" applyFont="1"/>
    <xf numFmtId="164" fontId="22" fillId="0" borderId="0" xfId="1" applyNumberFormat="1" applyFont="1"/>
    <xf numFmtId="1" fontId="4" fillId="0" borderId="0" xfId="1" applyNumberFormat="1" applyFont="1" applyAlignment="1">
      <alignment horizontal="right" vertical="top"/>
    </xf>
    <xf numFmtId="166" fontId="22" fillId="0" borderId="0" xfId="1" applyNumberFormat="1" applyFont="1" applyAlignment="1">
      <alignment horizontal="right" vertical="top"/>
    </xf>
    <xf numFmtId="3" fontId="15" fillId="0" borderId="0" xfId="11" applyNumberFormat="1" applyFont="1" applyAlignment="1">
      <alignment vertical="top"/>
    </xf>
    <xf numFmtId="3" fontId="15" fillId="0" borderId="0" xfId="20" applyNumberFormat="1" applyFont="1" applyAlignment="1">
      <alignment vertical="top"/>
    </xf>
    <xf numFmtId="3" fontId="15" fillId="0" borderId="0" xfId="18" applyNumberFormat="1" applyFont="1" applyAlignment="1">
      <alignment vertical="top"/>
    </xf>
    <xf numFmtId="3" fontId="22" fillId="0" borderId="0" xfId="1" applyNumberFormat="1" applyFont="1"/>
    <xf numFmtId="1" fontId="22" fillId="0" borderId="0" xfId="1" applyNumberFormat="1" applyFont="1"/>
    <xf numFmtId="1" fontId="2" fillId="0" borderId="0" xfId="1" applyNumberFormat="1" applyFont="1"/>
    <xf numFmtId="2" fontId="6" fillId="0" borderId="5" xfId="1" applyNumberFormat="1" applyFont="1" applyBorder="1"/>
    <xf numFmtId="4" fontId="6" fillId="0" borderId="5" xfId="1" applyNumberFormat="1" applyFont="1" applyBorder="1"/>
    <xf numFmtId="1" fontId="6" fillId="0" borderId="5" xfId="1" applyNumberFormat="1" applyFont="1" applyBorder="1"/>
    <xf numFmtId="0" fontId="6" fillId="0" borderId="5" xfId="1" applyFont="1" applyBorder="1"/>
    <xf numFmtId="4" fontId="6" fillId="0" borderId="7" xfId="1" applyNumberFormat="1" applyFont="1" applyBorder="1" applyAlignment="1">
      <alignment horizontal="center"/>
    </xf>
    <xf numFmtId="1" fontId="1" fillId="0" borderId="0" xfId="1" applyNumberFormat="1"/>
    <xf numFmtId="2" fontId="4" fillId="0" borderId="7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4" fontId="6" fillId="0" borderId="0" xfId="1" applyNumberFormat="1" applyFont="1"/>
    <xf numFmtId="1" fontId="1" fillId="0" borderId="6" xfId="1" applyNumberFormat="1" applyBorder="1"/>
    <xf numFmtId="4" fontId="1" fillId="0" borderId="6" xfId="1" applyNumberFormat="1" applyBorder="1"/>
    <xf numFmtId="2" fontId="2" fillId="0" borderId="1" xfId="1" applyNumberFormat="1" applyFont="1" applyBorder="1"/>
    <xf numFmtId="4" fontId="2" fillId="0" borderId="1" xfId="1" applyNumberFormat="1" applyFont="1" applyBorder="1"/>
    <xf numFmtId="1" fontId="2" fillId="0" borderId="1" xfId="1" applyNumberFormat="1" applyFont="1" applyBorder="1"/>
    <xf numFmtId="0" fontId="2" fillId="0" borderId="1" xfId="1" applyFont="1" applyBorder="1"/>
    <xf numFmtId="164" fontId="2" fillId="0" borderId="1" xfId="1" applyNumberFormat="1" applyFont="1" applyBorder="1"/>
    <xf numFmtId="3" fontId="1" fillId="0" borderId="0" xfId="1" applyNumberFormat="1" applyAlignment="1">
      <alignment horizontal="right"/>
    </xf>
    <xf numFmtId="3" fontId="14" fillId="0" borderId="0" xfId="10" applyNumberFormat="1" applyFont="1" applyAlignment="1">
      <alignment horizontal="right"/>
    </xf>
    <xf numFmtId="3" fontId="14" fillId="0" borderId="0" xfId="21" applyNumberFormat="1" applyFont="1" applyAlignment="1">
      <alignment horizontal="right"/>
    </xf>
    <xf numFmtId="3" fontId="14" fillId="0" borderId="0" xfId="19" applyNumberFormat="1" applyFont="1" applyAlignment="1">
      <alignment horizontal="right"/>
    </xf>
    <xf numFmtId="3" fontId="15" fillId="0" borderId="0" xfId="12" applyNumberFormat="1" applyFont="1" applyAlignment="1">
      <alignment horizontal="right"/>
    </xf>
    <xf numFmtId="2" fontId="1" fillId="0" borderId="7" xfId="1" applyNumberFormat="1" applyBorder="1"/>
    <xf numFmtId="164" fontId="1" fillId="0" borderId="7" xfId="1" applyNumberFormat="1" applyBorder="1"/>
    <xf numFmtId="166" fontId="14" fillId="0" borderId="0" xfId="22" applyNumberFormat="1" applyFont="1" applyAlignment="1">
      <alignment horizontal="right"/>
    </xf>
    <xf numFmtId="166" fontId="14" fillId="0" borderId="0" xfId="23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1" applyNumberFormat="1" applyFont="1"/>
    <xf numFmtId="4" fontId="9" fillId="0" borderId="5" xfId="1" applyNumberFormat="1" applyFont="1" applyBorder="1"/>
    <xf numFmtId="164" fontId="9" fillId="0" borderId="5" xfId="1" applyNumberFormat="1" applyFont="1" applyBorder="1"/>
    <xf numFmtId="164" fontId="9" fillId="0" borderId="5" xfId="1" applyNumberFormat="1" applyFont="1" applyBorder="1" applyAlignment="1">
      <alignment horizontal="right"/>
    </xf>
    <xf numFmtId="0" fontId="9" fillId="0" borderId="0" xfId="1" applyFont="1" applyAlignment="1">
      <alignment horizontal="right" vertical="top"/>
    </xf>
    <xf numFmtId="167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right"/>
    </xf>
    <xf numFmtId="4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left"/>
    </xf>
    <xf numFmtId="164" fontId="9" fillId="0" borderId="6" xfId="1" applyNumberFormat="1" applyFont="1" applyBorder="1" applyAlignment="1">
      <alignment horizontal="center"/>
    </xf>
    <xf numFmtId="0" fontId="9" fillId="0" borderId="1" xfId="1" applyFont="1" applyBorder="1"/>
    <xf numFmtId="4" fontId="9" fillId="0" borderId="1" xfId="1" applyNumberFormat="1" applyFont="1" applyBorder="1"/>
    <xf numFmtId="164" fontId="9" fillId="0" borderId="1" xfId="1" applyNumberFormat="1" applyFont="1" applyBorder="1"/>
    <xf numFmtId="164" fontId="9" fillId="0" borderId="1" xfId="1" applyNumberFormat="1" applyFont="1" applyBorder="1" applyAlignment="1">
      <alignment horizontal="right"/>
    </xf>
    <xf numFmtId="14" fontId="9" fillId="0" borderId="0" xfId="1" applyNumberFormat="1" applyFont="1" applyAlignment="1">
      <alignment horizontal="right"/>
    </xf>
    <xf numFmtId="14" fontId="9" fillId="0" borderId="0" xfId="1" applyNumberFormat="1" applyFont="1"/>
    <xf numFmtId="0" fontId="23" fillId="0" borderId="0" xfId="1" applyFont="1" applyAlignment="1">
      <alignment horizontal="center"/>
    </xf>
    <xf numFmtId="164" fontId="23" fillId="0" borderId="0" xfId="1" applyNumberFormat="1" applyFont="1" applyAlignment="1">
      <alignment horizontal="center"/>
    </xf>
    <xf numFmtId="0" fontId="23" fillId="0" borderId="0" xfId="1" applyFont="1"/>
    <xf numFmtId="4" fontId="23" fillId="0" borderId="0" xfId="1" applyNumberFormat="1" applyFont="1" applyAlignment="1">
      <alignment horizontal="center"/>
    </xf>
    <xf numFmtId="1" fontId="23" fillId="0" borderId="0" xfId="1" applyNumberFormat="1" applyFont="1" applyAlignment="1">
      <alignment horizontal="center"/>
    </xf>
    <xf numFmtId="164" fontId="23" fillId="0" borderId="1" xfId="1" applyNumberFormat="1" applyFont="1" applyBorder="1" applyAlignment="1">
      <alignment horizontal="center"/>
    </xf>
    <xf numFmtId="0" fontId="23" fillId="0" borderId="1" xfId="1" applyFont="1" applyBorder="1"/>
    <xf numFmtId="2" fontId="23" fillId="0" borderId="0" xfId="1" applyNumberFormat="1" applyFont="1" applyAlignment="1">
      <alignment horizontal="center"/>
    </xf>
    <xf numFmtId="167" fontId="23" fillId="0" borderId="0" xfId="1" applyNumberFormat="1" applyFont="1" applyAlignment="1">
      <alignment horizontal="center"/>
    </xf>
    <xf numFmtId="0" fontId="24" fillId="0" borderId="0" xfId="1" applyFont="1"/>
    <xf numFmtId="0" fontId="23" fillId="0" borderId="0" xfId="1" applyFont="1" applyAlignment="1">
      <alignment horizontal="left" indent="1"/>
    </xf>
    <xf numFmtId="164" fontId="23" fillId="0" borderId="5" xfId="1" applyNumberFormat="1" applyFont="1" applyBorder="1" applyAlignment="1">
      <alignment horizontal="center"/>
    </xf>
    <xf numFmtId="0" fontId="23" fillId="0" borderId="5" xfId="1" applyFont="1" applyBorder="1"/>
    <xf numFmtId="9" fontId="23" fillId="0" borderId="0" xfId="1" applyNumberFormat="1" applyFont="1" applyAlignment="1">
      <alignment horizontal="center"/>
    </xf>
    <xf numFmtId="164" fontId="23" fillId="0" borderId="2" xfId="1" applyNumberFormat="1" applyFont="1" applyBorder="1" applyAlignment="1">
      <alignment horizontal="center"/>
    </xf>
    <xf numFmtId="164" fontId="23" fillId="0" borderId="2" xfId="1" applyNumberFormat="1" applyFont="1" applyBorder="1" applyAlignment="1">
      <alignment horizontal="center"/>
    </xf>
    <xf numFmtId="164" fontId="23" fillId="0" borderId="2" xfId="1" applyNumberFormat="1" applyFont="1" applyBorder="1" applyAlignment="1">
      <alignment horizontal="left"/>
    </xf>
    <xf numFmtId="14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left"/>
    </xf>
    <xf numFmtId="1" fontId="9" fillId="0" borderId="0" xfId="1" applyNumberFormat="1" applyFont="1" applyAlignment="1">
      <alignment horizontal="center"/>
    </xf>
    <xf numFmtId="0" fontId="12" fillId="0" borderId="0" xfId="1" applyFont="1"/>
    <xf numFmtId="4" fontId="9" fillId="0" borderId="1" xfId="1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7" fontId="9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167" fontId="11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top"/>
    </xf>
    <xf numFmtId="3" fontId="11" fillId="0" borderId="0" xfId="1" applyNumberFormat="1" applyFont="1" applyAlignment="1">
      <alignment horizontal="center"/>
    </xf>
    <xf numFmtId="4" fontId="9" fillId="0" borderId="5" xfId="1" applyNumberFormat="1" applyFont="1" applyBorder="1" applyAlignment="1">
      <alignment horizontal="center"/>
    </xf>
    <xf numFmtId="1" fontId="9" fillId="0" borderId="5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4" fontId="9" fillId="0" borderId="6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14" fontId="9" fillId="0" borderId="0" xfId="1" applyNumberFormat="1" applyFont="1" applyAlignment="1">
      <alignment horizontal="center"/>
    </xf>
    <xf numFmtId="3" fontId="23" fillId="0" borderId="0" xfId="1" applyNumberFormat="1" applyFont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 vertical="center" readingOrder="1"/>
    </xf>
    <xf numFmtId="0" fontId="26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right"/>
    </xf>
    <xf numFmtId="0" fontId="28" fillId="0" borderId="0" xfId="1" applyFont="1" applyAlignment="1">
      <alignment horizontal="center" vertical="center" readingOrder="1"/>
    </xf>
    <xf numFmtId="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0" fontId="1" fillId="0" borderId="0" xfId="1" applyAlignment="1">
      <alignment horizontal="center" vertical="center"/>
    </xf>
    <xf numFmtId="9" fontId="1" fillId="0" borderId="0" xfId="24" applyFont="1"/>
    <xf numFmtId="0" fontId="29" fillId="0" borderId="0" xfId="1" applyFont="1" applyAlignment="1">
      <alignment horizontal="center" vertical="center" readingOrder="1"/>
    </xf>
    <xf numFmtId="0" fontId="30" fillId="0" borderId="0" xfId="1" applyFont="1"/>
    <xf numFmtId="9" fontId="0" fillId="0" borderId="0" xfId="24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justify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justify" vertical="center" wrapText="1"/>
    </xf>
    <xf numFmtId="0" fontId="31" fillId="0" borderId="0" xfId="0" applyFont="1" applyAlignment="1">
      <alignment horizontal="center" vertical="center"/>
    </xf>
  </cellXfs>
  <cellStyles count="25">
    <cellStyle name="Normal" xfId="0" builtinId="0"/>
    <cellStyle name="Normal 2" xfId="1" xr:uid="{FFDCD679-98FB-4DD9-A653-06E3BBE2C524}"/>
    <cellStyle name="Normal_D8,1" xfId="13" xr:uid="{EE114E2B-C5E1-4EE2-B609-A483E50A615E}"/>
    <cellStyle name="Porcentaje 2" xfId="24" xr:uid="{820ED57D-C449-464D-AF42-5E51E203D96A}"/>
    <cellStyle name="style1488388455790" xfId="6" xr:uid="{2A7D2321-9A78-4DC2-8EDC-5F0C0675ED45}"/>
    <cellStyle name="style1488388455857" xfId="7" xr:uid="{D3993EE5-7001-43A0-99D6-72DB6C0806AD}"/>
    <cellStyle name="style1488389756850" xfId="23" xr:uid="{02E63674-6207-4FE1-AF38-B54E6C513360}"/>
    <cellStyle name="style1488389756878" xfId="22" xr:uid="{F2A7C914-A215-48FB-AC53-B0CA0D582693}"/>
    <cellStyle name="style1522862456294" xfId="19" xr:uid="{B490A584-076E-4285-982E-4EA290909A7F}"/>
    <cellStyle name="style1554828066028" xfId="15" xr:uid="{E9D0190F-A584-48EE-A84F-6477980A2F8B}"/>
    <cellStyle name="style1554828066074" xfId="16" xr:uid="{76437CA8-F451-4911-A9F8-03626FD5179E}"/>
    <cellStyle name="style1554828066137" xfId="17" xr:uid="{8F60A172-6C7C-4E80-BB40-F92E6C0A45A6}"/>
    <cellStyle name="style1554830305453" xfId="12" xr:uid="{334E4A69-FEEB-4AE0-95C0-B1DA29C697CE}"/>
    <cellStyle name="style1554830305655" xfId="18" xr:uid="{95647013-D626-42EB-9E23-4E939AD5F2DD}"/>
    <cellStyle name="style1554830305701" xfId="20" xr:uid="{132B091F-62F5-4F0F-B47D-D7409090A50B}"/>
    <cellStyle name="style1554830305764" xfId="11" xr:uid="{3A7F0947-01DC-4374-97AF-517CCCA78475}"/>
    <cellStyle name="style1584120583682" xfId="5" xr:uid="{10D5C43C-A21E-4EB1-987F-82E4AFC65831}"/>
    <cellStyle name="style1584120583761" xfId="4" xr:uid="{0F6C627D-3C22-4E32-90A6-1A01F6B4ED5D}"/>
    <cellStyle name="style1584121248836" xfId="21" xr:uid="{53519FEE-2F27-45FA-BB67-DD8D4F77F406}"/>
    <cellStyle name="style1584121248883" xfId="10" xr:uid="{6D3E9C9A-3C24-4150-8732-57A2C043C958}"/>
    <cellStyle name="style1616522695840" xfId="14" xr:uid="{B96F23AD-E93D-4F34-AEBD-AC8102537157}"/>
    <cellStyle name="style1616522696327" xfId="3" xr:uid="{E9E4B3A7-93E8-4592-A78A-225F371C56E5}"/>
    <cellStyle name="style1616522696374" xfId="2" xr:uid="{A8614DC8-8A82-43DF-BCCA-E32F75BFB7FA}"/>
    <cellStyle name="style1618243634818" xfId="9" xr:uid="{1B913C8D-AFF0-43B0-9BD5-073213BA0D7B}"/>
    <cellStyle name="style1618243634880" xfId="8" xr:uid="{6EF732C3-D901-4B2F-A1B8-A704274EB9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Panorama Cuantitativo Universitario.  2020</a:t>
            </a:r>
          </a:p>
        </c:rich>
      </c:tx>
      <c:layout>
        <c:manualLayout>
          <c:xMode val="edge"/>
          <c:yMode val="edge"/>
          <c:x val="0.27299271469570974"/>
          <c:y val="4.2696315612553604E-2"/>
        </c:manualLayout>
      </c:layout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673281723375045"/>
          <c:y val="0.20660060078041576"/>
          <c:w val="0.43745704998656376"/>
          <c:h val="0.73428061036096726"/>
        </c:manualLayout>
      </c:layout>
      <c:pie3DChart>
        <c:varyColors val="1"/>
        <c:ser>
          <c:idx val="3"/>
          <c:order val="0"/>
          <c:dPt>
            <c:idx val="0"/>
            <c:bubble3D val="0"/>
            <c:explosion val="11"/>
            <c:spPr>
              <a:solidFill>
                <a:srgbClr val="F0D2FC"/>
              </a:solidFill>
            </c:spPr>
            <c:extLst>
              <c:ext xmlns:c16="http://schemas.microsoft.com/office/drawing/2014/chart" uri="{C3380CC4-5D6E-409C-BE32-E72D297353CC}">
                <c16:uniqueId val="{00000001-B54F-4C2D-A041-3C0889034C6A}"/>
              </c:ext>
            </c:extLst>
          </c:dPt>
          <c:dPt>
            <c:idx val="1"/>
            <c:bubble3D val="0"/>
            <c:spPr>
              <a:solidFill>
                <a:srgbClr val="D6DAFA"/>
              </a:solidFill>
            </c:spPr>
            <c:extLst>
              <c:ext xmlns:c16="http://schemas.microsoft.com/office/drawing/2014/chart" uri="{C3380CC4-5D6E-409C-BE32-E72D297353CC}">
                <c16:uniqueId val="{00000003-B54F-4C2D-A041-3C0889034C6A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54F-4C2D-A041-3C0889034C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('GD1'!$B$3,'GD1'!$C$3,'GD1'!$D$3)</c:f>
              <c:strCache>
                <c:ptCount val="3"/>
                <c:pt idx="0">
                  <c:v>Docente</c:v>
                </c:pt>
                <c:pt idx="1">
                  <c:v>Administración </c:v>
                </c:pt>
                <c:pt idx="2">
                  <c:v>De Apoyo</c:v>
                </c:pt>
              </c:strCache>
            </c:strRef>
          </c:cat>
          <c:val>
            <c:numRef>
              <c:f>('GD1'!$B$4,'GD1'!$C$4,'GD1'!$D$4)</c:f>
              <c:numCache>
                <c:formatCode>#,##0.00</c:formatCode>
                <c:ptCount val="3"/>
                <c:pt idx="0">
                  <c:v>78.53</c:v>
                </c:pt>
                <c:pt idx="1">
                  <c:v>14.47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4F-4C2D-A041-3C0889034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Panorama Cuantitativo Universitario.  2020</a:t>
            </a:r>
          </a:p>
        </c:rich>
      </c:tx>
      <c:layout>
        <c:manualLayout>
          <c:xMode val="edge"/>
          <c:yMode val="edge"/>
          <c:x val="0.24699466551852475"/>
          <c:y val="2.807621741457075E-2"/>
        </c:manualLayout>
      </c:layout>
      <c:overlay val="0"/>
      <c:spPr>
        <a:noFill/>
        <a:ln w="25400">
          <a:noFill/>
        </a:ln>
      </c:spPr>
    </c:title>
    <c:autoTitleDeleted val="0"/>
    <c:view3D>
      <c:rotX val="8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740076721179081"/>
          <c:y val="0.20899775028121484"/>
          <c:w val="0.43992834462125802"/>
          <c:h val="0.73627465316835394"/>
        </c:manualLayout>
      </c:layout>
      <c:pie3DChart>
        <c:varyColors val="1"/>
        <c:ser>
          <c:idx val="3"/>
          <c:order val="0"/>
          <c:dPt>
            <c:idx val="0"/>
            <c:bubble3D val="0"/>
            <c:explosion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B2-415E-826E-0CCED686F0E2}"/>
              </c:ext>
            </c:extLst>
          </c:dPt>
          <c:dPt>
            <c:idx val="1"/>
            <c:bubble3D val="0"/>
            <c:explosion val="3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3-0BB2-415E-826E-0CCED686F0E2}"/>
              </c:ext>
            </c:extLst>
          </c:dPt>
          <c:dPt>
            <c:idx val="2"/>
            <c:bubble3D val="0"/>
            <c:explosion val="4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B2-415E-826E-0CCED686F0E2}"/>
              </c:ext>
            </c:extLst>
          </c:dPt>
          <c:dPt>
            <c:idx val="3"/>
            <c:bubble3D val="0"/>
            <c:explosion val="7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BB2-415E-826E-0CCED686F0E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B2-415E-826E-0CCED686F0E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B2-415E-826E-0CCED686F0E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B2-415E-826E-0CCED686F0E2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B2-415E-826E-0CCED686F0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Hoja1!$G$2:$G$5</c:f>
              <c:strCache>
                <c:ptCount val="4"/>
                <c:pt idx="0">
                  <c:v>Maestría Profesional</c:v>
                </c:pt>
                <c:pt idx="1">
                  <c:v>Especialidades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Hoja1!$H$2:$H$5</c:f>
              <c:numCache>
                <c:formatCode>General</c:formatCode>
                <c:ptCount val="4"/>
                <c:pt idx="1">
                  <c:v>262</c:v>
                </c:pt>
                <c:pt idx="2">
                  <c:v>311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B2-415E-826E-0CCED686F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Panorama Cuantitativo Universitario.  2020</a:t>
            </a:r>
          </a:p>
        </c:rich>
      </c:tx>
      <c:layout>
        <c:manualLayout>
          <c:xMode val="edge"/>
          <c:yMode val="edge"/>
          <c:x val="0.26377777777777778"/>
          <c:y val="4.236220472440945E-2"/>
        </c:manualLayout>
      </c:layout>
      <c:overlay val="0"/>
      <c:spPr>
        <a:noFill/>
        <a:ln w="25400">
          <a:noFill/>
        </a:ln>
      </c:spPr>
    </c:title>
    <c:autoTitleDeleted val="0"/>
    <c:view3D>
      <c:rotX val="75"/>
      <c:rotY val="7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190742375924049"/>
          <c:y val="0.19989175623120101"/>
          <c:w val="0.48078535827136537"/>
          <c:h val="0.79037588367147538"/>
        </c:manualLayout>
      </c:layout>
      <c:pie3DChart>
        <c:varyColors val="1"/>
        <c:ser>
          <c:idx val="3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8F5-478A-B0B6-9599EE1D0716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F5-478A-B0B6-9599EE1D0716}"/>
              </c:ext>
            </c:extLst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'GD9'!$B$2:$C$2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'GD9'!$B$3:$C$3</c:f>
              <c:numCache>
                <c:formatCode>#,##0.00</c:formatCode>
                <c:ptCount val="2"/>
                <c:pt idx="0">
                  <c:v>58.68</c:v>
                </c:pt>
                <c:pt idx="1">
                  <c:v>41.32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F5-478A-B0B6-9599EE1D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Panorama Cuantitativo Universitario.  2020</a:t>
            </a:r>
          </a:p>
        </c:rich>
      </c:tx>
      <c:layout>
        <c:manualLayout>
          <c:xMode val="edge"/>
          <c:yMode val="edge"/>
          <c:x val="0.25627963171270257"/>
          <c:y val="4.2696516748965699E-2"/>
        </c:manualLayout>
      </c:layout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62454693163355"/>
          <c:y val="0.19171893767516349"/>
          <c:w val="0.44905817328389508"/>
          <c:h val="0.75130505138128922"/>
        </c:manualLayout>
      </c:layout>
      <c:pie3DChart>
        <c:varyColors val="1"/>
        <c:ser>
          <c:idx val="3"/>
          <c:order val="0"/>
          <c:dPt>
            <c:idx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1-B891-4CBC-A913-C3ECE9DAA8E5}"/>
              </c:ext>
            </c:extLst>
          </c:dPt>
          <c:dPt>
            <c:idx val="1"/>
            <c:bubble3D val="0"/>
            <c:spPr>
              <a:solidFill>
                <a:srgbClr val="85E040"/>
              </a:solidFill>
            </c:spPr>
            <c:extLst>
              <c:ext xmlns:c16="http://schemas.microsoft.com/office/drawing/2014/chart" uri="{C3380CC4-5D6E-409C-BE32-E72D297353CC}">
                <c16:uniqueId val="{00000003-B891-4CBC-A913-C3ECE9DAA8E5}"/>
              </c:ext>
            </c:extLst>
          </c:dPt>
          <c:dPt>
            <c:idx val="2"/>
            <c:bubble3D val="0"/>
            <c:spPr>
              <a:solidFill>
                <a:srgbClr val="FEE4B4"/>
              </a:solidFill>
            </c:spPr>
            <c:extLst>
              <c:ext xmlns:c16="http://schemas.microsoft.com/office/drawing/2014/chart" uri="{C3380CC4-5D6E-409C-BE32-E72D297353CC}">
                <c16:uniqueId val="{00000005-B891-4CBC-A913-C3ECE9DAA8E5}"/>
              </c:ext>
            </c:extLst>
          </c:dPt>
          <c:dLbls>
            <c:dLbl>
              <c:idx val="0"/>
              <c:numFmt formatCode="#,##0.0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1-4CBC-A913-C3ECE9DAA8E5}"/>
                </c:ext>
              </c:extLst>
            </c:dLbl>
            <c:dLbl>
              <c:idx val="1"/>
              <c:numFmt formatCode="#,##0.0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91-4CBC-A913-C3ECE9DAA8E5}"/>
                </c:ext>
              </c:extLst>
            </c:dLbl>
            <c:dLbl>
              <c:idx val="2"/>
              <c:numFmt formatCode="#,##0.0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91-4CBC-A913-C3ECE9DAA8E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('GD-2'!$B$2,'GD-2'!$C$2,'GD-2'!$D$2)</c:f>
              <c:strCache>
                <c:ptCount val="3"/>
                <c:pt idx="0">
                  <c:v>Bachiller</c:v>
                </c:pt>
                <c:pt idx="1">
                  <c:v>Licenciado</c:v>
                </c:pt>
                <c:pt idx="2">
                  <c:v>Diplomado</c:v>
                </c:pt>
              </c:strCache>
            </c:strRef>
          </c:cat>
          <c:val>
            <c:numRef>
              <c:f>('GD-2'!$B$3,'GD-2'!$C$3,'GD-2'!$D$3)</c:f>
              <c:numCache>
                <c:formatCode>0.00</c:formatCode>
                <c:ptCount val="3"/>
                <c:pt idx="0">
                  <c:v>54.2</c:v>
                </c:pt>
                <c:pt idx="1">
                  <c:v>43.36</c:v>
                </c:pt>
                <c:pt idx="2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91-4CBC-A913-C3ECE9DA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Panorama Cuantitativo Universitario.  2020</a:t>
            </a:r>
          </a:p>
        </c:rich>
      </c:tx>
      <c:layout>
        <c:manualLayout>
          <c:xMode val="edge"/>
          <c:yMode val="edge"/>
          <c:x val="0.25627976888177945"/>
          <c:y val="4.2696627391195049E-2"/>
        </c:manualLayout>
      </c:layout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742184591199307"/>
          <c:y val="0.23197320726258341"/>
          <c:w val="0.42436680799515447"/>
          <c:h val="0.70893213819970613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AB-4CAB-AA6B-8C40BF7C774A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AB-4CAB-AA6B-8C40BF7C77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05-4FAB-4CAB-AA6B-8C40BF7C774A}"/>
              </c:ext>
            </c:extLst>
          </c:dPt>
          <c:dPt>
            <c:idx val="3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AB-4CAB-AA6B-8C40BF7C774A}"/>
              </c:ext>
            </c:extLst>
          </c:dPt>
          <c:val>
            <c:numRef>
              <c:f>'GD3'!$B$3:$E$3</c:f>
              <c:numCache>
                <c:formatCode>#,##0.00</c:formatCode>
                <c:ptCount val="4"/>
                <c:pt idx="0">
                  <c:v>35</c:v>
                </c:pt>
                <c:pt idx="1">
                  <c:v>31.15</c:v>
                </c:pt>
                <c:pt idx="2">
                  <c:v>29.23</c:v>
                </c:pt>
                <c:pt idx="3" formatCode="General">
                  <c:v>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AB-4CAB-AA6B-8C40BF7C774A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4FAB-4CAB-AA6B-8C40BF7C77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A-4FAB-4CAB-AA6B-8C40BF7C77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4FAB-4CAB-AA6B-8C40BF7C774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C-4FAB-4CAB-AA6B-8C40BF7C774A}"/>
              </c:ext>
            </c:extLst>
          </c:dPt>
          <c:cat>
            <c:strRef>
              <c:f>'GD3'!$B$2:$E$2</c:f>
              <c:strCache>
                <c:ptCount val="4"/>
                <c:pt idx="0">
                  <c:v>Maestria Profesional</c:v>
                </c:pt>
                <c:pt idx="1">
                  <c:v>Maestria Acádemica</c:v>
                </c:pt>
                <c:pt idx="2">
                  <c:v>Especialidades</c:v>
                </c:pt>
                <c:pt idx="3">
                  <c:v>Doctorado</c:v>
                </c:pt>
              </c:strCache>
            </c:strRef>
          </c:cat>
          <c:val>
            <c:numRef>
              <c:f>'GD3'!$B$3:$E$3</c:f>
              <c:numCache>
                <c:formatCode>#,##0.00</c:formatCode>
                <c:ptCount val="4"/>
                <c:pt idx="0">
                  <c:v>35</c:v>
                </c:pt>
                <c:pt idx="1">
                  <c:v>31.15</c:v>
                </c:pt>
                <c:pt idx="2">
                  <c:v>29.23</c:v>
                </c:pt>
                <c:pt idx="3" formatCode="General">
                  <c:v>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AB-4CAB-AA6B-8C40BF7C7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419603799525058E-2"/>
          <c:y val="0.23333343486803027"/>
          <c:w val="0.93699478510068135"/>
          <c:h val="0.61719510399691335"/>
        </c:manualLayout>
      </c:layout>
      <c:bar3DChart>
        <c:barDir val="col"/>
        <c:grouping val="clustered"/>
        <c:varyColors val="0"/>
        <c:ser>
          <c:idx val="0"/>
          <c:order val="0"/>
          <c:tx>
            <c:v>Materias matriculadas</c:v>
          </c:tx>
          <c:spPr>
            <a:solidFill>
              <a:srgbClr val="82DB45"/>
            </a:solidFill>
          </c:spPr>
          <c:invertIfNegative val="0"/>
          <c:dLbls>
            <c:dLbl>
              <c:idx val="0"/>
              <c:layout>
                <c:manualLayout>
                  <c:x val="-1.7497812773403325E-3"/>
                  <c:y val="0.15898177361976096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D-4D3B-8DE5-3F47860D57AA}"/>
                </c:ext>
              </c:extLst>
            </c:dLbl>
            <c:dLbl>
              <c:idx val="1"/>
              <c:layout>
                <c:manualLayout>
                  <c:x val="3.2078952839105492E-17"/>
                  <c:y val="0.20555555555555555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D-4D3B-8DE5-3F47860D57AA}"/>
                </c:ext>
              </c:extLst>
            </c:dLbl>
            <c:dLbl>
              <c:idx val="2"/>
              <c:layout>
                <c:manualLayout>
                  <c:x val="-1.428392879461496E-7"/>
                  <c:y val="0.24696095914839913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D-4D3B-8DE5-3F47860D57AA}"/>
                </c:ext>
              </c:extLst>
            </c:dLbl>
            <c:dLbl>
              <c:idx val="3"/>
              <c:layout>
                <c:manualLayout>
                  <c:x val="0"/>
                  <c:y val="3.4189827062130876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6D-4D3B-8DE5-3F47860D57AA}"/>
                </c:ext>
              </c:extLst>
            </c:dLbl>
            <c:dLbl>
              <c:idx val="4"/>
              <c:layout>
                <c:manualLayout>
                  <c:x val="1.0884353741496598E-2"/>
                  <c:y val="1.4725049612700851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D-4D3B-8DE5-3F47860D57AA}"/>
                </c:ext>
              </c:extLst>
            </c:dLbl>
            <c:spPr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'GD-4'!$B$4:$B$8</c:f>
              <c:strCache>
                <c:ptCount val="5"/>
                <c:pt idx="0">
                  <c:v>Menos de 5</c:v>
                </c:pt>
                <c:pt idx="1">
                  <c:v>de 5 a 9</c:v>
                </c:pt>
                <c:pt idx="2">
                  <c:v>de 10 a 14</c:v>
                </c:pt>
                <c:pt idx="3">
                  <c:v>de 15 a 19</c:v>
                </c:pt>
                <c:pt idx="4">
                  <c:v>20 y más</c:v>
                </c:pt>
              </c:strCache>
            </c:strRef>
          </c:cat>
          <c:val>
            <c:numRef>
              <c:f>'GD-4'!$C$4:$C$8</c:f>
              <c:numCache>
                <c:formatCode>#\ ##0</c:formatCode>
                <c:ptCount val="5"/>
                <c:pt idx="0">
                  <c:v>15612</c:v>
                </c:pt>
                <c:pt idx="1">
                  <c:v>17697</c:v>
                </c:pt>
                <c:pt idx="2">
                  <c:v>11257</c:v>
                </c:pt>
                <c:pt idx="3">
                  <c:v>685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6D-4D3B-8DE5-3F47860D57AA}"/>
            </c:ext>
          </c:extLst>
        </c:ser>
        <c:ser>
          <c:idx val="1"/>
          <c:order val="1"/>
          <c:tx>
            <c:v>Materias aprobadas</c:v>
          </c:tx>
          <c:spPr>
            <a:solidFill>
              <a:srgbClr val="FFFF99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7620017010068864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D-4D3B-8DE5-3F47860D57AA}"/>
                </c:ext>
              </c:extLst>
            </c:dLbl>
            <c:dLbl>
              <c:idx val="1"/>
              <c:layout>
                <c:manualLayout>
                  <c:x val="1.8140589569160999E-3"/>
                  <c:y val="0.25438448242750145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D-4D3B-8DE5-3F47860D57AA}"/>
                </c:ext>
              </c:extLst>
            </c:dLbl>
            <c:dLbl>
              <c:idx val="2"/>
              <c:layout>
                <c:manualLayout>
                  <c:x val="1.8140589569160999E-3"/>
                  <c:y val="0.1359175834727976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6D-4D3B-8DE5-3F47860D57AA}"/>
                </c:ext>
              </c:extLst>
            </c:dLbl>
            <c:dLbl>
              <c:idx val="3"/>
              <c:layout>
                <c:manualLayout>
                  <c:x val="0"/>
                  <c:y val="2.55226001888103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6D-4D3B-8DE5-3F47860D57AA}"/>
                </c:ext>
              </c:extLst>
            </c:dLbl>
            <c:dLbl>
              <c:idx val="4"/>
              <c:layout>
                <c:manualLayout>
                  <c:x val="1.0884353741496598E-2"/>
                  <c:y val="1.505427675199136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6D-4D3B-8DE5-3F47860D57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'GD-4'!$B$4:$B$8</c:f>
              <c:strCache>
                <c:ptCount val="5"/>
                <c:pt idx="0">
                  <c:v>Menos de 5</c:v>
                </c:pt>
                <c:pt idx="1">
                  <c:v>de 5 a 9</c:v>
                </c:pt>
                <c:pt idx="2">
                  <c:v>de 10 a 14</c:v>
                </c:pt>
                <c:pt idx="3">
                  <c:v>de 15 a 19</c:v>
                </c:pt>
                <c:pt idx="4">
                  <c:v>20 y más</c:v>
                </c:pt>
              </c:strCache>
            </c:strRef>
          </c:cat>
          <c:val>
            <c:numRef>
              <c:f>'GD-4'!$D$4:$D$8</c:f>
              <c:numCache>
                <c:formatCode>#\ ##0</c:formatCode>
                <c:ptCount val="5"/>
                <c:pt idx="0">
                  <c:v>17369</c:v>
                </c:pt>
                <c:pt idx="1">
                  <c:v>18863</c:v>
                </c:pt>
                <c:pt idx="2">
                  <c:v>8512</c:v>
                </c:pt>
                <c:pt idx="3">
                  <c:v>522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6D-4D3B-8DE5-3F47860D5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9602063"/>
        <c:axId val="1"/>
        <c:axId val="0"/>
      </c:bar3DChart>
      <c:catAx>
        <c:axId val="157960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796020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948678079285814"/>
          <c:y val="0.92430175003528892"/>
          <c:w val="0.34274117485649702"/>
          <c:h val="5.4370691178546406E-2"/>
        </c:manualLayout>
      </c:layout>
      <c:overlay val="0"/>
      <c:spPr>
        <a:ln cap="rnd">
          <a:solidFill>
            <a:schemeClr val="bg1">
              <a:lumMod val="65000"/>
            </a:schemeClr>
          </a:solidFill>
          <a:round/>
        </a:ln>
        <a:effectLst/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303764244659291E-2"/>
          <c:y val="0.20190803794576873"/>
          <c:w val="0.93699478510068135"/>
          <c:h val="0.67355049595703254"/>
        </c:manualLayout>
      </c:layout>
      <c:bar3DChart>
        <c:barDir val="col"/>
        <c:grouping val="clustered"/>
        <c:varyColors val="0"/>
        <c:ser>
          <c:idx val="0"/>
          <c:order val="0"/>
          <c:tx>
            <c:v>Créditos  matriculados</c:v>
          </c:tx>
          <c:spPr>
            <a:solidFill>
              <a:srgbClr val="3599EB"/>
            </a:solidFill>
          </c:spPr>
          <c:invertIfNegative val="0"/>
          <c:dLbls>
            <c:dLbl>
              <c:idx val="0"/>
              <c:layout>
                <c:manualLayout>
                  <c:x val="-1.7497369708856995E-3"/>
                  <c:y val="4.8993000696907957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43-445C-8D1B-7D72EE46859A}"/>
                </c:ext>
              </c:extLst>
            </c:dLbl>
            <c:dLbl>
              <c:idx val="1"/>
              <c:layout>
                <c:manualLayout>
                  <c:x val="3.2078952839105492E-17"/>
                  <c:y val="0.20555555555555555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43-445C-8D1B-7D72EE46859A}"/>
                </c:ext>
              </c:extLst>
            </c:dLbl>
            <c:dLbl>
              <c:idx val="2"/>
              <c:layout>
                <c:manualLayout>
                  <c:x val="-1.3222526789623897E-7"/>
                  <c:y val="0.1930889283188717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43-445C-8D1B-7D72EE46859A}"/>
                </c:ext>
              </c:extLst>
            </c:dLbl>
            <c:dLbl>
              <c:idx val="3"/>
              <c:layout>
                <c:manualLayout>
                  <c:x val="0"/>
                  <c:y val="0.3126262295087762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43-445C-8D1B-7D72EE46859A}"/>
                </c:ext>
              </c:extLst>
            </c:dLbl>
            <c:dLbl>
              <c:idx val="4"/>
              <c:layout>
                <c:manualLayout>
                  <c:x val="8.0879763447290606E-4"/>
                  <c:y val="6.9785212834554855E-2"/>
                </c:manualLayout>
              </c:layout>
              <c:spPr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43-445C-8D1B-7D72EE46859A}"/>
                </c:ext>
              </c:extLst>
            </c:dLbl>
            <c:spPr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'GD-5'!$C$4:$C$8</c:f>
              <c:strCache>
                <c:ptCount val="5"/>
                <c:pt idx="0">
                  <c:v>Cero créditos</c:v>
                </c:pt>
                <c:pt idx="1">
                  <c:v>de 1 a menos de 12</c:v>
                </c:pt>
                <c:pt idx="2">
                  <c:v>de 12 a menos de 24</c:v>
                </c:pt>
                <c:pt idx="3">
                  <c:v>de 24 a menos de 36</c:v>
                </c:pt>
                <c:pt idx="4">
                  <c:v>36 y más</c:v>
                </c:pt>
              </c:strCache>
            </c:strRef>
          </c:cat>
          <c:val>
            <c:numRef>
              <c:f>'GD-5'!$D$4:$D$8</c:f>
              <c:numCache>
                <c:formatCode>#\ ##0</c:formatCode>
                <c:ptCount val="5"/>
                <c:pt idx="0">
                  <c:v>2172</c:v>
                </c:pt>
                <c:pt idx="1">
                  <c:v>9586</c:v>
                </c:pt>
                <c:pt idx="2">
                  <c:v>13678</c:v>
                </c:pt>
                <c:pt idx="3">
                  <c:v>17938</c:v>
                </c:pt>
                <c:pt idx="4">
                  <c:v>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3-445C-8D1B-7D72EE46859A}"/>
            </c:ext>
          </c:extLst>
        </c:ser>
        <c:ser>
          <c:idx val="1"/>
          <c:order val="1"/>
          <c:tx>
            <c:v>Créditos aprobados</c:v>
          </c:tx>
          <c:spPr>
            <a:solidFill>
              <a:srgbClr val="CCFFFF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641340551859902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43-445C-8D1B-7D72EE46859A}"/>
                </c:ext>
              </c:extLst>
            </c:dLbl>
            <c:dLbl>
              <c:idx val="1"/>
              <c:layout>
                <c:manualLayout>
                  <c:x val="-3.2237842580793937E-3"/>
                  <c:y val="0.2274484525833050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43-445C-8D1B-7D72EE46859A}"/>
                </c:ext>
              </c:extLst>
            </c:dLbl>
            <c:dLbl>
              <c:idx val="2"/>
              <c:layout>
                <c:manualLayout>
                  <c:x val="1.8139984511132111E-3"/>
                  <c:y val="0.20325763377566289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43-445C-8D1B-7D72EE46859A}"/>
                </c:ext>
              </c:extLst>
            </c:dLbl>
            <c:dLbl>
              <c:idx val="3"/>
              <c:layout>
                <c:manualLayout>
                  <c:x val="0"/>
                  <c:y val="0.2133916970919514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43-445C-8D1B-7D72EE46859A}"/>
                </c:ext>
              </c:extLst>
            </c:dLbl>
            <c:dLbl>
              <c:idx val="4"/>
              <c:layout>
                <c:manualLayout>
                  <c:x val="4.167211544958499E-3"/>
                  <c:y val="5.096901667046964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43-445C-8D1B-7D72EE4685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'GD-5'!$C$4:$C$8</c:f>
              <c:strCache>
                <c:ptCount val="5"/>
                <c:pt idx="0">
                  <c:v>Cero créditos</c:v>
                </c:pt>
                <c:pt idx="1">
                  <c:v>de 1 a menos de 12</c:v>
                </c:pt>
                <c:pt idx="2">
                  <c:v>de 12 a menos de 24</c:v>
                </c:pt>
                <c:pt idx="3">
                  <c:v>de 24 a menos de 36</c:v>
                </c:pt>
                <c:pt idx="4">
                  <c:v>36 y más</c:v>
                </c:pt>
              </c:strCache>
            </c:strRef>
          </c:cat>
          <c:val>
            <c:numRef>
              <c:f>'GD-5'!$E$4:$E$8</c:f>
              <c:numCache>
                <c:formatCode>#\ ##0</c:formatCode>
                <c:ptCount val="5"/>
                <c:pt idx="0">
                  <c:v>5014</c:v>
                </c:pt>
                <c:pt idx="1">
                  <c:v>11319</c:v>
                </c:pt>
                <c:pt idx="2">
                  <c:v>13486</c:v>
                </c:pt>
                <c:pt idx="3">
                  <c:v>14316</c:v>
                </c:pt>
                <c:pt idx="4">
                  <c:v>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43-445C-8D1B-7D72EE468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9656975"/>
        <c:axId val="1"/>
        <c:axId val="0"/>
      </c:bar3DChart>
      <c:catAx>
        <c:axId val="1579656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796569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77981222536231"/>
          <c:y val="0.94040558825832299"/>
          <c:w val="0.3139337038925093"/>
          <c:h val="3.5776299553305767E-2"/>
        </c:manualLayout>
      </c:layout>
      <c:overlay val="0"/>
      <c:spPr>
        <a:ln cap="rnd">
          <a:solidFill>
            <a:schemeClr val="bg1">
              <a:lumMod val="65000"/>
            </a:schemeClr>
          </a:solidFill>
          <a:round/>
        </a:ln>
        <a:effectLst/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Panorama Cuantitativo Universitario.  2020
</a:t>
            </a:r>
          </a:p>
        </c:rich>
      </c:tx>
      <c:layout>
        <c:manualLayout>
          <c:xMode val="edge"/>
          <c:yMode val="edge"/>
          <c:x val="0.24699467734131"/>
          <c:y val="4.2696469392938786E-2"/>
        </c:manualLayout>
      </c:layout>
      <c:overlay val="0"/>
      <c:spPr>
        <a:noFill/>
        <a:ln w="25400">
          <a:noFill/>
        </a:ln>
      </c:spPr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57713497109928"/>
          <c:y val="0.24721129858767668"/>
          <c:w val="0.44668196810126781"/>
          <c:h val="0.74702742157230362"/>
        </c:manualLayout>
      </c:layout>
      <c:pie3DChart>
        <c:varyColors val="1"/>
        <c:ser>
          <c:idx val="3"/>
          <c:order val="0"/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914-4469-89EE-14BEC23A72DE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914-4469-89EE-14BEC23A72DE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914-4469-89EE-14BEC23A72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Bachiller 63,10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914-4469-89EE-14BEC23A72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Licenciado 32,12 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914-4469-89EE-14BEC23A72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Diplomado 4,78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914-4469-89EE-14BEC23A72D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'GD6'!$B$4:$D$4</c:f>
              <c:strCache>
                <c:ptCount val="3"/>
                <c:pt idx="0">
                  <c:v>Bachiller</c:v>
                </c:pt>
                <c:pt idx="1">
                  <c:v>Licenciado</c:v>
                </c:pt>
                <c:pt idx="2">
                  <c:v>Diplomado</c:v>
                </c:pt>
              </c:strCache>
            </c:strRef>
          </c:cat>
          <c:val>
            <c:numRef>
              <c:f>'GD6'!$B$5:$D$5</c:f>
              <c:numCache>
                <c:formatCode>#,##0.00</c:formatCode>
                <c:ptCount val="3"/>
                <c:pt idx="0">
                  <c:v>63.1</c:v>
                </c:pt>
                <c:pt idx="1">
                  <c:v>32.119999999999997</c:v>
                </c:pt>
                <c:pt idx="2">
                  <c:v>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14-4469-89EE-14BEC23A7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  <a:scene3d>
      <a:camera prst="orthographicFront"/>
      <a:lightRig rig="threePt" dir="t"/>
    </a:scene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Distribución absoluta de las títulaciones otorgadas en pregrado y grado, por área y género en la U.C.R</a:t>
            </a:r>
          </a:p>
        </c:rich>
      </c:tx>
      <c:layout>
        <c:manualLayout>
          <c:xMode val="edge"/>
          <c:yMode val="edge"/>
          <c:x val="0.16359149778408846"/>
          <c:y val="8.384041994750655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334255417243"/>
          <c:y val="0.21490467937608318"/>
          <c:w val="0.82342093130474869"/>
          <c:h val="0.653379549393414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'GD7.1'!$D$2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('GD7.1'!$B$3,'GD7.1'!$B$4,'GD7.1'!$B$5,'GD7.1'!$B$6,'GD7.1'!$B$7,'GD7.1'!$B$8,'GD7.1'!$B$9)</c:f>
              <c:strCache>
                <c:ptCount val="7"/>
                <c:pt idx="0">
                  <c:v>Cs. Básicas</c:v>
                </c:pt>
                <c:pt idx="1">
                  <c:v>Cs. Agroalimentarias</c:v>
                </c:pt>
                <c:pt idx="2">
                  <c:v>Ing. y Arquitectura</c:v>
                </c:pt>
                <c:pt idx="3">
                  <c:v>Artes y Letras </c:v>
                </c:pt>
                <c:pt idx="4">
                  <c:v>Salud</c:v>
                </c:pt>
                <c:pt idx="5">
                  <c:v>Sedes Regionales</c:v>
                </c:pt>
                <c:pt idx="6">
                  <c:v>Cs. Sociales</c:v>
                </c:pt>
              </c:strCache>
            </c:strRef>
          </c:cat>
          <c:val>
            <c:numRef>
              <c:f>'GD7.1'!$D$3:$D$9</c:f>
              <c:numCache>
                <c:formatCode>#\ ##0</c:formatCode>
                <c:ptCount val="7"/>
                <c:pt idx="0">
                  <c:v>80</c:v>
                </c:pt>
                <c:pt idx="1">
                  <c:v>73</c:v>
                </c:pt>
                <c:pt idx="2">
                  <c:v>411</c:v>
                </c:pt>
                <c:pt idx="3">
                  <c:v>117</c:v>
                </c:pt>
                <c:pt idx="4">
                  <c:v>206</c:v>
                </c:pt>
                <c:pt idx="5">
                  <c:v>515</c:v>
                </c:pt>
                <c:pt idx="6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B-40BB-9657-74B980D96AFA}"/>
            </c:ext>
          </c:extLst>
        </c:ser>
        <c:ser>
          <c:idx val="2"/>
          <c:order val="1"/>
          <c:tx>
            <c:strRef>
              <c:f>'GD7.1'!$C$2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('GD7.1'!$B$3,'GD7.1'!$B$4,'GD7.1'!$B$5,'GD7.1'!$B$6,'GD7.1'!$B$7,'GD7.1'!$B$8,'GD7.1'!$B$9)</c:f>
              <c:strCache>
                <c:ptCount val="7"/>
                <c:pt idx="0">
                  <c:v>Cs. Básicas</c:v>
                </c:pt>
                <c:pt idx="1">
                  <c:v>Cs. Agroalimentarias</c:v>
                </c:pt>
                <c:pt idx="2">
                  <c:v>Ing. y Arquitectura</c:v>
                </c:pt>
                <c:pt idx="3">
                  <c:v>Artes y Letras </c:v>
                </c:pt>
                <c:pt idx="4">
                  <c:v>Salud</c:v>
                </c:pt>
                <c:pt idx="5">
                  <c:v>Sedes Regionales</c:v>
                </c:pt>
                <c:pt idx="6">
                  <c:v>Cs. Sociales</c:v>
                </c:pt>
              </c:strCache>
            </c:strRef>
          </c:cat>
          <c:val>
            <c:numRef>
              <c:f>'GD7.1'!$C$3:$C$9</c:f>
              <c:numCache>
                <c:formatCode>#\ ##0</c:formatCode>
                <c:ptCount val="7"/>
                <c:pt idx="0">
                  <c:v>77</c:v>
                </c:pt>
                <c:pt idx="1">
                  <c:v>110</c:v>
                </c:pt>
                <c:pt idx="2">
                  <c:v>169</c:v>
                </c:pt>
                <c:pt idx="3">
                  <c:v>185</c:v>
                </c:pt>
                <c:pt idx="4">
                  <c:v>447</c:v>
                </c:pt>
                <c:pt idx="5">
                  <c:v>811</c:v>
                </c:pt>
                <c:pt idx="6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B-40BB-9657-74B980D96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459926335"/>
        <c:axId val="1"/>
      </c:barChart>
      <c:catAx>
        <c:axId val="14599263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-252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59926335"/>
        <c:crosses val="autoZero"/>
        <c:crossBetween val="between"/>
        <c:majorUnit val="100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4446743726119791"/>
          <c:y val="0.93794994408342558"/>
          <c:w val="0.18750579110123453"/>
          <c:h val="3.523604441100525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Distribución absoluta de las títulaciones otorgadas en pregrado y grado en la U.C.R., por área</a:t>
            </a:r>
          </a:p>
        </c:rich>
      </c:tx>
      <c:layout>
        <c:manualLayout>
          <c:xMode val="edge"/>
          <c:yMode val="edge"/>
          <c:x val="0.16359138855498981"/>
          <c:y val="8.384032574440591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7789197876851"/>
          <c:y val="0.22979185453058038"/>
          <c:w val="0.83757483023134571"/>
          <c:h val="0.65972222222222221"/>
        </c:manualLayout>
      </c:layout>
      <c:barChart>
        <c:barDir val="bar"/>
        <c:grouping val="stack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('GD7'!$B$2,'GD7'!$B$3,'GD7'!$B$4,'GD7'!$B$5,'GD7'!$B$6,'GD7'!$B$7,'GD7'!$B$8)</c:f>
              <c:strCache>
                <c:ptCount val="7"/>
                <c:pt idx="0">
                  <c:v>Cs. Básicas</c:v>
                </c:pt>
                <c:pt idx="1">
                  <c:v>Cs. Agroalimentarias</c:v>
                </c:pt>
                <c:pt idx="2">
                  <c:v>Artes y Letras </c:v>
                </c:pt>
                <c:pt idx="3">
                  <c:v>Ing. y Arquitectura</c:v>
                </c:pt>
                <c:pt idx="4">
                  <c:v>Salud</c:v>
                </c:pt>
                <c:pt idx="5">
                  <c:v>Sedes Regionales</c:v>
                </c:pt>
                <c:pt idx="6">
                  <c:v>Cs. Sociales</c:v>
                </c:pt>
              </c:strCache>
            </c:strRef>
          </c:cat>
          <c:val>
            <c:numRef>
              <c:f>('GD7'!$C$2,'GD7'!$C$3,'GD7'!$C$4,'GD7'!$C$5,'GD7'!$C$6,'GD7'!$C$7,'GD7'!$C$8)</c:f>
              <c:numCache>
                <c:formatCode>#,##0</c:formatCode>
                <c:ptCount val="7"/>
                <c:pt idx="0">
                  <c:v>157</c:v>
                </c:pt>
                <c:pt idx="1">
                  <c:v>183</c:v>
                </c:pt>
                <c:pt idx="2">
                  <c:v>302</c:v>
                </c:pt>
                <c:pt idx="3">
                  <c:v>580</c:v>
                </c:pt>
                <c:pt idx="4">
                  <c:v>653</c:v>
                </c:pt>
                <c:pt idx="5">
                  <c:v>1326</c:v>
                </c:pt>
                <c:pt idx="6">
                  <c:v>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2C1-8689-ADEA344D0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00"/>
        <c:axId val="1707457535"/>
        <c:axId val="1"/>
      </c:barChart>
      <c:catAx>
        <c:axId val="17074575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707457535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CR"/>
              <a:t>Distribución absoluta de las especialidades, maestrias y doctorados otorgados del Sistema de Estudios de Posgrado, por género en la U.C.R.</a:t>
            </a:r>
          </a:p>
        </c:rich>
      </c:tx>
      <c:layout>
        <c:manualLayout>
          <c:xMode val="edge"/>
          <c:yMode val="edge"/>
          <c:x val="0.16359148699727297"/>
          <c:y val="7.6920055581287644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7450162262401"/>
          <c:y val="0.23702422145328719"/>
          <c:w val="0.83727399165507654"/>
          <c:h val="0.6314878892733564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'GD8.1'!$C$2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'GD8.1'!$B$3:$B$5</c:f>
              <c:strCache>
                <c:ptCount val="3"/>
                <c:pt idx="0">
                  <c:v>Maestrias</c:v>
                </c:pt>
                <c:pt idx="1">
                  <c:v>Especialidades</c:v>
                </c:pt>
                <c:pt idx="2">
                  <c:v>Doctorado</c:v>
                </c:pt>
              </c:strCache>
            </c:strRef>
          </c:cat>
          <c:val>
            <c:numRef>
              <c:f>'GD8.1'!$C$3:$C$5</c:f>
              <c:numCache>
                <c:formatCode>General</c:formatCode>
                <c:ptCount val="3"/>
                <c:pt idx="0">
                  <c:v>169</c:v>
                </c:pt>
                <c:pt idx="1">
                  <c:v>148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1-4540-BB88-3566F42E6A50}"/>
            </c:ext>
          </c:extLst>
        </c:ser>
        <c:ser>
          <c:idx val="0"/>
          <c:order val="1"/>
          <c:tx>
            <c:strRef>
              <c:f>'GD8.1'!$D$2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'GD8.1'!$B$3:$B$5</c:f>
              <c:strCache>
                <c:ptCount val="3"/>
                <c:pt idx="0">
                  <c:v>Maestrias</c:v>
                </c:pt>
                <c:pt idx="1">
                  <c:v>Especialidades</c:v>
                </c:pt>
                <c:pt idx="2">
                  <c:v>Doctorado</c:v>
                </c:pt>
              </c:strCache>
            </c:strRef>
          </c:cat>
          <c:val>
            <c:numRef>
              <c:f>'GD8.1'!$D$3:$D$5</c:f>
              <c:numCache>
                <c:formatCode>General</c:formatCode>
                <c:ptCount val="3"/>
                <c:pt idx="0">
                  <c:v>142</c:v>
                </c:pt>
                <c:pt idx="1">
                  <c:v>114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1-4540-BB88-3566F42E6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707488735"/>
        <c:axId val="1"/>
      </c:barChart>
      <c:catAx>
        <c:axId val="17074887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-294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707488735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4654222120059177"/>
          <c:y val="0.93601709632225683"/>
          <c:w val="0.20474198976956529"/>
          <c:h val="3.6333380818424021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5</xdr:row>
      <xdr:rowOff>0</xdr:rowOff>
    </xdr:from>
    <xdr:to>
      <xdr:col>0</xdr:col>
      <xdr:colOff>1247775</xdr:colOff>
      <xdr:row>8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7A77AA4-A199-4E6D-A5C3-4E6F615BDF19}"/>
            </a:ext>
          </a:extLst>
        </xdr:cNvPr>
        <xdr:cNvSpPr>
          <a:spLocks noChangeShapeType="1"/>
        </xdr:cNvSpPr>
      </xdr:nvSpPr>
      <xdr:spPr bwMode="auto">
        <a:xfrm>
          <a:off x="714375" y="809625"/>
          <a:ext cx="476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9525</xdr:rowOff>
    </xdr:from>
    <xdr:to>
      <xdr:col>0</xdr:col>
      <xdr:colOff>1390650</xdr:colOff>
      <xdr:row>10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C2CCDDD-B5B3-4B27-8C58-ACCC88DD0C80}"/>
            </a:ext>
          </a:extLst>
        </xdr:cNvPr>
        <xdr:cNvSpPr>
          <a:spLocks noChangeShapeType="1"/>
        </xdr:cNvSpPr>
      </xdr:nvSpPr>
      <xdr:spPr bwMode="auto">
        <a:xfrm>
          <a:off x="590550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</xdr:row>
      <xdr:rowOff>161925</xdr:rowOff>
    </xdr:from>
    <xdr:to>
      <xdr:col>0</xdr:col>
      <xdr:colOff>1162050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73ECFD8-A2F4-4F45-80C3-0F1B23A2C298}"/>
            </a:ext>
          </a:extLst>
        </xdr:cNvPr>
        <xdr:cNvSpPr>
          <a:spLocks noChangeShapeType="1"/>
        </xdr:cNvSpPr>
      </xdr:nvSpPr>
      <xdr:spPr bwMode="auto">
        <a:xfrm>
          <a:off x="514350" y="809625"/>
          <a:ext cx="762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5</xdr:row>
      <xdr:rowOff>0</xdr:rowOff>
    </xdr:from>
    <xdr:to>
      <xdr:col>0</xdr:col>
      <xdr:colOff>1095375</xdr:colOff>
      <xdr:row>9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71401EE-470E-452C-9021-E18DD03E6035}"/>
            </a:ext>
          </a:extLst>
        </xdr:cNvPr>
        <xdr:cNvSpPr>
          <a:spLocks noChangeShapeType="1"/>
        </xdr:cNvSpPr>
      </xdr:nvSpPr>
      <xdr:spPr bwMode="auto">
        <a:xfrm>
          <a:off x="590550" y="8096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28575</xdr:rowOff>
    </xdr:from>
    <xdr:to>
      <xdr:col>0</xdr:col>
      <xdr:colOff>1162050</xdr:colOff>
      <xdr:row>10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633437C-F5D9-4619-8626-4631364CED2A}"/>
            </a:ext>
          </a:extLst>
        </xdr:cNvPr>
        <xdr:cNvSpPr>
          <a:spLocks noChangeShapeType="1"/>
        </xdr:cNvSpPr>
      </xdr:nvSpPr>
      <xdr:spPr bwMode="auto">
        <a:xfrm>
          <a:off x="533400" y="1000125"/>
          <a:ext cx="571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5</xdr:row>
      <xdr:rowOff>0</xdr:rowOff>
    </xdr:from>
    <xdr:to>
      <xdr:col>0</xdr:col>
      <xdr:colOff>1190625</xdr:colOff>
      <xdr:row>8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B4DCEB69-1E0A-45E0-95DA-B394A944DD8F}"/>
            </a:ext>
          </a:extLst>
        </xdr:cNvPr>
        <xdr:cNvSpPr>
          <a:spLocks noChangeShapeType="1"/>
        </xdr:cNvSpPr>
      </xdr:nvSpPr>
      <xdr:spPr bwMode="auto">
        <a:xfrm>
          <a:off x="561975" y="809625"/>
          <a:ext cx="285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8</xdr:col>
      <xdr:colOff>723900</xdr:colOff>
      <xdr:row>31</xdr:row>
      <xdr:rowOff>9525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D503B6C-E37E-47AD-80AC-51EAA830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0.01032</cdr:x>
      <cdr:y>0.08509</cdr:y>
    </cdr:from>
    <cdr:to>
      <cdr:x>0.99885</cdr:x>
      <cdr:y>0.26193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675" y="437374"/>
          <a:ext cx="6715125" cy="905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Distribución relativa de las plazas en el Programa </a:t>
          </a:r>
        </a:p>
        <a:p xmlns:a="http://schemas.openxmlformats.org/drawingml/2006/main">
          <a:pPr algn="ctr"/>
          <a:r>
            <a:rPr lang="es-CR" sz="1800">
              <a:latin typeface="Times New Roman" pitchFamily="18" charset="0"/>
              <a:cs typeface="Times New Roman" pitchFamily="18" charset="0"/>
            </a:rPr>
            <a:t>de Docencia </a:t>
          </a:r>
        </a:p>
      </cdr:txBody>
    </cdr:sp>
  </cdr:relSizeAnchor>
  <cdr:relSizeAnchor xmlns:cdr="http://schemas.openxmlformats.org/drawingml/2006/chartDrawing">
    <cdr:from>
      <cdr:x>0.68737</cdr:x>
      <cdr:y>0.50457</cdr:y>
    </cdr:from>
    <cdr:to>
      <cdr:x>0.78854</cdr:x>
      <cdr:y>0.54791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0.03176</cdr:x>
      <cdr:y>0.90423</cdr:y>
    </cdr:from>
    <cdr:to>
      <cdr:x>0.25076</cdr:x>
      <cdr:y>0.97664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D1</a:t>
          </a:r>
          <a:endParaRPr lang="es-CR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0.01499</cdr:x>
      <cdr:y>0.021</cdr:y>
    </cdr:from>
    <cdr:to>
      <cdr:x>0.22911</cdr:x>
      <cdr:y>0.08275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03798" y="106692"/>
          <a:ext cx="1464980" cy="317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Gráfico D1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361950</xdr:colOff>
      <xdr:row>38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2A88A50-7BE4-46BE-A52C-8B0573D7A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0.12698</cdr:x>
      <cdr:y>0.09319</cdr:y>
    </cdr:from>
    <cdr:to>
      <cdr:x>0.86155</cdr:x>
      <cdr:y>0.23182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14400" y="571893"/>
          <a:ext cx="5289550" cy="853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000"/>
            </a:lnSpc>
          </a:pPr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Distribución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relativa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 de las titulaciones,</a:t>
          </a:r>
        </a:p>
        <a:p xmlns:a="http://schemas.openxmlformats.org/drawingml/2006/main">
          <a:pPr algn="ctr">
            <a:lnSpc>
              <a:spcPts val="1700"/>
            </a:lnSpc>
          </a:pPr>
          <a:r>
            <a:rPr lang="es-CR" sz="1800">
              <a:latin typeface="Times New Roman" pitchFamily="18" charset="0"/>
              <a:cs typeface="Times New Roman" pitchFamily="18" charset="0"/>
            </a:rPr>
            <a:t>             en Pregrado y Grado de la U.C.R. </a:t>
          </a:r>
        </a:p>
      </cdr:txBody>
    </cdr:sp>
  </cdr:relSizeAnchor>
  <cdr:relSizeAnchor xmlns:cdr="http://schemas.openxmlformats.org/drawingml/2006/chartDrawing">
    <cdr:from>
      <cdr:x>0.68811</cdr:x>
      <cdr:y>0.508</cdr:y>
    </cdr:from>
    <cdr:to>
      <cdr:x>0.78952</cdr:x>
      <cdr:y>0.55209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0.03201</cdr:x>
      <cdr:y>0.90178</cdr:y>
    </cdr:from>
    <cdr:to>
      <cdr:x>0.25174</cdr:x>
      <cdr:y>0.97321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D2</a:t>
          </a:r>
          <a:endParaRPr lang="es-CR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0.02618</cdr:x>
      <cdr:y>0.03998</cdr:y>
    </cdr:from>
    <cdr:to>
      <cdr:x>0.24154</cdr:x>
      <cdr:y>0.12972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80502" y="160939"/>
          <a:ext cx="1469077" cy="36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Gráfico D2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9</xdr:col>
      <xdr:colOff>409575</xdr:colOff>
      <xdr:row>38</xdr:row>
      <xdr:rowOff>152400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2FB204D-A894-4B8E-93FF-9F2AEAA7B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5</xdr:row>
      <xdr:rowOff>0</xdr:rowOff>
    </xdr:from>
    <xdr:to>
      <xdr:col>0</xdr:col>
      <xdr:colOff>1304925</xdr:colOff>
      <xdr:row>8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4054170-8011-47B4-A4EC-85FF9724E692}"/>
            </a:ext>
          </a:extLst>
        </xdr:cNvPr>
        <xdr:cNvSpPr>
          <a:spLocks noChangeShapeType="1"/>
        </xdr:cNvSpPr>
      </xdr:nvSpPr>
      <xdr:spPr bwMode="auto">
        <a:xfrm>
          <a:off x="723900" y="809625"/>
          <a:ext cx="381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0.0005</cdr:x>
      <cdr:y>0.07704</cdr:y>
    </cdr:from>
    <cdr:to>
      <cdr:x>0.0005</cdr:x>
      <cdr:y>0.07999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30196"/>
          <a:ext cx="6810375" cy="703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000"/>
            </a:lnSpc>
          </a:pPr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2000" baseline="0">
              <a:latin typeface="Times New Roman" pitchFamily="18" charset="0"/>
              <a:cs typeface="Times New Roman" pitchFamily="18" charset="0"/>
            </a:rPr>
            <a:t>Dis</a:t>
          </a:r>
          <a:r>
            <a:rPr lang="es-CR" sz="2000">
              <a:latin typeface="Times New Roman" pitchFamily="18" charset="0"/>
              <a:cs typeface="Times New Roman" pitchFamily="18" charset="0"/>
            </a:rPr>
            <a:t>tribución  relativa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de las carreras ofrecidas, </a:t>
          </a:r>
        </a:p>
        <a:p xmlns:a="http://schemas.openxmlformats.org/drawingml/2006/main">
          <a:pPr algn="ctr">
            <a:lnSpc>
              <a:spcPts val="1800"/>
            </a:lnSpc>
          </a:pPr>
          <a:r>
            <a:rPr lang="es-CR" sz="1800">
              <a:latin typeface="Times New Roman" pitchFamily="18" charset="0"/>
              <a:cs typeface="Times New Roman" pitchFamily="18" charset="0"/>
            </a:rPr>
            <a:t>          en Posgrado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de la U.C.R. </a:t>
          </a:r>
        </a:p>
      </cdr:txBody>
    </cdr:sp>
  </cdr:relSizeAnchor>
  <cdr:relSizeAnchor xmlns:cdr="http://schemas.openxmlformats.org/drawingml/2006/chartDrawing">
    <cdr:from>
      <cdr:x>0.68663</cdr:x>
      <cdr:y>0.49914</cdr:y>
    </cdr:from>
    <cdr:to>
      <cdr:x>0.78854</cdr:x>
      <cdr:y>0.54226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0.03201</cdr:x>
      <cdr:y>0.8998</cdr:y>
    </cdr:from>
    <cdr:to>
      <cdr:x>0.25223</cdr:x>
      <cdr:y>0.97541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D3</a:t>
          </a:r>
          <a:endParaRPr lang="es-CR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0.02668</cdr:x>
      <cdr:y>0.03924</cdr:y>
    </cdr:from>
    <cdr:to>
      <cdr:x>0.24253</cdr:x>
      <cdr:y>0.12775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80502" y="160939"/>
          <a:ext cx="1469077" cy="36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Gráfico D3</a:t>
          </a:r>
        </a:p>
      </cdr:txBody>
    </cdr:sp>
  </cdr:relSizeAnchor>
  <cdr:relSizeAnchor xmlns:cdr="http://schemas.openxmlformats.org/drawingml/2006/chartDrawing">
    <cdr:from>
      <cdr:x>0.0005</cdr:x>
      <cdr:y>0.07704</cdr:y>
    </cdr:from>
    <cdr:to>
      <cdr:x>0.0005</cdr:x>
      <cdr:y>0.07999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0" y="430196"/>
          <a:ext cx="6810375" cy="703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000"/>
            </a:lnSpc>
          </a:pPr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2000" baseline="0">
              <a:latin typeface="Times New Roman" pitchFamily="18" charset="0"/>
              <a:cs typeface="Times New Roman" pitchFamily="18" charset="0"/>
            </a:rPr>
            <a:t>Dis</a:t>
          </a:r>
          <a:r>
            <a:rPr lang="es-CR" sz="2000">
              <a:latin typeface="Times New Roman" pitchFamily="18" charset="0"/>
              <a:cs typeface="Times New Roman" pitchFamily="18" charset="0"/>
            </a:rPr>
            <a:t>tribución  relativa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de las carreras ofrecidas, </a:t>
          </a:r>
        </a:p>
        <a:p xmlns:a="http://schemas.openxmlformats.org/drawingml/2006/main">
          <a:pPr algn="ctr">
            <a:lnSpc>
              <a:spcPts val="1800"/>
            </a:lnSpc>
          </a:pPr>
          <a:r>
            <a:rPr lang="es-CR" sz="1800">
              <a:latin typeface="Times New Roman" pitchFamily="18" charset="0"/>
              <a:cs typeface="Times New Roman" pitchFamily="18" charset="0"/>
            </a:rPr>
            <a:t>          en Posgrado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de la U.C.R. </a:t>
          </a:r>
        </a:p>
      </cdr:txBody>
    </cdr:sp>
  </cdr:relSizeAnchor>
  <cdr:relSizeAnchor xmlns:cdr="http://schemas.openxmlformats.org/drawingml/2006/chartDrawing">
    <cdr:from>
      <cdr:x>0.68663</cdr:x>
      <cdr:y>0.49914</cdr:y>
    </cdr:from>
    <cdr:to>
      <cdr:x>0.78854</cdr:x>
      <cdr:y>0.54226</cdr:y>
    </cdr:to>
    <cdr:sp macro="" textlink="">
      <cdr:nvSpPr>
        <cdr:cNvPr id="7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0.03201</cdr:x>
      <cdr:y>0.8998</cdr:y>
    </cdr:from>
    <cdr:to>
      <cdr:x>0.25223</cdr:x>
      <cdr:y>0.97541</cdr:y>
    </cdr:to>
    <cdr:sp macro="" textlink="">
      <cdr:nvSpPr>
        <cdr:cNvPr id="8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D3</a:t>
          </a:r>
          <a:endParaRPr lang="es-CR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0.02668</cdr:x>
      <cdr:y>0.03924</cdr:y>
    </cdr:from>
    <cdr:to>
      <cdr:x>0.24253</cdr:x>
      <cdr:y>0.12775</cdr:y>
    </cdr:to>
    <cdr:sp macro="" textlink="">
      <cdr:nvSpPr>
        <cdr:cNvPr id="9" name="5 CuadroTexto"/>
        <cdr:cNvSpPr txBox="1"/>
      </cdr:nvSpPr>
      <cdr:spPr>
        <a:xfrm xmlns:a="http://schemas.openxmlformats.org/drawingml/2006/main">
          <a:off x="180502" y="160939"/>
          <a:ext cx="1469077" cy="36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Gráfico D3</a:t>
          </a:r>
        </a:p>
      </cdr:txBody>
    </cdr:sp>
  </cdr:relSizeAnchor>
  <cdr:relSizeAnchor xmlns:cdr="http://schemas.openxmlformats.org/drawingml/2006/chartDrawing">
    <cdr:from>
      <cdr:x>0.25507</cdr:x>
      <cdr:y>0.10215</cdr:y>
    </cdr:from>
    <cdr:to>
      <cdr:x>0.79972</cdr:x>
      <cdr:y>0.21717</cdr:y>
    </cdr:to>
    <cdr:sp macro="" textlink="">
      <cdr:nvSpPr>
        <cdr:cNvPr id="10" name="CuadroTexto 9"/>
        <cdr:cNvSpPr txBox="1"/>
      </cdr:nvSpPr>
      <cdr:spPr>
        <a:xfrm xmlns:a="http://schemas.openxmlformats.org/drawingml/2006/main">
          <a:off x="1847850" y="654050"/>
          <a:ext cx="3949700" cy="736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800">
              <a:latin typeface="Times New Roman" panose="02020603050405020304" pitchFamily="18" charset="0"/>
              <a:cs typeface="Times New Roman" panose="02020603050405020304" pitchFamily="18" charset="0"/>
            </a:rPr>
            <a:t>Distribución relativa de las titulaciones</a:t>
          </a:r>
        </a:p>
        <a:p xmlns:a="http://schemas.openxmlformats.org/drawingml/2006/main">
          <a:pPr algn="ctr"/>
          <a:r>
            <a:rPr lang="es-CR" sz="1800">
              <a:latin typeface="Times New Roman" panose="02020603050405020304" pitchFamily="18" charset="0"/>
              <a:cs typeface="Times New Roman" panose="02020603050405020304" pitchFamily="18" charset="0"/>
            </a:rPr>
            <a:t>de posgrado en la UCR </a:t>
          </a:r>
        </a:p>
      </cdr:txBody>
    </cdr:sp>
  </cdr:relSizeAnchor>
  <cdr:relSizeAnchor xmlns:cdr="http://schemas.openxmlformats.org/drawingml/2006/chartDrawing">
    <cdr:from>
      <cdr:x>0.2104</cdr:x>
      <cdr:y>0.35437</cdr:y>
    </cdr:from>
    <cdr:to>
      <cdr:x>0.33675</cdr:x>
      <cdr:y>0.49923</cdr:y>
    </cdr:to>
    <cdr:sp macro="" textlink="">
      <cdr:nvSpPr>
        <cdr:cNvPr id="11" name="CuadroTexto 10"/>
        <cdr:cNvSpPr txBox="1"/>
      </cdr:nvSpPr>
      <cdr:spPr>
        <a:xfrm xmlns:a="http://schemas.openxmlformats.org/drawingml/2006/main">
          <a:off x="1524000" y="226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0.71516</cdr:x>
      <cdr:y>0.41802</cdr:y>
    </cdr:from>
    <cdr:to>
      <cdr:x>0.94834</cdr:x>
      <cdr:y>0.46108</cdr:y>
    </cdr:to>
    <cdr:sp macro="" textlink="">
      <cdr:nvSpPr>
        <cdr:cNvPr id="12" name="CuadroTexto 11"/>
        <cdr:cNvSpPr txBox="1"/>
      </cdr:nvSpPr>
      <cdr:spPr>
        <a:xfrm xmlns:a="http://schemas.openxmlformats.org/drawingml/2006/main">
          <a:off x="5187950" y="2667000"/>
          <a:ext cx="1689100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anose="02020603050405020304" pitchFamily="18" charset="0"/>
              <a:cs typeface="Times New Roman" panose="02020603050405020304" pitchFamily="18" charset="0"/>
            </a:rPr>
            <a:t>Maestria Profesional 35,00</a:t>
          </a:r>
        </a:p>
      </cdr:txBody>
    </cdr:sp>
  </cdr:relSizeAnchor>
  <cdr:relSizeAnchor xmlns:cdr="http://schemas.openxmlformats.org/drawingml/2006/chartDrawing">
    <cdr:from>
      <cdr:x>0.0005</cdr:x>
      <cdr:y>0.07704</cdr:y>
    </cdr:from>
    <cdr:to>
      <cdr:x>0.0005</cdr:x>
      <cdr:y>0.07999</cdr:y>
    </cdr:to>
    <cdr:sp macro="" textlink="">
      <cdr:nvSpPr>
        <cdr:cNvPr id="13" name="1 CuadroTexto"/>
        <cdr:cNvSpPr txBox="1"/>
      </cdr:nvSpPr>
      <cdr:spPr>
        <a:xfrm xmlns:a="http://schemas.openxmlformats.org/drawingml/2006/main">
          <a:off x="0" y="430196"/>
          <a:ext cx="6810375" cy="703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000"/>
            </a:lnSpc>
          </a:pPr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2000" baseline="0">
              <a:latin typeface="Times New Roman" pitchFamily="18" charset="0"/>
              <a:cs typeface="Times New Roman" pitchFamily="18" charset="0"/>
            </a:rPr>
            <a:t>Dis</a:t>
          </a:r>
          <a:r>
            <a:rPr lang="es-CR" sz="2000">
              <a:latin typeface="Times New Roman" pitchFamily="18" charset="0"/>
              <a:cs typeface="Times New Roman" pitchFamily="18" charset="0"/>
            </a:rPr>
            <a:t>tribución  relativa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de las carreras ofrecidas, </a:t>
          </a:r>
        </a:p>
        <a:p xmlns:a="http://schemas.openxmlformats.org/drawingml/2006/main">
          <a:pPr algn="ctr">
            <a:lnSpc>
              <a:spcPts val="1800"/>
            </a:lnSpc>
          </a:pPr>
          <a:r>
            <a:rPr lang="es-CR" sz="1800">
              <a:latin typeface="Times New Roman" pitchFamily="18" charset="0"/>
              <a:cs typeface="Times New Roman" pitchFamily="18" charset="0"/>
            </a:rPr>
            <a:t>          en Posgrado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de la U.C.R. </a:t>
          </a:r>
        </a:p>
      </cdr:txBody>
    </cdr:sp>
  </cdr:relSizeAnchor>
  <cdr:relSizeAnchor xmlns:cdr="http://schemas.openxmlformats.org/drawingml/2006/chartDrawing">
    <cdr:from>
      <cdr:x>0.68663</cdr:x>
      <cdr:y>0.49914</cdr:y>
    </cdr:from>
    <cdr:to>
      <cdr:x>0.78854</cdr:x>
      <cdr:y>0.54226</cdr:y>
    </cdr:to>
    <cdr:sp macro="" textlink="">
      <cdr:nvSpPr>
        <cdr:cNvPr id="14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0.03201</cdr:x>
      <cdr:y>0.8998</cdr:y>
    </cdr:from>
    <cdr:to>
      <cdr:x>0.25223</cdr:x>
      <cdr:y>0.97541</cdr:y>
    </cdr:to>
    <cdr:sp macro="" textlink="">
      <cdr:nvSpPr>
        <cdr:cNvPr id="15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D3</a:t>
          </a:r>
          <a:endParaRPr lang="es-CR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0.02668</cdr:x>
      <cdr:y>0.03924</cdr:y>
    </cdr:from>
    <cdr:to>
      <cdr:x>0.24253</cdr:x>
      <cdr:y>0.12775</cdr:y>
    </cdr:to>
    <cdr:sp macro="" textlink="">
      <cdr:nvSpPr>
        <cdr:cNvPr id="16" name="5 CuadroTexto"/>
        <cdr:cNvSpPr txBox="1"/>
      </cdr:nvSpPr>
      <cdr:spPr>
        <a:xfrm xmlns:a="http://schemas.openxmlformats.org/drawingml/2006/main">
          <a:off x="180502" y="160939"/>
          <a:ext cx="1469077" cy="36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Gráfico D3</a:t>
          </a:r>
        </a:p>
      </cdr:txBody>
    </cdr:sp>
  </cdr:relSizeAnchor>
  <cdr:relSizeAnchor xmlns:cdr="http://schemas.openxmlformats.org/drawingml/2006/chartDrawing">
    <cdr:from>
      <cdr:x>0.45997</cdr:x>
      <cdr:y>0.27857</cdr:y>
    </cdr:from>
    <cdr:to>
      <cdr:x>0.60095</cdr:x>
      <cdr:y>0.32191</cdr:y>
    </cdr:to>
    <cdr:sp macro="" textlink="">
      <cdr:nvSpPr>
        <cdr:cNvPr id="17" name="CuadroTexto 16"/>
        <cdr:cNvSpPr txBox="1"/>
      </cdr:nvSpPr>
      <cdr:spPr>
        <a:xfrm xmlns:a="http://schemas.openxmlformats.org/drawingml/2006/main">
          <a:off x="3333750" y="1784350"/>
          <a:ext cx="102235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anose="02020603050405020304" pitchFamily="18" charset="0"/>
              <a:cs typeface="Times New Roman" panose="02020603050405020304" pitchFamily="18" charset="0"/>
            </a:rPr>
            <a:t>Doctorado 4,62</a:t>
          </a:r>
        </a:p>
      </cdr:txBody>
    </cdr:sp>
  </cdr:relSizeAnchor>
  <cdr:relSizeAnchor xmlns:cdr="http://schemas.openxmlformats.org/drawingml/2006/chartDrawing">
    <cdr:from>
      <cdr:x>0.40568</cdr:x>
      <cdr:y>0.81292</cdr:y>
    </cdr:from>
    <cdr:to>
      <cdr:x>0.63047</cdr:x>
      <cdr:y>0.87764</cdr:y>
    </cdr:to>
    <cdr:sp macro="" textlink="">
      <cdr:nvSpPr>
        <cdr:cNvPr id="18" name="CuadroTexto 17"/>
        <cdr:cNvSpPr txBox="1"/>
      </cdr:nvSpPr>
      <cdr:spPr>
        <a:xfrm xmlns:a="http://schemas.openxmlformats.org/drawingml/2006/main">
          <a:off x="2940050" y="5162550"/>
          <a:ext cx="16319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anose="02020603050405020304" pitchFamily="18" charset="0"/>
              <a:cs typeface="Times New Roman" panose="02020603050405020304" pitchFamily="18" charset="0"/>
            </a:rPr>
            <a:t>Maestría Académica</a:t>
          </a:r>
          <a:r>
            <a:rPr lang="es-CR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31,15</a:t>
          </a:r>
          <a:endParaRPr lang="es-CR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0.12372</cdr:x>
      <cdr:y>0.49383</cdr:y>
    </cdr:from>
    <cdr:to>
      <cdr:x>0.3076</cdr:x>
      <cdr:y>0.5392</cdr:y>
    </cdr:to>
    <cdr:sp macro="" textlink="">
      <cdr:nvSpPr>
        <cdr:cNvPr id="19" name="CuadroTexto 18"/>
        <cdr:cNvSpPr txBox="1"/>
      </cdr:nvSpPr>
      <cdr:spPr>
        <a:xfrm xmlns:a="http://schemas.openxmlformats.org/drawingml/2006/main">
          <a:off x="895350" y="3149600"/>
          <a:ext cx="1333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anose="02020603050405020304" pitchFamily="18" charset="0"/>
              <a:cs typeface="Times New Roman" panose="02020603050405020304" pitchFamily="18" charset="0"/>
            </a:rPr>
            <a:t>Especialidades 29,23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8</xdr:col>
      <xdr:colOff>276225</xdr:colOff>
      <xdr:row>30</xdr:row>
      <xdr:rowOff>57150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52B0C9A1-259E-4E1E-92D3-1B802C210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0.15396</cdr:x>
      <cdr:y>0.07525</cdr:y>
    </cdr:from>
    <cdr:to>
      <cdr:x>0.95308</cdr:x>
      <cdr:y>0.21165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00132" y="362679"/>
          <a:ext cx="5191118" cy="65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800">
              <a:latin typeface="Times New Roman" pitchFamily="18" charset="0"/>
              <a:cs typeface="Times New Roman" pitchFamily="18" charset="0"/>
            </a:rPr>
            <a:t>Estudiantes físicos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según materias matriculadas </a:t>
          </a:r>
        </a:p>
        <a:p xmlns:a="http://schemas.openxmlformats.org/drawingml/2006/main">
          <a:pPr algn="ctr"/>
          <a:r>
            <a:rPr lang="es-CR" sz="1800" baseline="0">
              <a:latin typeface="Times New Roman" pitchFamily="18" charset="0"/>
              <a:cs typeface="Times New Roman" pitchFamily="18" charset="0"/>
            </a:rPr>
            <a:t>por materias aprobadas de grado y posgrado en la UCR.</a:t>
          </a:r>
          <a:endParaRPr lang="es-CR" sz="1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0.22501</cdr:x>
      <cdr:y>0.02292</cdr:y>
    </cdr:from>
    <cdr:to>
      <cdr:x>0.8636</cdr:x>
      <cdr:y>0.11667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41843" y="112868"/>
          <a:ext cx="4092181" cy="461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Panorama Cuantitativo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Universitario 2020</a:t>
          </a:r>
          <a:endParaRPr lang="es-CR" sz="1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0.01469</cdr:x>
      <cdr:y>0.01667</cdr:y>
    </cdr:from>
    <cdr:to>
      <cdr:x>0.19152</cdr:x>
      <cdr:y>0.09841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04775" y="76200"/>
          <a:ext cx="12763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600">
              <a:latin typeface="Times New Roman" pitchFamily="18" charset="0"/>
              <a:cs typeface="Times New Roman" pitchFamily="18" charset="0"/>
            </a:rPr>
            <a:t>Gráfcio D4</a:t>
          </a:r>
        </a:p>
      </cdr:txBody>
    </cdr:sp>
  </cdr:relSizeAnchor>
  <cdr:relSizeAnchor xmlns:cdr="http://schemas.openxmlformats.org/drawingml/2006/chartDrawing">
    <cdr:from>
      <cdr:x>0.01813</cdr:x>
      <cdr:y>0.93063</cdr:y>
    </cdr:from>
    <cdr:to>
      <cdr:x>0.23524</cdr:x>
      <cdr:y>0.98542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28606" y="5080098"/>
          <a:ext cx="1509694" cy="307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800">
              <a:latin typeface="Times New Roman" pitchFamily="18" charset="0"/>
              <a:cs typeface="Times New Roman" pitchFamily="18" charset="0"/>
            </a:rPr>
            <a:t>Fuente: Cuadro D4, D5, D6 y D7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9</xdr:col>
      <xdr:colOff>695325</xdr:colOff>
      <xdr:row>37</xdr:row>
      <xdr:rowOff>104775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143652E9-18A9-4DDB-B6EE-002D306AC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0.15223</cdr:x>
      <cdr:y>0.075</cdr:y>
    </cdr:from>
    <cdr:to>
      <cdr:x>0.88714</cdr:x>
      <cdr:y>0.21042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04898" y="342900"/>
          <a:ext cx="5334001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1800">
              <a:latin typeface="Times New Roman" pitchFamily="18" charset="0"/>
              <a:cs typeface="Times New Roman" pitchFamily="18" charset="0"/>
            </a:rPr>
            <a:t>Estudiantes físicos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según créditos matriculados </a:t>
          </a:r>
        </a:p>
        <a:p xmlns:a="http://schemas.openxmlformats.org/drawingml/2006/main">
          <a:pPr algn="ctr"/>
          <a:r>
            <a:rPr lang="es-CR" sz="1800" baseline="0">
              <a:latin typeface="Times New Roman" pitchFamily="18" charset="0"/>
              <a:cs typeface="Times New Roman" pitchFamily="18" charset="0"/>
            </a:rPr>
            <a:t>por créditos aprobados de grado y posgrado en la UCR.</a:t>
          </a:r>
          <a:endParaRPr lang="es-CR" sz="1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0.22526</cdr:x>
      <cdr:y>0.02292</cdr:y>
    </cdr:from>
    <cdr:to>
      <cdr:x>0.79481</cdr:x>
      <cdr:y>0.11667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566297" y="125312"/>
          <a:ext cx="3960223" cy="512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800">
              <a:latin typeface="Times New Roman" pitchFamily="18" charset="0"/>
              <a:cs typeface="Times New Roman" pitchFamily="18" charset="0"/>
            </a:rPr>
            <a:t>Panorama Cuantitativo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Universitario 2020</a:t>
          </a:r>
          <a:endParaRPr lang="es-CR" sz="1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0.01444</cdr:x>
      <cdr:y>0.01667</cdr:y>
    </cdr:from>
    <cdr:to>
      <cdr:x>0.19029</cdr:x>
      <cdr:y>0.09792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04775" y="76200"/>
          <a:ext cx="12763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600">
              <a:latin typeface="Times New Roman" pitchFamily="18" charset="0"/>
              <a:cs typeface="Times New Roman" pitchFamily="18" charset="0"/>
            </a:rPr>
            <a:t>Gráfcio D5</a:t>
          </a:r>
        </a:p>
      </cdr:txBody>
    </cdr:sp>
  </cdr:relSizeAnchor>
  <cdr:relSizeAnchor xmlns:cdr="http://schemas.openxmlformats.org/drawingml/2006/chartDrawing">
    <cdr:from>
      <cdr:x>0.01837</cdr:x>
      <cdr:y>0.92917</cdr:y>
    </cdr:from>
    <cdr:to>
      <cdr:x>0.23401</cdr:x>
      <cdr:y>0.98542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28606" y="5080098"/>
          <a:ext cx="1509694" cy="307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800">
              <a:latin typeface="Times New Roman" pitchFamily="18" charset="0"/>
              <a:cs typeface="Times New Roman" pitchFamily="18" charset="0"/>
            </a:rPr>
            <a:t>Fuente: Cuadro D8, D9, D10y D11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31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A50C766-1DBA-4BA2-86AA-9BBF4379C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3.72439E-6</cdr:x>
      <cdr:y>0.09451</cdr:y>
    </cdr:from>
    <cdr:to>
      <cdr:x>0.00739</cdr:x>
      <cdr:y>0.11288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30196"/>
          <a:ext cx="6810375" cy="703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Distribución relativa de los títulos otorgados en pregrado y </a:t>
          </a:r>
        </a:p>
        <a:p xmlns:a="http://schemas.openxmlformats.org/drawingml/2006/main">
          <a:pPr algn="ctr"/>
          <a:r>
            <a:rPr lang="es-CR" sz="1800">
              <a:latin typeface="Times New Roman" pitchFamily="18" charset="0"/>
              <a:cs typeface="Times New Roman" pitchFamily="18" charset="0"/>
            </a:rPr>
            <a:t>            grado de la U.C.R. según grado académico</a:t>
          </a:r>
        </a:p>
      </cdr:txBody>
    </cdr:sp>
  </cdr:relSizeAnchor>
  <cdr:relSizeAnchor xmlns:cdr="http://schemas.openxmlformats.org/drawingml/2006/chartDrawing">
    <cdr:from>
      <cdr:x>0.68711</cdr:x>
      <cdr:y>0.50947</cdr:y>
    </cdr:from>
    <cdr:to>
      <cdr:x>0.78952</cdr:x>
      <cdr:y>0.55378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0.0174</cdr:x>
      <cdr:y>0.88572</cdr:y>
    </cdr:from>
    <cdr:to>
      <cdr:x>0.1855</cdr:x>
      <cdr:y>0.96043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16942" y="450365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D16</a:t>
          </a:r>
          <a:endParaRPr lang="es-CR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0.0225</cdr:x>
      <cdr:y>0.02118</cdr:y>
    </cdr:from>
    <cdr:to>
      <cdr:x>0.23613</cdr:x>
      <cdr:y>0.11213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52178" y="105925"/>
          <a:ext cx="1471127" cy="453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700">
              <a:latin typeface="Times New Roman" pitchFamily="18" charset="0"/>
              <a:cs typeface="Times New Roman" pitchFamily="18" charset="0"/>
            </a:rPr>
            <a:t>Gráfico D6</a:t>
          </a:r>
        </a:p>
      </cdr:txBody>
    </cdr:sp>
  </cdr:relSizeAnchor>
  <cdr:relSizeAnchor xmlns:cdr="http://schemas.openxmlformats.org/drawingml/2006/chartDrawing">
    <cdr:from>
      <cdr:x>0.15088</cdr:x>
      <cdr:y>0.32132</cdr:y>
    </cdr:from>
    <cdr:to>
      <cdr:x>0.15757</cdr:x>
      <cdr:y>0.37776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030606" y="1619250"/>
          <a:ext cx="4571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0.10889</cdr:x>
      <cdr:y>0.09341</cdr:y>
    </cdr:from>
    <cdr:to>
      <cdr:x>0.96299</cdr:x>
      <cdr:y>0.23992</cdr:y>
    </cdr:to>
    <cdr:sp macro="" textlink="">
      <cdr:nvSpPr>
        <cdr:cNvPr id="8" name="CuadroTexto 7"/>
        <cdr:cNvSpPr txBox="1"/>
      </cdr:nvSpPr>
      <cdr:spPr>
        <a:xfrm xmlns:a="http://schemas.openxmlformats.org/drawingml/2006/main">
          <a:off x="762000" y="486672"/>
          <a:ext cx="6073140" cy="761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>
              <a:latin typeface="Times New Roman" panose="02020603050405020304" pitchFamily="18" charset="0"/>
              <a:cs typeface="Times New Roman" panose="02020603050405020304" pitchFamily="18" charset="0"/>
            </a:rPr>
            <a:t>Distribución relativa de los Estudiantes</a:t>
          </a:r>
          <a:r>
            <a:rPr lang="en-US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 de pregrado y grado titulados de la U.C.R., según grado académico</a:t>
          </a:r>
          <a:endParaRPr lang="en-US" sz="2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28575</xdr:colOff>
      <xdr:row>32</xdr:row>
      <xdr:rowOff>95250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26B7FB58-FAEF-4EDB-9565-978611E06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0.23184</cdr:x>
      <cdr:y>0.01555</cdr:y>
    </cdr:from>
    <cdr:to>
      <cdr:x>0.80187</cdr:x>
      <cdr:y>0.06332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09723" y="85726"/>
          <a:ext cx="401002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Panorama Cuantitativo Universitario 2020</a:t>
          </a:r>
        </a:p>
      </cdr:txBody>
    </cdr:sp>
  </cdr:relSizeAnchor>
  <cdr:relSizeAnchor xmlns:cdr="http://schemas.openxmlformats.org/drawingml/2006/chartDrawing">
    <cdr:from>
      <cdr:x>0.00946</cdr:x>
      <cdr:y>0.01121</cdr:y>
    </cdr:from>
    <cdr:to>
      <cdr:x>0.21932</cdr:x>
      <cdr:y>0.05589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5566" y="66864"/>
          <a:ext cx="1441482" cy="344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600">
              <a:latin typeface="Times New Roman" pitchFamily="18" charset="0"/>
              <a:cs typeface="Times New Roman" pitchFamily="18" charset="0"/>
            </a:rPr>
            <a:t>Gráfico D7.1</a:t>
          </a:r>
        </a:p>
      </cdr:txBody>
    </cdr:sp>
  </cdr:relSizeAnchor>
  <cdr:relSizeAnchor xmlns:cdr="http://schemas.openxmlformats.org/drawingml/2006/chartDrawing">
    <cdr:from>
      <cdr:x>0.04101</cdr:x>
      <cdr:y>0.80281</cdr:y>
    </cdr:from>
    <cdr:to>
      <cdr:x>0.17367</cdr:x>
      <cdr:y>0.87472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85749" y="3781425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0.01495</cdr:x>
      <cdr:y>0.93792</cdr:y>
    </cdr:from>
    <cdr:to>
      <cdr:x>0.16664</cdr:x>
      <cdr:y>0.98814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4711" y="5562586"/>
          <a:ext cx="1038289" cy="293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800">
              <a:latin typeface="Times New Roman" pitchFamily="18" charset="0"/>
              <a:cs typeface="Times New Roman" pitchFamily="18" charset="0"/>
            </a:rPr>
            <a:t>Fuente: Cuadro D17</a:t>
          </a:r>
        </a:p>
      </cdr:txBody>
    </cdr:sp>
  </cdr:relSizeAnchor>
  <cdr:relSizeAnchor xmlns:cdr="http://schemas.openxmlformats.org/drawingml/2006/chartDrawing">
    <cdr:from>
      <cdr:x>0.19242</cdr:x>
      <cdr:y>0.84846</cdr:y>
    </cdr:from>
    <cdr:to>
      <cdr:x>0.18921</cdr:x>
      <cdr:y>0.84871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1365250" y="5010150"/>
          <a:ext cx="24955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0.24344</cdr:x>
      <cdr:y>0.92484</cdr:y>
    </cdr:from>
    <cdr:to>
      <cdr:x>0.62075</cdr:x>
      <cdr:y>0.99494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1674985" y="5292481"/>
          <a:ext cx="2646190" cy="390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800">
              <a:latin typeface="Times New Roman" panose="02020603050405020304" pitchFamily="18" charset="0"/>
              <a:cs typeface="Times New Roman" panose="02020603050405020304" pitchFamily="18" charset="0"/>
            </a:rPr>
            <a:t>Nota:</a:t>
          </a:r>
          <a:r>
            <a:rPr lang="es-CR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En Sedes Regionales se incluyen 35 graduados de la</a:t>
          </a:r>
        </a:p>
        <a:p xmlns:a="http://schemas.openxmlformats.org/drawingml/2006/main">
          <a:r>
            <a:rPr lang="es-CR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Sede de Golfito y 83 de la Sede Interuniversitaria de Alajuela</a:t>
          </a:r>
          <a:endParaRPr lang="es-CR" sz="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9</xdr:col>
      <xdr:colOff>38100</xdr:colOff>
      <xdr:row>32</xdr:row>
      <xdr:rowOff>47625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1D3801E-01EB-482C-9B67-17F7AF15C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</xdr:row>
      <xdr:rowOff>161925</xdr:rowOff>
    </xdr:from>
    <xdr:to>
      <xdr:col>0</xdr:col>
      <xdr:colOff>1114425</xdr:colOff>
      <xdr:row>8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F0160D-72C3-47BB-9A3C-097BB9B77D9A}"/>
            </a:ext>
          </a:extLst>
        </xdr:cNvPr>
        <xdr:cNvSpPr>
          <a:spLocks noChangeShapeType="1"/>
        </xdr:cNvSpPr>
      </xdr:nvSpPr>
      <xdr:spPr bwMode="auto">
        <a:xfrm>
          <a:off x="514350" y="809625"/>
          <a:ext cx="762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0.23702</cdr:x>
      <cdr:y>0.01581</cdr:y>
    </cdr:from>
    <cdr:to>
      <cdr:x>0.81012</cdr:x>
      <cdr:y>0.06187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81295" y="100182"/>
          <a:ext cx="3990830" cy="367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Panorama Cuantitativo Universitario 2020</a:t>
          </a:r>
        </a:p>
      </cdr:txBody>
    </cdr:sp>
  </cdr:relSizeAnchor>
  <cdr:relSizeAnchor xmlns:cdr="http://schemas.openxmlformats.org/drawingml/2006/chartDrawing">
    <cdr:from>
      <cdr:x>0.00946</cdr:x>
      <cdr:y>0.01145</cdr:y>
    </cdr:from>
    <cdr:to>
      <cdr:x>0.22449</cdr:x>
      <cdr:y>0.05518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5566" y="66864"/>
          <a:ext cx="1441482" cy="344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600">
              <a:latin typeface="Times New Roman" pitchFamily="18" charset="0"/>
              <a:cs typeface="Times New Roman" pitchFamily="18" charset="0"/>
            </a:rPr>
            <a:t>Gráfico D7</a:t>
          </a:r>
        </a:p>
      </cdr:txBody>
    </cdr:sp>
  </cdr:relSizeAnchor>
  <cdr:relSizeAnchor xmlns:cdr="http://schemas.openxmlformats.org/drawingml/2006/chartDrawing">
    <cdr:from>
      <cdr:x>0.04348</cdr:x>
      <cdr:y>0.79741</cdr:y>
    </cdr:from>
    <cdr:to>
      <cdr:x>0.17982</cdr:x>
      <cdr:y>0.86907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85749" y="3781425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0.0157</cdr:x>
      <cdr:y>0.9268</cdr:y>
    </cdr:from>
    <cdr:to>
      <cdr:x>0.25469</cdr:x>
      <cdr:y>0.97923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4773" y="4362451"/>
          <a:ext cx="1628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800">
              <a:latin typeface="Times New Roman" pitchFamily="18" charset="0"/>
              <a:cs typeface="Times New Roman" pitchFamily="18" charset="0"/>
            </a:rPr>
            <a:t>Fuente: Cuadro D17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9</xdr:col>
      <xdr:colOff>9525</xdr:colOff>
      <xdr:row>34</xdr:row>
      <xdr:rowOff>38100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5B00EEEF-E780-4939-AED9-5194A94CF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0.22883</cdr:x>
      <cdr:y>0.01455</cdr:y>
    </cdr:from>
    <cdr:to>
      <cdr:x>0.88878</cdr:x>
      <cdr:y>0.05606</cdr:y>
    </cdr:to>
    <cdr:sp macro="" textlink="">
      <cdr:nvSpPr>
        <cdr:cNvPr id="121857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4109" y="99578"/>
          <a:ext cx="4532734" cy="369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6576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800" b="0" i="0" strike="noStrike">
              <a:solidFill>
                <a:srgbClr val="000000"/>
              </a:solidFill>
              <a:latin typeface="Times New Roman"/>
              <a:cs typeface="Times New Roman"/>
            </a:rPr>
            <a:t>Panorama Cuantitativo Universitario 2020</a:t>
          </a:r>
        </a:p>
      </cdr:txBody>
    </cdr:sp>
  </cdr:relSizeAnchor>
  <cdr:relSizeAnchor xmlns:cdr="http://schemas.openxmlformats.org/drawingml/2006/chartDrawing">
    <cdr:from>
      <cdr:x>0.00971</cdr:x>
      <cdr:y>0.01145</cdr:y>
    </cdr:from>
    <cdr:to>
      <cdr:x>0.21758</cdr:x>
      <cdr:y>0.05003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5566" y="66864"/>
          <a:ext cx="1441482" cy="344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600">
              <a:latin typeface="Times New Roman" pitchFamily="18" charset="0"/>
              <a:cs typeface="Times New Roman" pitchFamily="18" charset="0"/>
            </a:rPr>
            <a:t>Gráfico D8.1</a:t>
          </a:r>
        </a:p>
      </cdr:txBody>
    </cdr:sp>
  </cdr:relSizeAnchor>
  <cdr:relSizeAnchor xmlns:cdr="http://schemas.openxmlformats.org/drawingml/2006/chartDrawing">
    <cdr:from>
      <cdr:x>0.04075</cdr:x>
      <cdr:y>0.79691</cdr:y>
    </cdr:from>
    <cdr:to>
      <cdr:x>0.17292</cdr:x>
      <cdr:y>0.86908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85749" y="3781425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0.01495</cdr:x>
      <cdr:y>0.93571</cdr:y>
    </cdr:from>
    <cdr:to>
      <cdr:x>0.17599</cdr:x>
      <cdr:y>0.98814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2954" y="5153419"/>
          <a:ext cx="1097196" cy="278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800">
              <a:latin typeface="Times New Roman" pitchFamily="18" charset="0"/>
              <a:cs typeface="Times New Roman" pitchFamily="18" charset="0"/>
            </a:rPr>
            <a:t>Fuente: Cuadro D18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8</xdr:col>
      <xdr:colOff>752475</xdr:colOff>
      <xdr:row>32</xdr:row>
      <xdr:rowOff>38100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DD5C6102-69BE-4B58-A121-95421B68E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0.077</cdr:y>
    </cdr:from>
    <cdr:to>
      <cdr:x>0</cdr:x>
      <cdr:y>0.07381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51068"/>
          <a:ext cx="6851650" cy="796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1900"/>
            </a:lnSpc>
          </a:pPr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Distribución relativa de los títulos otorgados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en el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 </a:t>
          </a:r>
        </a:p>
        <a:p xmlns:a="http://schemas.openxmlformats.org/drawingml/2006/main">
          <a:pPr algn="ctr">
            <a:lnSpc>
              <a:spcPts val="1600"/>
            </a:lnSpc>
          </a:pPr>
          <a:r>
            <a:rPr lang="es-CR" sz="1800">
              <a:latin typeface="Times New Roman" pitchFamily="18" charset="0"/>
              <a:cs typeface="Times New Roman" pitchFamily="18" charset="0"/>
            </a:rPr>
            <a:t>             Sistema de Estudios de Posgrado de la U.C.R. </a:t>
          </a:r>
        </a:p>
      </cdr:txBody>
    </cdr:sp>
  </cdr:relSizeAnchor>
  <cdr:relSizeAnchor xmlns:cdr="http://schemas.openxmlformats.org/drawingml/2006/chartDrawing">
    <cdr:from>
      <cdr:x>0.68959</cdr:x>
      <cdr:y>0.50899</cdr:y>
    </cdr:from>
    <cdr:to>
      <cdr:x>0.791</cdr:x>
      <cdr:y>0.55258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0.03201</cdr:x>
      <cdr:y>0.90841</cdr:y>
    </cdr:from>
    <cdr:to>
      <cdr:x>0.25199</cdr:x>
      <cdr:y>0.97884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</a:t>
          </a:r>
          <a:r>
            <a:rPr lang="es-CR" sz="800" baseline="0">
              <a:latin typeface="Times New Roman" pitchFamily="18" charset="0"/>
              <a:cs typeface="Times New Roman" pitchFamily="18" charset="0"/>
            </a:rPr>
            <a:t>D18</a:t>
          </a:r>
          <a:endParaRPr lang="es-CR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0.01095</cdr:x>
      <cdr:y>0.01679</cdr:y>
    </cdr:from>
    <cdr:to>
      <cdr:x>0.22582</cdr:x>
      <cdr:y>0.10653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73847" y="72943"/>
          <a:ext cx="1450638" cy="394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700">
              <a:latin typeface="Times New Roman" pitchFamily="18" charset="0"/>
              <a:cs typeface="Times New Roman" pitchFamily="18" charset="0"/>
            </a:rPr>
            <a:t>Gráfico D8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9</xdr:col>
      <xdr:colOff>28575</xdr:colOff>
      <xdr:row>33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9314333-8997-4AD3-AF17-CAF994A28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0.09112</cdr:y>
    </cdr:from>
    <cdr:to>
      <cdr:x>1</cdr:x>
      <cdr:y>0.24143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88640"/>
          <a:ext cx="6810374" cy="8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000"/>
            </a:lnSpc>
          </a:pPr>
          <a:r>
            <a:rPr lang="es-CR" sz="2000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CR" sz="1800">
              <a:latin typeface="Times New Roman" pitchFamily="18" charset="0"/>
              <a:cs typeface="Times New Roman" pitchFamily="18" charset="0"/>
            </a:rPr>
            <a:t>Distribución relativa de los</a:t>
          </a:r>
          <a:r>
            <a:rPr lang="es-CR" sz="1800" baseline="0">
              <a:latin typeface="Times New Roman" pitchFamily="18" charset="0"/>
              <a:cs typeface="Times New Roman" pitchFamily="18" charset="0"/>
            </a:rPr>
            <a:t> títulos otorgados</a:t>
          </a:r>
          <a:endParaRPr lang="es-CR" sz="1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>
            <a:lnSpc>
              <a:spcPts val="1700"/>
            </a:lnSpc>
          </a:pPr>
          <a:r>
            <a:rPr lang="es-CR" sz="1800">
              <a:latin typeface="Times New Roman" pitchFamily="18" charset="0"/>
              <a:cs typeface="Times New Roman" pitchFamily="18" charset="0"/>
            </a:rPr>
            <a:t>        de la U.C.R., según género. </a:t>
          </a:r>
        </a:p>
      </cdr:txBody>
    </cdr:sp>
  </cdr:relSizeAnchor>
  <cdr:relSizeAnchor xmlns:cdr="http://schemas.openxmlformats.org/drawingml/2006/chartDrawing">
    <cdr:from>
      <cdr:x>0.68762</cdr:x>
      <cdr:y>0.50898</cdr:y>
    </cdr:from>
    <cdr:to>
      <cdr:x>0.78952</cdr:x>
      <cdr:y>0.55159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135437" y="1581945"/>
          <a:ext cx="611187" cy="1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/>
        </a:p>
      </cdr:txBody>
    </cdr:sp>
  </cdr:relSizeAnchor>
  <cdr:relSizeAnchor xmlns:cdr="http://schemas.openxmlformats.org/drawingml/2006/chartDrawing">
    <cdr:from>
      <cdr:x>0.03201</cdr:x>
      <cdr:y>0.90129</cdr:y>
    </cdr:from>
    <cdr:to>
      <cdr:x>0.24977</cdr:x>
      <cdr:y>0.98595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67742" y="3163802"/>
          <a:ext cx="1151471" cy="250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>
              <a:latin typeface="Times New Roman" pitchFamily="18" charset="0"/>
              <a:cs typeface="Times New Roman" pitchFamily="18" charset="0"/>
            </a:rPr>
            <a:t>Fuente:</a:t>
          </a:r>
          <a:r>
            <a:rPr lang="es-CR" sz="1100" baseline="0">
              <a:latin typeface="Times New Roman" pitchFamily="18" charset="0"/>
              <a:cs typeface="Times New Roman" pitchFamily="18" charset="0"/>
            </a:rPr>
            <a:t> Cuadro </a:t>
          </a:r>
          <a:r>
            <a:rPr lang="es-CR" sz="800" baseline="0">
              <a:latin typeface="Times New Roman" pitchFamily="18" charset="0"/>
              <a:cs typeface="Times New Roman" pitchFamily="18" charset="0"/>
            </a:rPr>
            <a:t>D19</a:t>
          </a:r>
          <a:endParaRPr lang="es-CR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0.01095</cdr:x>
      <cdr:y>0.02572</cdr:y>
    </cdr:from>
    <cdr:to>
      <cdr:x>0.18568</cdr:x>
      <cdr:y>0.11595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74574" y="137183"/>
          <a:ext cx="1201775" cy="48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700">
              <a:latin typeface="Times New Roman" pitchFamily="18" charset="0"/>
              <a:cs typeface="Times New Roman" pitchFamily="18" charset="0"/>
            </a:rPr>
            <a:t>Gráfico D9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4</xdr:row>
      <xdr:rowOff>161925</xdr:rowOff>
    </xdr:from>
    <xdr:to>
      <xdr:col>0</xdr:col>
      <xdr:colOff>1238250</xdr:colOff>
      <xdr:row>8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4F357FE-5714-4A40-AB4B-18EB06EB0E0F}"/>
            </a:ext>
          </a:extLst>
        </xdr:cNvPr>
        <xdr:cNvSpPr>
          <a:spLocks noChangeShapeType="1"/>
        </xdr:cNvSpPr>
      </xdr:nvSpPr>
      <xdr:spPr bwMode="auto">
        <a:xfrm>
          <a:off x="590550" y="8096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4</xdr:row>
      <xdr:rowOff>161925</xdr:rowOff>
    </xdr:from>
    <xdr:to>
      <xdr:col>0</xdr:col>
      <xdr:colOff>1123950</xdr:colOff>
      <xdr:row>8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C7D929B-BF8D-4F45-B219-13FC6F9B9302}"/>
            </a:ext>
          </a:extLst>
        </xdr:cNvPr>
        <xdr:cNvSpPr>
          <a:spLocks noChangeShapeType="1"/>
        </xdr:cNvSpPr>
      </xdr:nvSpPr>
      <xdr:spPr bwMode="auto">
        <a:xfrm>
          <a:off x="504825" y="809625"/>
          <a:ext cx="1047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5</xdr:row>
      <xdr:rowOff>9525</xdr:rowOff>
    </xdr:from>
    <xdr:to>
      <xdr:col>0</xdr:col>
      <xdr:colOff>1495425</xdr:colOff>
      <xdr:row>9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9DB389B-5383-4A7E-BC66-9C9A3B39D522}"/>
            </a:ext>
          </a:extLst>
        </xdr:cNvPr>
        <xdr:cNvSpPr>
          <a:spLocks noChangeShapeType="1"/>
        </xdr:cNvSpPr>
      </xdr:nvSpPr>
      <xdr:spPr bwMode="auto">
        <a:xfrm>
          <a:off x="590550" y="8191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5</xdr:row>
      <xdr:rowOff>9525</xdr:rowOff>
    </xdr:from>
    <xdr:to>
      <xdr:col>0</xdr:col>
      <xdr:colOff>1123950</xdr:colOff>
      <xdr:row>9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F11AB3-B738-4969-A1BB-BDE0D83191FA}"/>
            </a:ext>
          </a:extLst>
        </xdr:cNvPr>
        <xdr:cNvSpPr>
          <a:spLocks noChangeShapeType="1"/>
        </xdr:cNvSpPr>
      </xdr:nvSpPr>
      <xdr:spPr bwMode="auto">
        <a:xfrm>
          <a:off x="533400" y="819150"/>
          <a:ext cx="571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5</xdr:row>
      <xdr:rowOff>9525</xdr:rowOff>
    </xdr:from>
    <xdr:to>
      <xdr:col>0</xdr:col>
      <xdr:colOff>1457325</xdr:colOff>
      <xdr:row>10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0A14965-87F0-413F-A1FB-F1E777AACB64}"/>
            </a:ext>
          </a:extLst>
        </xdr:cNvPr>
        <xdr:cNvSpPr>
          <a:spLocks noChangeShapeType="1"/>
        </xdr:cNvSpPr>
      </xdr:nvSpPr>
      <xdr:spPr bwMode="auto">
        <a:xfrm>
          <a:off x="590550" y="819150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5</xdr:row>
      <xdr:rowOff>0</xdr:rowOff>
    </xdr:from>
    <xdr:to>
      <xdr:col>0</xdr:col>
      <xdr:colOff>1295400</xdr:colOff>
      <xdr:row>10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E38356A-AA30-478A-97E6-D1899597BED2}"/>
            </a:ext>
          </a:extLst>
        </xdr:cNvPr>
        <xdr:cNvSpPr>
          <a:spLocks noChangeShapeType="1"/>
        </xdr:cNvSpPr>
      </xdr:nvSpPr>
      <xdr:spPr bwMode="auto">
        <a:xfrm>
          <a:off x="590550" y="8096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6828-890F-42BF-AEE7-3E7160069836}">
  <dimension ref="A1:B50"/>
  <sheetViews>
    <sheetView tabSelected="1" workbookViewId="0">
      <selection sqref="A1:B1"/>
    </sheetView>
  </sheetViews>
  <sheetFormatPr baseColWidth="10" defaultRowHeight="15" x14ac:dyDescent="0.25"/>
  <cols>
    <col min="1" max="1" width="29.28515625" bestFit="1" customWidth="1"/>
    <col min="2" max="2" width="50.5703125" customWidth="1"/>
  </cols>
  <sheetData>
    <row r="1" spans="1:2" ht="15.75" x14ac:dyDescent="0.25">
      <c r="A1" s="259" t="s">
        <v>488</v>
      </c>
      <c r="B1" s="259"/>
    </row>
    <row r="2" spans="1:2" ht="15.75" x14ac:dyDescent="0.25">
      <c r="A2" s="253"/>
    </row>
    <row r="3" spans="1:2" ht="15.75" x14ac:dyDescent="0.25">
      <c r="A3" s="254" t="s">
        <v>489</v>
      </c>
    </row>
    <row r="4" spans="1:2" x14ac:dyDescent="0.25">
      <c r="A4" s="252"/>
    </row>
    <row r="5" spans="1:2" ht="15.75" x14ac:dyDescent="0.25">
      <c r="A5" s="254" t="s">
        <v>490</v>
      </c>
    </row>
    <row r="6" spans="1:2" x14ac:dyDescent="0.25">
      <c r="A6" s="252"/>
    </row>
    <row r="7" spans="1:2" x14ac:dyDescent="0.25">
      <c r="A7" s="257" t="s">
        <v>491</v>
      </c>
      <c r="B7" s="258" t="s">
        <v>492</v>
      </c>
    </row>
    <row r="8" spans="1:2" x14ac:dyDescent="0.25">
      <c r="A8" s="257"/>
      <c r="B8" s="258"/>
    </row>
    <row r="9" spans="1:2" x14ac:dyDescent="0.25">
      <c r="A9" s="252"/>
    </row>
    <row r="10" spans="1:2" ht="15.75" x14ac:dyDescent="0.25">
      <c r="A10" s="254" t="s">
        <v>493</v>
      </c>
    </row>
    <row r="11" spans="1:2" x14ac:dyDescent="0.25">
      <c r="A11" s="252"/>
    </row>
    <row r="12" spans="1:2" x14ac:dyDescent="0.25">
      <c r="A12" s="257" t="s">
        <v>494</v>
      </c>
      <c r="B12" s="258" t="s">
        <v>495</v>
      </c>
    </row>
    <row r="13" spans="1:2" x14ac:dyDescent="0.25">
      <c r="A13" s="257"/>
      <c r="B13" s="258"/>
    </row>
    <row r="14" spans="1:2" x14ac:dyDescent="0.25">
      <c r="A14" s="257" t="s">
        <v>496</v>
      </c>
      <c r="B14" s="258" t="s">
        <v>497</v>
      </c>
    </row>
    <row r="15" spans="1:2" x14ac:dyDescent="0.25">
      <c r="A15" s="257"/>
      <c r="B15" s="258"/>
    </row>
    <row r="16" spans="1:2" x14ac:dyDescent="0.25">
      <c r="A16" s="257" t="s">
        <v>498</v>
      </c>
      <c r="B16" s="258" t="s">
        <v>499</v>
      </c>
    </row>
    <row r="17" spans="1:2" x14ac:dyDescent="0.25">
      <c r="A17" s="257"/>
      <c r="B17" s="258"/>
    </row>
    <row r="18" spans="1:2" x14ac:dyDescent="0.25">
      <c r="A18" s="257" t="s">
        <v>500</v>
      </c>
      <c r="B18" s="258" t="s">
        <v>501</v>
      </c>
    </row>
    <row r="19" spans="1:2" x14ac:dyDescent="0.25">
      <c r="A19" s="257"/>
      <c r="B19" s="258"/>
    </row>
    <row r="20" spans="1:2" x14ac:dyDescent="0.25">
      <c r="A20" s="257" t="s">
        <v>502</v>
      </c>
      <c r="B20" s="258" t="s">
        <v>503</v>
      </c>
    </row>
    <row r="21" spans="1:2" x14ac:dyDescent="0.25">
      <c r="A21" s="257"/>
      <c r="B21" s="258"/>
    </row>
    <row r="22" spans="1:2" x14ac:dyDescent="0.25">
      <c r="A22" s="257" t="s">
        <v>504</v>
      </c>
      <c r="B22" s="258" t="s">
        <v>505</v>
      </c>
    </row>
    <row r="23" spans="1:2" x14ac:dyDescent="0.25">
      <c r="A23" s="257"/>
      <c r="B23" s="258"/>
    </row>
    <row r="24" spans="1:2" x14ac:dyDescent="0.25">
      <c r="A24" s="257" t="s">
        <v>506</v>
      </c>
      <c r="B24" s="258" t="s">
        <v>507</v>
      </c>
    </row>
    <row r="25" spans="1:2" x14ac:dyDescent="0.25">
      <c r="A25" s="257"/>
      <c r="B25" s="258"/>
    </row>
    <row r="26" spans="1:2" x14ac:dyDescent="0.25">
      <c r="A26" s="257" t="s">
        <v>508</v>
      </c>
      <c r="B26" s="258" t="s">
        <v>509</v>
      </c>
    </row>
    <row r="27" spans="1:2" x14ac:dyDescent="0.25">
      <c r="A27" s="257"/>
      <c r="B27" s="258"/>
    </row>
    <row r="28" spans="1:2" x14ac:dyDescent="0.25">
      <c r="A28" s="257" t="s">
        <v>510</v>
      </c>
      <c r="B28" s="258" t="s">
        <v>511</v>
      </c>
    </row>
    <row r="29" spans="1:2" x14ac:dyDescent="0.25">
      <c r="A29" s="257"/>
      <c r="B29" s="258"/>
    </row>
    <row r="30" spans="1:2" x14ac:dyDescent="0.25">
      <c r="A30" s="257" t="s">
        <v>512</v>
      </c>
      <c r="B30" s="258" t="s">
        <v>513</v>
      </c>
    </row>
    <row r="31" spans="1:2" x14ac:dyDescent="0.25">
      <c r="A31" s="257"/>
      <c r="B31" s="258"/>
    </row>
    <row r="32" spans="1:2" x14ac:dyDescent="0.25">
      <c r="A32" s="257" t="s">
        <v>514</v>
      </c>
      <c r="B32" s="258" t="s">
        <v>515</v>
      </c>
    </row>
    <row r="33" spans="1:2" x14ac:dyDescent="0.25">
      <c r="A33" s="257"/>
      <c r="B33" s="258"/>
    </row>
    <row r="34" spans="1:2" x14ac:dyDescent="0.25">
      <c r="A34" s="257" t="s">
        <v>516</v>
      </c>
      <c r="B34" s="258" t="s">
        <v>517</v>
      </c>
    </row>
    <row r="35" spans="1:2" x14ac:dyDescent="0.25">
      <c r="A35" s="257"/>
      <c r="B35" s="258"/>
    </row>
    <row r="36" spans="1:2" x14ac:dyDescent="0.25">
      <c r="A36" s="257" t="s">
        <v>518</v>
      </c>
      <c r="B36" s="258" t="s">
        <v>519</v>
      </c>
    </row>
    <row r="37" spans="1:2" x14ac:dyDescent="0.25">
      <c r="A37" s="257"/>
      <c r="B37" s="258"/>
    </row>
    <row r="38" spans="1:2" x14ac:dyDescent="0.25">
      <c r="A38" s="257" t="s">
        <v>520</v>
      </c>
      <c r="B38" s="258" t="s">
        <v>521</v>
      </c>
    </row>
    <row r="39" spans="1:2" x14ac:dyDescent="0.25">
      <c r="A39" s="257"/>
      <c r="B39" s="258"/>
    </row>
    <row r="40" spans="1:2" x14ac:dyDescent="0.25">
      <c r="A40" s="252"/>
    </row>
    <row r="41" spans="1:2" ht="15.75" x14ac:dyDescent="0.25">
      <c r="A41" s="254" t="s">
        <v>522</v>
      </c>
    </row>
    <row r="42" spans="1:2" x14ac:dyDescent="0.25">
      <c r="A42" s="252"/>
    </row>
    <row r="43" spans="1:2" x14ac:dyDescent="0.25">
      <c r="A43" s="257" t="s">
        <v>523</v>
      </c>
      <c r="B43" s="258" t="s">
        <v>524</v>
      </c>
    </row>
    <row r="44" spans="1:2" x14ac:dyDescent="0.25">
      <c r="A44" s="257"/>
      <c r="B44" s="258"/>
    </row>
    <row r="45" spans="1:2" x14ac:dyDescent="0.25">
      <c r="A45" s="257" t="s">
        <v>525</v>
      </c>
      <c r="B45" s="258" t="s">
        <v>526</v>
      </c>
    </row>
    <row r="46" spans="1:2" x14ac:dyDescent="0.25">
      <c r="A46" s="257"/>
      <c r="B46" s="258"/>
    </row>
    <row r="47" spans="1:2" x14ac:dyDescent="0.25">
      <c r="A47" s="257" t="s">
        <v>527</v>
      </c>
      <c r="B47" s="258" t="s">
        <v>528</v>
      </c>
    </row>
    <row r="48" spans="1:2" x14ac:dyDescent="0.25">
      <c r="A48" s="257"/>
      <c r="B48" s="258"/>
    </row>
    <row r="49" spans="1:2" ht="47.25" x14ac:dyDescent="0.25">
      <c r="A49" s="255" t="s">
        <v>529</v>
      </c>
      <c r="B49" s="256" t="s">
        <v>530</v>
      </c>
    </row>
    <row r="50" spans="1:2" x14ac:dyDescent="0.25">
      <c r="A50" s="252"/>
    </row>
  </sheetData>
  <mergeCells count="37">
    <mergeCell ref="A1:B1"/>
    <mergeCell ref="A43:A44"/>
    <mergeCell ref="B43:B44"/>
    <mergeCell ref="A45:A46"/>
    <mergeCell ref="B45:B46"/>
    <mergeCell ref="A47:A48"/>
    <mergeCell ref="B47:B48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7:A8"/>
    <mergeCell ref="B7:B8"/>
    <mergeCell ref="A12:A13"/>
    <mergeCell ref="B12:B13"/>
    <mergeCell ref="A14:A15"/>
    <mergeCell ref="B14:B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8163-A74A-478D-B235-AA2756FAD288}">
  <dimension ref="A1:T104"/>
  <sheetViews>
    <sheetView showZeros="0" workbookViewId="0">
      <selection activeCell="A2" sqref="A2"/>
    </sheetView>
  </sheetViews>
  <sheetFormatPr baseColWidth="10" defaultColWidth="8.85546875" defaultRowHeight="12.75" x14ac:dyDescent="0.2"/>
  <cols>
    <col min="1" max="1" width="35.85546875" style="23" customWidth="1"/>
    <col min="2" max="2" width="8.140625" style="68" customWidth="1"/>
    <col min="3" max="3" width="8.140625" style="66" customWidth="1"/>
    <col min="4" max="4" width="2.85546875" style="23" customWidth="1"/>
    <col min="5" max="5" width="8.42578125" style="68" customWidth="1"/>
    <col min="6" max="6" width="8.140625" style="66" customWidth="1"/>
    <col min="7" max="7" width="2.85546875" style="23" customWidth="1"/>
    <col min="8" max="8" width="8.140625" style="68" customWidth="1"/>
    <col min="9" max="9" width="8.42578125" style="66" customWidth="1"/>
    <col min="10" max="10" width="2.85546875" style="23" customWidth="1"/>
    <col min="11" max="11" width="8.140625" style="68" customWidth="1"/>
    <col min="12" max="12" width="8.140625" style="66" customWidth="1"/>
    <col min="13" max="13" width="2.85546875" style="23" customWidth="1"/>
    <col min="14" max="14" width="8.140625" style="68" customWidth="1"/>
    <col min="15" max="15" width="8.140625" style="66" customWidth="1"/>
    <col min="16" max="16" width="2.85546875" style="23" customWidth="1"/>
    <col min="17" max="17" width="7.85546875" style="68" customWidth="1"/>
    <col min="18" max="18" width="8.140625" style="66" customWidth="1"/>
    <col min="19" max="19" width="2.85546875" style="23" customWidth="1"/>
    <col min="20" max="20" width="3.5703125" style="23" customWidth="1"/>
    <col min="21" max="16384" width="8.85546875" style="23"/>
  </cols>
  <sheetData>
    <row r="1" spans="1:20" x14ac:dyDescent="0.2">
      <c r="A1" s="23" t="s">
        <v>279</v>
      </c>
      <c r="F1" s="23"/>
      <c r="H1" s="23"/>
    </row>
    <row r="2" spans="1:20" x14ac:dyDescent="0.2">
      <c r="A2" s="23" t="s">
        <v>278</v>
      </c>
    </row>
    <row r="3" spans="1:20" ht="7.5" customHeight="1" x14ac:dyDescent="0.2"/>
    <row r="4" spans="1:20" x14ac:dyDescent="0.2">
      <c r="A4" s="23" t="s">
        <v>316</v>
      </c>
    </row>
    <row r="5" spans="1:20" ht="9" customHeight="1" thickBot="1" x14ac:dyDescent="0.25">
      <c r="S5" s="66"/>
    </row>
    <row r="6" spans="1:20" ht="7.5" customHeight="1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  <c r="S6" s="78"/>
    </row>
    <row r="7" spans="1:20" x14ac:dyDescent="0.2">
      <c r="A7" s="23" t="s">
        <v>315</v>
      </c>
      <c r="H7" s="68" t="s">
        <v>314</v>
      </c>
      <c r="K7" s="68" t="s">
        <v>313</v>
      </c>
      <c r="N7" s="68" t="s">
        <v>312</v>
      </c>
    </row>
    <row r="8" spans="1:20" ht="12" customHeight="1" x14ac:dyDescent="0.2">
      <c r="A8" s="23" t="s">
        <v>311</v>
      </c>
      <c r="B8" s="68" t="s">
        <v>310</v>
      </c>
      <c r="E8" s="68" t="s">
        <v>309</v>
      </c>
      <c r="H8" s="68" t="s">
        <v>308</v>
      </c>
      <c r="K8" s="68" t="s">
        <v>307</v>
      </c>
      <c r="N8" s="68" t="s">
        <v>306</v>
      </c>
      <c r="Q8" s="68" t="s">
        <v>305</v>
      </c>
    </row>
    <row r="9" spans="1:20" ht="11.25" customHeight="1" x14ac:dyDescent="0.2">
      <c r="A9" s="23" t="s">
        <v>304</v>
      </c>
      <c r="B9" s="80" t="s">
        <v>166</v>
      </c>
      <c r="C9" s="79" t="s">
        <v>254</v>
      </c>
      <c r="E9" s="80" t="s">
        <v>166</v>
      </c>
      <c r="F9" s="79" t="s">
        <v>254</v>
      </c>
      <c r="H9" s="80" t="s">
        <v>166</v>
      </c>
      <c r="I9" s="79" t="s">
        <v>254</v>
      </c>
      <c r="K9" s="80" t="s">
        <v>166</v>
      </c>
      <c r="L9" s="79" t="s">
        <v>254</v>
      </c>
      <c r="N9" s="80" t="s">
        <v>166</v>
      </c>
      <c r="O9" s="79" t="s">
        <v>254</v>
      </c>
      <c r="Q9" s="80" t="s">
        <v>166</v>
      </c>
      <c r="R9" s="79" t="s">
        <v>254</v>
      </c>
    </row>
    <row r="10" spans="1:20" ht="7.5" customHeight="1" thickBot="1" x14ac:dyDescent="0.25">
      <c r="A10" s="72"/>
      <c r="B10" s="71"/>
      <c r="C10" s="70"/>
      <c r="D10" s="72"/>
      <c r="E10" s="71"/>
      <c r="F10" s="70"/>
      <c r="G10" s="72"/>
      <c r="H10" s="71"/>
      <c r="I10" s="70"/>
      <c r="J10" s="72"/>
      <c r="K10" s="71"/>
      <c r="L10" s="70"/>
      <c r="M10" s="72"/>
      <c r="N10" s="71"/>
      <c r="O10" s="70"/>
      <c r="P10" s="72"/>
      <c r="Q10" s="71"/>
      <c r="R10" s="70"/>
      <c r="S10" s="70"/>
    </row>
    <row r="11" spans="1:20" ht="5.25" customHeight="1" x14ac:dyDescent="0.2">
      <c r="S11" s="66"/>
    </row>
    <row r="12" spans="1:20" ht="13.35" customHeight="1" x14ac:dyDescent="0.2">
      <c r="A12" s="75" t="s">
        <v>253</v>
      </c>
      <c r="B12" s="68">
        <f>IF($A12&lt;&gt;0,E12+H12+K12+N12+Q12,"")</f>
        <v>2323</v>
      </c>
      <c r="C12" s="66">
        <f>C16+C22+C82+C87</f>
        <v>100</v>
      </c>
      <c r="D12" s="23" t="s">
        <v>150</v>
      </c>
      <c r="E12" s="89">
        <f>IF($A12&lt;&gt;0,E14+E87,"")</f>
        <v>46</v>
      </c>
      <c r="F12" s="87">
        <f>IF($A12&lt;&gt;0,E12/$B12*100,"")</f>
        <v>1.9801980198019802</v>
      </c>
      <c r="G12" s="77"/>
      <c r="H12" s="89">
        <f>IF($A12&lt;&gt;0,H14+H87,"")</f>
        <v>1458</v>
      </c>
      <c r="I12" s="87">
        <f>IF($A12&lt;&gt;0,H12/$B12*100,"")</f>
        <v>62.763667671114945</v>
      </c>
      <c r="J12" s="77"/>
      <c r="K12" s="89">
        <f>IF($A12&lt;&gt;0,K14+K87,"")</f>
        <v>629</v>
      </c>
      <c r="L12" s="87">
        <f>IF($A12&lt;&gt;0,K12/$B12*100,"")</f>
        <v>27.07705553164012</v>
      </c>
      <c r="M12" s="77"/>
      <c r="N12" s="89">
        <f>IF($A12&lt;&gt;0,N14+N87,"")</f>
        <v>180</v>
      </c>
      <c r="O12" s="87">
        <f>IF($A12&lt;&gt;0,N12/$B12*100,"")</f>
        <v>7.7486009470512265</v>
      </c>
      <c r="P12" s="77"/>
      <c r="Q12" s="89">
        <f>IF($A12&lt;&gt;0,Q14+Q87,"")</f>
        <v>10</v>
      </c>
      <c r="R12" s="87">
        <f>IF($A12&lt;&gt;0,Q12/$B12*100,"")</f>
        <v>0.43047783039173482</v>
      </c>
      <c r="S12" s="77"/>
      <c r="T12" s="77"/>
    </row>
    <row r="13" spans="1:20" ht="6.75" customHeight="1" x14ac:dyDescent="0.2">
      <c r="A13" s="75"/>
      <c r="B13" s="68" t="str">
        <f>IF($A13&lt;&gt;0,E13+H13+K13+N13+Q13,"")</f>
        <v/>
      </c>
      <c r="C13" s="66" t="str">
        <f>IF(A13&lt;&gt;0,B13/$B$12*100,"")</f>
        <v/>
      </c>
      <c r="E13" s="89"/>
      <c r="F13" s="87" t="str">
        <f>IF($A13&lt;&gt;0,E13/$B13*100,"")</f>
        <v/>
      </c>
      <c r="G13" s="77"/>
      <c r="H13" s="89"/>
      <c r="I13" s="87" t="str">
        <f>IF($A13&lt;&gt;0,H13/$B13*100,"")</f>
        <v/>
      </c>
      <c r="J13" s="77"/>
      <c r="K13" s="89"/>
      <c r="L13" s="87" t="str">
        <f>IF($A13&lt;&gt;0,K13/$B13*100,"")</f>
        <v/>
      </c>
      <c r="M13" s="77"/>
      <c r="N13" s="89"/>
      <c r="O13" s="87" t="str">
        <f>IF($A13&lt;&gt;0,N13/$B13*100,"")</f>
        <v/>
      </c>
      <c r="P13" s="77"/>
      <c r="Q13" s="89"/>
      <c r="R13" s="87" t="str">
        <f>IF($A13&lt;&gt;0,Q13/$B13*100,"")</f>
        <v/>
      </c>
      <c r="S13" s="77"/>
      <c r="T13" s="77"/>
    </row>
    <row r="14" spans="1:20" ht="12.75" customHeight="1" x14ac:dyDescent="0.2">
      <c r="A14" s="75" t="s">
        <v>12</v>
      </c>
      <c r="B14" s="68">
        <f>IF($A14&lt;&gt;0,E14+H14+K14+N14+Q14,"")</f>
        <v>2235</v>
      </c>
      <c r="C14" s="66">
        <f>IF(A14&lt;&gt;0,B14/$B$12*100,"")</f>
        <v>96.211795092552734</v>
      </c>
      <c r="E14" s="89">
        <f>IF($A14&lt;&gt;0,E22+E82+E16,"")</f>
        <v>40</v>
      </c>
      <c r="F14" s="87">
        <f>IF($A14&lt;&gt;0,E14/$B14*100,"")</f>
        <v>1.7897091722595078</v>
      </c>
      <c r="G14" s="77"/>
      <c r="H14" s="89">
        <f>IF($A14&lt;&gt;0,H22+H82+H16,"")</f>
        <v>1391</v>
      </c>
      <c r="I14" s="87">
        <f>IF($A14&lt;&gt;0,H14/$B14*100,"")</f>
        <v>62.237136465324383</v>
      </c>
      <c r="J14" s="77"/>
      <c r="K14" s="89">
        <f>IF($A14&lt;&gt;0,K22+K82+K16,"")</f>
        <v>616</v>
      </c>
      <c r="L14" s="87">
        <f>IF($A14&lt;&gt;0,K14/$B14*100,"")</f>
        <v>27.561521252796421</v>
      </c>
      <c r="M14" s="77"/>
      <c r="N14" s="89">
        <f>IF($A14&lt;&gt;0,N22+N82+N16,"")</f>
        <v>178</v>
      </c>
      <c r="O14" s="87">
        <f>IF($A14&lt;&gt;0,N14/$B14*100,"")</f>
        <v>7.9642058165548102</v>
      </c>
      <c r="P14" s="77"/>
      <c r="Q14" s="89">
        <f>IF($A14&lt;&gt;0,Q22+Q82+Q16,"")</f>
        <v>10</v>
      </c>
      <c r="R14" s="87">
        <f>IF($A14&lt;&gt;0,Q14/$B14*100,"")</f>
        <v>0.44742729306487694</v>
      </c>
      <c r="S14" s="77"/>
      <c r="T14" s="77"/>
    </row>
    <row r="15" spans="1:20" ht="6.75" customHeight="1" x14ac:dyDescent="0.2">
      <c r="B15" s="68" t="str">
        <f>IF($A15&lt;&gt;0,E15+H15+K15+N15+Q15,"")</f>
        <v/>
      </c>
      <c r="C15" s="66" t="str">
        <f>IF(A15&lt;&gt;0,B15/$B$12*100,"")</f>
        <v/>
      </c>
      <c r="E15" s="89"/>
      <c r="F15" s="87" t="str">
        <f>IF($A15&lt;&gt;0,E15/$B15*100,"")</f>
        <v/>
      </c>
      <c r="G15" s="77"/>
      <c r="H15" s="89"/>
      <c r="I15" s="87" t="str">
        <f>IF($A15&lt;&gt;0,H15/$B15*100,"")</f>
        <v/>
      </c>
      <c r="J15" s="77"/>
      <c r="K15" s="89"/>
      <c r="L15" s="87" t="str">
        <f>IF($A15&lt;&gt;0,K15/$B15*100,"")</f>
        <v/>
      </c>
      <c r="M15" s="77"/>
      <c r="N15" s="89"/>
      <c r="O15" s="87" t="str">
        <f>IF($A15&lt;&gt;0,N15/$B15*100,"")</f>
        <v/>
      </c>
      <c r="P15" s="77"/>
      <c r="Q15" s="89"/>
      <c r="R15" s="87" t="str">
        <f>IF($A15&lt;&gt;0,Q15/$B15*100,"")</f>
        <v/>
      </c>
      <c r="S15" s="77"/>
      <c r="T15" s="77"/>
    </row>
    <row r="16" spans="1:20" ht="12.75" customHeight="1" x14ac:dyDescent="0.2">
      <c r="A16" s="75" t="s">
        <v>252</v>
      </c>
      <c r="B16" s="68">
        <f>IF($A16&lt;&gt;0,E16+H16+K16+N16+Q16,"")</f>
        <v>86</v>
      </c>
      <c r="C16" s="66">
        <f>IF(A16&lt;&gt;0,B16/$B$12*100,"")</f>
        <v>3.702109341368919</v>
      </c>
      <c r="E16" s="123">
        <f>SUM(E17:E20)</f>
        <v>0</v>
      </c>
      <c r="F16" s="87">
        <f>IF($A16&lt;&gt;0,E16/$B16*100,"")</f>
        <v>0</v>
      </c>
      <c r="G16" s="123"/>
      <c r="H16" s="123">
        <f>SUM(H17:H20)</f>
        <v>72</v>
      </c>
      <c r="I16" s="87">
        <f>IF($A16&lt;&gt;0,H16/$B16*100,"")</f>
        <v>83.720930232558146</v>
      </c>
      <c r="J16" s="124"/>
      <c r="K16" s="123">
        <f>SUM(K17:K20)</f>
        <v>14</v>
      </c>
      <c r="L16" s="87">
        <f>IF($A16&lt;&gt;0,K16/$B16*100,"")</f>
        <v>16.279069767441861</v>
      </c>
      <c r="M16" s="125"/>
      <c r="N16" s="123">
        <f>SUM(N17:N20)</f>
        <v>0</v>
      </c>
      <c r="O16" s="87">
        <f>IF($A16&lt;&gt;0,N16/$B16*100,"")</f>
        <v>0</v>
      </c>
      <c r="P16" s="124"/>
      <c r="Q16" s="123">
        <f>SUM(Q17:Q20)</f>
        <v>0</v>
      </c>
      <c r="R16" s="87">
        <f>IF($A16&lt;&gt;0,Q16/$B16*100,"")</f>
        <v>0</v>
      </c>
      <c r="S16" s="77"/>
      <c r="T16" s="77"/>
    </row>
    <row r="17" spans="1:20" ht="12.75" customHeight="1" x14ac:dyDescent="0.2">
      <c r="A17" s="23" t="s">
        <v>251</v>
      </c>
      <c r="B17" s="68">
        <f>IF($A17&lt;&gt;0,E17+H17+K17+N17+Q17,"")</f>
        <v>20</v>
      </c>
      <c r="C17" s="66">
        <f>IF(A17&lt;&gt;0,B17/$B$12*100,"")</f>
        <v>0.86095566078346963</v>
      </c>
      <c r="E17" s="88">
        <v>0</v>
      </c>
      <c r="F17" s="87">
        <f>IF($A17&lt;&gt;0,E17/$B17*100,"")</f>
        <v>0</v>
      </c>
      <c r="G17" s="88"/>
      <c r="H17" s="88">
        <v>17</v>
      </c>
      <c r="I17" s="87">
        <f>IF($A17&lt;&gt;0,H17/$B17*100,"")</f>
        <v>85</v>
      </c>
      <c r="J17" s="88"/>
      <c r="K17" s="88">
        <v>3</v>
      </c>
      <c r="L17" s="87">
        <f>IF($A17&lt;&gt;0,K17/$B17*100,"")</f>
        <v>15</v>
      </c>
      <c r="M17" s="88"/>
      <c r="N17" s="88">
        <v>0</v>
      </c>
      <c r="O17" s="87">
        <f>IF($A17&lt;&gt;0,N17/$B17*100,"")</f>
        <v>0</v>
      </c>
      <c r="P17" s="88"/>
      <c r="Q17" s="88">
        <v>0</v>
      </c>
      <c r="R17" s="87">
        <f>IF($A17&lt;&gt;0,Q17/$B17*100,"")</f>
        <v>0</v>
      </c>
      <c r="S17" s="77"/>
    </row>
    <row r="18" spans="1:20" ht="13.35" customHeight="1" x14ac:dyDescent="0.2">
      <c r="A18" s="23" t="s">
        <v>250</v>
      </c>
      <c r="B18" s="68">
        <f>IF($A18&lt;&gt;0,E18+H18+K18+N18+Q18,"")</f>
        <v>17</v>
      </c>
      <c r="C18" s="66">
        <f>IF(A18&lt;&gt;0,B18/$B$12*100,"")</f>
        <v>0.73181231166594918</v>
      </c>
      <c r="E18" s="88">
        <v>0</v>
      </c>
      <c r="F18" s="87">
        <f>IF($A18&lt;&gt;0,E18/$B18*100,"")</f>
        <v>0</v>
      </c>
      <c r="G18" s="88"/>
      <c r="H18" s="88">
        <v>16</v>
      </c>
      <c r="I18" s="87">
        <f>IF($A18&lt;&gt;0,H18/$B18*100,"")</f>
        <v>94.117647058823522</v>
      </c>
      <c r="J18" s="88"/>
      <c r="K18" s="88">
        <v>1</v>
      </c>
      <c r="L18" s="87">
        <f>IF($A18&lt;&gt;0,K18/$B18*100,"")</f>
        <v>5.8823529411764701</v>
      </c>
      <c r="M18" s="88"/>
      <c r="N18" s="88">
        <v>0</v>
      </c>
      <c r="O18" s="87">
        <f>IF($A18&lt;&gt;0,N18/$B18*100,"")</f>
        <v>0</v>
      </c>
      <c r="P18" s="88"/>
      <c r="Q18" s="88">
        <v>0</v>
      </c>
      <c r="R18" s="87">
        <f>IF($A18&lt;&gt;0,Q18/$B18*100,"")</f>
        <v>0</v>
      </c>
      <c r="S18" s="77"/>
    </row>
    <row r="19" spans="1:20" ht="13.35" customHeight="1" x14ac:dyDescent="0.2">
      <c r="A19" s="23" t="s">
        <v>249</v>
      </c>
      <c r="B19" s="68">
        <f>IF($A19&lt;&gt;0,E19+H19+K19+N19+Q19,"")</f>
        <v>39</v>
      </c>
      <c r="E19" s="88">
        <v>0</v>
      </c>
      <c r="F19" s="87">
        <f>IF($A19&lt;&gt;0,E19/$B19*100,"")</f>
        <v>0</v>
      </c>
      <c r="G19" s="88"/>
      <c r="H19" s="88">
        <v>32</v>
      </c>
      <c r="I19" s="87">
        <f>IF($A19&lt;&gt;0,H19/$B19*100,"")</f>
        <v>82.051282051282044</v>
      </c>
      <c r="J19" s="88"/>
      <c r="K19" s="88">
        <v>7</v>
      </c>
      <c r="L19" s="87">
        <f>IF($A19&lt;&gt;0,K19/$B19*100,"")</f>
        <v>17.948717948717949</v>
      </c>
      <c r="M19" s="88"/>
      <c r="N19" s="88">
        <v>0</v>
      </c>
      <c r="O19" s="87">
        <f>IF($A19&lt;&gt;0,N19/$B19*100,"")</f>
        <v>0</v>
      </c>
      <c r="P19" s="88"/>
      <c r="Q19" s="88">
        <v>0</v>
      </c>
      <c r="R19" s="87"/>
      <c r="S19" s="77"/>
    </row>
    <row r="20" spans="1:20" ht="12.75" customHeight="1" x14ac:dyDescent="0.2">
      <c r="A20" s="23" t="s">
        <v>248</v>
      </c>
      <c r="B20" s="68">
        <f>IF($A20&lt;&gt;0,E20+H20+K20+N20+Q20,"")</f>
        <v>10</v>
      </c>
      <c r="C20" s="66">
        <f>IF(A20&lt;&gt;0,B20/$B$12*100,"")</f>
        <v>0.43047783039173482</v>
      </c>
      <c r="E20" s="88">
        <v>0</v>
      </c>
      <c r="F20" s="87">
        <f>IF($A20&lt;&gt;0,E20/$B20*100,"")</f>
        <v>0</v>
      </c>
      <c r="G20" s="88"/>
      <c r="H20" s="88">
        <v>7</v>
      </c>
      <c r="I20" s="87">
        <f>IF($A20&lt;&gt;0,H20/$B20*100,"")</f>
        <v>70</v>
      </c>
      <c r="J20" s="88"/>
      <c r="K20" s="88">
        <v>3</v>
      </c>
      <c r="L20" s="87">
        <f>IF($A20&lt;&gt;0,K20/$B20*100,"")</f>
        <v>30</v>
      </c>
      <c r="M20" s="88"/>
      <c r="N20" s="88">
        <v>0</v>
      </c>
      <c r="O20" s="87">
        <f>IF($A20&lt;&gt;0,N20/$B20*100,"")</f>
        <v>0</v>
      </c>
      <c r="P20" s="88"/>
      <c r="Q20" s="88">
        <v>0</v>
      </c>
      <c r="R20" s="87">
        <f>IF($A20&lt;&gt;0,Q20/$B20*100,"")</f>
        <v>0</v>
      </c>
      <c r="S20" s="77"/>
    </row>
    <row r="21" spans="1:20" ht="7.5" customHeight="1" x14ac:dyDescent="0.2">
      <c r="C21" s="66" t="str">
        <f>IF(A21&lt;&gt;0,B21/$B$12*100,"")</f>
        <v/>
      </c>
      <c r="E21" s="89"/>
      <c r="F21" s="87" t="str">
        <f>IF($A21&lt;&gt;0,E21/$B21*100,"")</f>
        <v/>
      </c>
      <c r="G21" s="77"/>
      <c r="H21" s="89"/>
      <c r="I21" s="87" t="str">
        <f>IF($A21&lt;&gt;0,H21/$B21*100,"")</f>
        <v/>
      </c>
      <c r="J21" s="77"/>
      <c r="K21" s="89"/>
      <c r="L21" s="87" t="str">
        <f>IF($A21&lt;&gt;0,K21/$B21*100,"")</f>
        <v/>
      </c>
      <c r="M21" s="77"/>
      <c r="N21" s="89"/>
      <c r="O21" s="87" t="str">
        <f>IF($A21&lt;&gt;0,N21/$B21*100,"")</f>
        <v/>
      </c>
      <c r="P21" s="77"/>
      <c r="Q21" s="89"/>
      <c r="R21" s="87" t="str">
        <f>IF($A21&lt;&gt;0,Q21/$B21*100,"")</f>
        <v/>
      </c>
      <c r="S21" s="77"/>
      <c r="T21" s="77"/>
    </row>
    <row r="22" spans="1:20" ht="13.35" customHeight="1" x14ac:dyDescent="0.2">
      <c r="A22" s="75" t="s">
        <v>185</v>
      </c>
      <c r="B22" s="68">
        <f>IF($A22&lt;&gt;0,E22+H22+K22+N22+Q22,"")</f>
        <v>1834</v>
      </c>
      <c r="C22" s="66">
        <f>IF(A22&lt;&gt;0,B22/$B$12*100,"")</f>
        <v>78.949634093844168</v>
      </c>
      <c r="E22" s="89">
        <f>SUM(E23:E80)</f>
        <v>40</v>
      </c>
      <c r="F22" s="87">
        <f>IF($A22&lt;&gt;0,E22/$B22*100,"")</f>
        <v>2.1810250817884405</v>
      </c>
      <c r="G22" s="89">
        <f>SUM(G23:G78)</f>
        <v>0</v>
      </c>
      <c r="H22" s="89">
        <f>SUM(H23:H80)</f>
        <v>1122</v>
      </c>
      <c r="I22" s="87">
        <f>IF($A22&lt;&gt;0,H22/$B22*100,"")</f>
        <v>61.177753544165761</v>
      </c>
      <c r="J22" s="89">
        <f>SUM(J23:J78)</f>
        <v>0</v>
      </c>
      <c r="K22" s="89">
        <f>SUM(K23:K80)</f>
        <v>541</v>
      </c>
      <c r="L22" s="87">
        <f>IF($A22&lt;&gt;0,K22/$B22*100,"")</f>
        <v>29.498364231188656</v>
      </c>
      <c r="M22" s="89">
        <f>SUM(M23:M78)</f>
        <v>0</v>
      </c>
      <c r="N22" s="89">
        <f>SUM(N23:N80)</f>
        <v>123</v>
      </c>
      <c r="O22" s="87">
        <f>IF($A22&lt;&gt;0,N22/$B22*100,"")</f>
        <v>6.7066521264994545</v>
      </c>
      <c r="P22" s="89">
        <f>SUM(P23:P78)</f>
        <v>0</v>
      </c>
      <c r="Q22" s="89">
        <f>SUM(Q23:Q80)</f>
        <v>8</v>
      </c>
      <c r="R22" s="87">
        <f>IF($A22&lt;&gt;0,Q22/$B22*100,"")</f>
        <v>0.43620501635768816</v>
      </c>
      <c r="S22" s="77"/>
      <c r="T22" s="77"/>
    </row>
    <row r="23" spans="1:20" ht="12.75" customHeight="1" x14ac:dyDescent="0.2">
      <c r="A23" s="23" t="s">
        <v>247</v>
      </c>
      <c r="B23" s="68">
        <f>IF($A23&lt;&gt;0,E23+H23+K23+N23+Q23,"")</f>
        <v>50</v>
      </c>
      <c r="C23" s="66">
        <f>IF(A23&lt;&gt;0,B23/$B$12*100,"")</f>
        <v>2.152389151958674</v>
      </c>
      <c r="E23" s="88">
        <v>1</v>
      </c>
      <c r="F23" s="87">
        <f>IF($A23&lt;&gt;0,E23/$B23*100,"")</f>
        <v>2</v>
      </c>
      <c r="G23" s="88"/>
      <c r="H23" s="88">
        <v>44</v>
      </c>
      <c r="I23" s="87">
        <f>IF($A23&lt;&gt;0,H23/$B23*100,"")</f>
        <v>88</v>
      </c>
      <c r="J23" s="88"/>
      <c r="K23" s="88">
        <v>3</v>
      </c>
      <c r="L23" s="87">
        <f>IF($A23&lt;&gt;0,K23/$B23*100,"")</f>
        <v>6</v>
      </c>
      <c r="M23" s="88"/>
      <c r="N23" s="88">
        <v>2</v>
      </c>
      <c r="O23" s="87">
        <f>IF($A23&lt;&gt;0,N23/$B23*100,"")</f>
        <v>4</v>
      </c>
      <c r="P23" s="88"/>
      <c r="Q23" s="88">
        <v>0</v>
      </c>
      <c r="R23" s="87">
        <f>IF($A23&lt;&gt;0,Q23/$B23*100,"")</f>
        <v>0</v>
      </c>
      <c r="S23" s="77"/>
    </row>
    <row r="24" spans="1:20" ht="13.35" customHeight="1" x14ac:dyDescent="0.2">
      <c r="A24" s="23" t="s">
        <v>246</v>
      </c>
      <c r="B24" s="68">
        <f>IF($A24&lt;&gt;0,E24+H24+K24+N24+Q24,"")</f>
        <v>8</v>
      </c>
      <c r="C24" s="66">
        <f>IF(A24&lt;&gt;0,B24/$B$12*100,"")</f>
        <v>0.34438226431338786</v>
      </c>
      <c r="E24" s="88">
        <v>0</v>
      </c>
      <c r="F24" s="87">
        <f>IF($A24&lt;&gt;0,E24/$B24*100,"")</f>
        <v>0</v>
      </c>
      <c r="G24" s="88"/>
      <c r="H24" s="88">
        <v>8</v>
      </c>
      <c r="I24" s="87">
        <f>IF($A24&lt;&gt;0,H24/$B24*100,"")</f>
        <v>100</v>
      </c>
      <c r="J24" s="88"/>
      <c r="K24" s="88">
        <v>0</v>
      </c>
      <c r="L24" s="87">
        <f>IF($A24&lt;&gt;0,K24/$B24*100,"")</f>
        <v>0</v>
      </c>
      <c r="M24" s="88"/>
      <c r="N24" s="88">
        <v>0</v>
      </c>
      <c r="O24" s="87">
        <f>IF($A24&lt;&gt;0,N24/$B24*100,"")</f>
        <v>0</v>
      </c>
      <c r="P24" s="88"/>
      <c r="Q24" s="88">
        <v>0</v>
      </c>
      <c r="R24" s="87">
        <f>IF($A24&lt;&gt;0,Q24/$B24*100,"")</f>
        <v>0</v>
      </c>
      <c r="S24" s="77"/>
    </row>
    <row r="25" spans="1:20" ht="13.35" customHeight="1" x14ac:dyDescent="0.2">
      <c r="A25" s="23" t="s">
        <v>245</v>
      </c>
      <c r="B25" s="68">
        <f>IF($A25&lt;&gt;0,E25+H25+K25+N25+Q25,"")</f>
        <v>62</v>
      </c>
      <c r="C25" s="66">
        <f>IF(A25&lt;&gt;0,B25/$B$12*100,"")</f>
        <v>2.6689625484287558</v>
      </c>
      <c r="E25" s="88">
        <v>2</v>
      </c>
      <c r="F25" s="87">
        <f>IF($A25&lt;&gt;0,E25/$B25*100,"")</f>
        <v>3.225806451612903</v>
      </c>
      <c r="G25" s="88"/>
      <c r="H25" s="88">
        <v>58</v>
      </c>
      <c r="I25" s="87">
        <f>IF($A25&lt;&gt;0,H25/$B25*100,"")</f>
        <v>93.548387096774192</v>
      </c>
      <c r="J25" s="88"/>
      <c r="K25" s="88">
        <v>2</v>
      </c>
      <c r="L25" s="87">
        <f>IF($A25&lt;&gt;0,K25/$B25*100,"")</f>
        <v>3.225806451612903</v>
      </c>
      <c r="M25" s="88"/>
      <c r="N25" s="88">
        <v>0</v>
      </c>
      <c r="O25" s="87">
        <f>IF($A25&lt;&gt;0,N25/$B25*100,"")</f>
        <v>0</v>
      </c>
      <c r="P25" s="88"/>
      <c r="Q25" s="88">
        <v>0</v>
      </c>
      <c r="R25" s="87">
        <f>IF($A25&lt;&gt;0,Q25/$B25*100,"")</f>
        <v>0</v>
      </c>
      <c r="S25" s="77"/>
    </row>
    <row r="26" spans="1:20" ht="13.35" customHeight="1" x14ac:dyDescent="0.2">
      <c r="A26" s="23" t="s">
        <v>244</v>
      </c>
      <c r="B26" s="68">
        <f>IF($A26&lt;&gt;0,E26+H26+K26+N26+Q26,"")</f>
        <v>20</v>
      </c>
      <c r="C26" s="66">
        <f>IF(A26&lt;&gt;0,B26/$B$12*100,"")</f>
        <v>0.86095566078346963</v>
      </c>
      <c r="E26" s="88">
        <v>0</v>
      </c>
      <c r="F26" s="87">
        <f>IF($A26&lt;&gt;0,E26/$B26*100,"")</f>
        <v>0</v>
      </c>
      <c r="G26" s="88"/>
      <c r="H26" s="88">
        <v>9</v>
      </c>
      <c r="I26" s="87">
        <f>IF($A26&lt;&gt;0,H26/$B26*100,"")</f>
        <v>45</v>
      </c>
      <c r="J26" s="88"/>
      <c r="K26" s="88">
        <v>8</v>
      </c>
      <c r="L26" s="87">
        <f>IF($A26&lt;&gt;0,K26/$B26*100,"")</f>
        <v>40</v>
      </c>
      <c r="M26" s="88"/>
      <c r="N26" s="88">
        <v>3</v>
      </c>
      <c r="O26" s="87">
        <f>IF($A26&lt;&gt;0,N26/$B26*100,"")</f>
        <v>15</v>
      </c>
      <c r="P26" s="88"/>
      <c r="Q26" s="88">
        <v>0</v>
      </c>
      <c r="R26" s="87">
        <f>IF($A26&lt;&gt;0,Q26/$B26*100,"")</f>
        <v>0</v>
      </c>
      <c r="S26" s="77"/>
    </row>
    <row r="27" spans="1:20" ht="13.35" customHeight="1" x14ac:dyDescent="0.2">
      <c r="A27" s="23" t="s">
        <v>243</v>
      </c>
      <c r="B27" s="68">
        <f>IF($A27&lt;&gt;0,E27+H27+K27+N27+Q27,"")</f>
        <v>51</v>
      </c>
      <c r="C27" s="66">
        <f>IF(A27&lt;&gt;0,B27/$B$12*100,"")</f>
        <v>2.1954369349978475</v>
      </c>
      <c r="E27" s="88">
        <v>0</v>
      </c>
      <c r="F27" s="87">
        <f>IF($A27&lt;&gt;0,E27/$B27*100,"")</f>
        <v>0</v>
      </c>
      <c r="G27" s="88"/>
      <c r="H27" s="88">
        <v>18</v>
      </c>
      <c r="I27" s="87">
        <f>IF($A27&lt;&gt;0,H27/$B27*100,"")</f>
        <v>35.294117647058826</v>
      </c>
      <c r="J27" s="88"/>
      <c r="K27" s="88">
        <v>15</v>
      </c>
      <c r="L27" s="87">
        <f>IF($A27&lt;&gt;0,K27/$B27*100,"")</f>
        <v>29.411764705882355</v>
      </c>
      <c r="M27" s="88"/>
      <c r="N27" s="88">
        <v>18</v>
      </c>
      <c r="O27" s="87">
        <f>IF($A27&lt;&gt;0,N27/$B27*100,"")</f>
        <v>35.294117647058826</v>
      </c>
      <c r="P27" s="88"/>
      <c r="Q27" s="88">
        <v>0</v>
      </c>
      <c r="R27" s="87">
        <f>IF($A27&lt;&gt;0,Q27/$B27*100,"")</f>
        <v>0</v>
      </c>
      <c r="S27" s="77"/>
    </row>
    <row r="28" spans="1:20" ht="13.35" customHeight="1" x14ac:dyDescent="0.2">
      <c r="A28" s="23" t="s">
        <v>242</v>
      </c>
      <c r="B28" s="68">
        <f>IF($A28&lt;&gt;0,E28+H28+K28+N28+Q28,"")</f>
        <v>30</v>
      </c>
      <c r="C28" s="66">
        <f>IF(A28&lt;&gt;0,B28/$B$12*100,"")</f>
        <v>1.2914334911752046</v>
      </c>
      <c r="E28" s="88">
        <v>1</v>
      </c>
      <c r="F28" s="87">
        <f>IF($A28&lt;&gt;0,E28/$B28*100,"")</f>
        <v>3.3333333333333335</v>
      </c>
      <c r="G28" s="88"/>
      <c r="H28" s="88">
        <v>23</v>
      </c>
      <c r="I28" s="87">
        <f>IF($A28&lt;&gt;0,H28/$B28*100,"")</f>
        <v>76.666666666666671</v>
      </c>
      <c r="J28" s="88"/>
      <c r="K28" s="88">
        <v>6</v>
      </c>
      <c r="L28" s="87">
        <f>IF($A28&lt;&gt;0,K28/$B28*100,"")</f>
        <v>20</v>
      </c>
      <c r="M28" s="88"/>
      <c r="N28" s="88">
        <v>0</v>
      </c>
      <c r="O28" s="87">
        <f>IF($A28&lt;&gt;0,N28/$B28*100,"")</f>
        <v>0</v>
      </c>
      <c r="P28" s="88"/>
      <c r="Q28" s="88">
        <v>0</v>
      </c>
      <c r="R28" s="87">
        <f>IF($A28&lt;&gt;0,Q28/$B28*100,"")</f>
        <v>0</v>
      </c>
      <c r="S28" s="77"/>
    </row>
    <row r="29" spans="1:20" ht="13.35" customHeight="1" x14ac:dyDescent="0.2">
      <c r="A29" s="23" t="s">
        <v>241</v>
      </c>
      <c r="B29" s="68">
        <f>IF($A29&lt;&gt;0,E29+H29+K29+N29+Q29,"")</f>
        <v>60</v>
      </c>
      <c r="C29" s="66">
        <f>IF(A29&lt;&gt;0,B29/$B$12*100,"")</f>
        <v>2.5828669823504091</v>
      </c>
      <c r="E29" s="88">
        <v>1</v>
      </c>
      <c r="F29" s="87">
        <f>IF($A29&lt;&gt;0,E29/$B29*100,"")</f>
        <v>1.6666666666666667</v>
      </c>
      <c r="G29" s="88"/>
      <c r="H29" s="88">
        <v>40</v>
      </c>
      <c r="I29" s="87">
        <f>IF($A29&lt;&gt;0,H29/$B29*100,"")</f>
        <v>66.666666666666657</v>
      </c>
      <c r="J29" s="88"/>
      <c r="K29" s="88">
        <v>15</v>
      </c>
      <c r="L29" s="87">
        <f>IF($A29&lt;&gt;0,K29/$B29*100,"")</f>
        <v>25</v>
      </c>
      <c r="M29" s="88"/>
      <c r="N29" s="88">
        <v>3</v>
      </c>
      <c r="O29" s="87">
        <f>IF($A29&lt;&gt;0,N29/$B29*100,"")</f>
        <v>5</v>
      </c>
      <c r="P29" s="88"/>
      <c r="Q29" s="88">
        <v>1</v>
      </c>
      <c r="R29" s="87">
        <f>IF($A29&lt;&gt;0,Q29/$B29*100,"")</f>
        <v>1.6666666666666667</v>
      </c>
      <c r="S29" s="77"/>
    </row>
    <row r="30" spans="1:20" ht="13.35" customHeight="1" x14ac:dyDescent="0.2">
      <c r="A30" s="23" t="s">
        <v>240</v>
      </c>
      <c r="B30" s="68">
        <f>IF($A30&lt;&gt;0,E30+H30+K30+N30+Q30,"")</f>
        <v>33</v>
      </c>
      <c r="C30" s="66">
        <f>IF(A30&lt;&gt;0,B30/$B$12*100,"")</f>
        <v>1.420576840292725</v>
      </c>
      <c r="E30" s="88">
        <v>0</v>
      </c>
      <c r="F30" s="87">
        <f>IF($A30&lt;&gt;0,E30/$B30*100,"")</f>
        <v>0</v>
      </c>
      <c r="G30" s="88"/>
      <c r="H30" s="88">
        <v>26</v>
      </c>
      <c r="I30" s="87">
        <f>IF($A30&lt;&gt;0,H30/$B30*100,"")</f>
        <v>78.787878787878782</v>
      </c>
      <c r="J30" s="88"/>
      <c r="K30" s="88">
        <v>6</v>
      </c>
      <c r="L30" s="87">
        <f>IF($A30&lt;&gt;0,K30/$B30*100,"")</f>
        <v>18.181818181818183</v>
      </c>
      <c r="M30" s="88"/>
      <c r="N30" s="88">
        <v>1</v>
      </c>
      <c r="O30" s="87">
        <f>IF($A30&lt;&gt;0,N30/$B30*100,"")</f>
        <v>3.0303030303030303</v>
      </c>
      <c r="P30" s="88"/>
      <c r="Q30" s="88">
        <v>0</v>
      </c>
      <c r="R30" s="87">
        <f>IF($A30&lt;&gt;0,Q30/$B30*100,"")</f>
        <v>0</v>
      </c>
      <c r="S30" s="77"/>
    </row>
    <row r="31" spans="1:20" ht="13.35" customHeight="1" x14ac:dyDescent="0.2">
      <c r="A31" s="23" t="s">
        <v>239</v>
      </c>
      <c r="B31" s="68">
        <f>IF($A31&lt;&gt;0,E31+H31+K31+N31+Q31,"")</f>
        <v>41</v>
      </c>
      <c r="C31" s="66">
        <f>IF(A31&lt;&gt;0,B31/$B$12*100,"")</f>
        <v>1.7649591046061126</v>
      </c>
      <c r="E31" s="88">
        <v>5</v>
      </c>
      <c r="F31" s="87">
        <f>IF($A31&lt;&gt;0,E31/$B31*100,"")</f>
        <v>12.195121951219512</v>
      </c>
      <c r="G31" s="88"/>
      <c r="H31" s="88">
        <v>13</v>
      </c>
      <c r="I31" s="87">
        <f>IF($A31&lt;&gt;0,H31/$B31*100,"")</f>
        <v>31.707317073170731</v>
      </c>
      <c r="J31" s="88"/>
      <c r="K31" s="88">
        <v>22</v>
      </c>
      <c r="L31" s="87">
        <f>IF($A31&lt;&gt;0,K31/$B31*100,"")</f>
        <v>53.658536585365859</v>
      </c>
      <c r="M31" s="88"/>
      <c r="N31" s="88">
        <v>1</v>
      </c>
      <c r="O31" s="87">
        <f>IF($A31&lt;&gt;0,N31/$B31*100,"")</f>
        <v>2.4390243902439024</v>
      </c>
      <c r="P31" s="88"/>
      <c r="Q31" s="88">
        <v>0</v>
      </c>
      <c r="R31" s="87">
        <f>IF($A31&lt;&gt;0,Q31/$B31*100,"")</f>
        <v>0</v>
      </c>
      <c r="S31" s="77"/>
    </row>
    <row r="32" spans="1:20" ht="13.35" customHeight="1" x14ac:dyDescent="0.2">
      <c r="A32" s="23" t="s">
        <v>238</v>
      </c>
      <c r="B32" s="68">
        <f>IF($A32&lt;&gt;0,E32+H32+K32+N32+Q32,"")</f>
        <v>9</v>
      </c>
      <c r="C32" s="66">
        <f>IF(A32&lt;&gt;0,B32/$B$12*100,"")</f>
        <v>0.38743004735256137</v>
      </c>
      <c r="E32" s="88">
        <v>0</v>
      </c>
      <c r="F32" s="87">
        <f>IF($A32&lt;&gt;0,E32/$B32*100,"")</f>
        <v>0</v>
      </c>
      <c r="G32" s="88"/>
      <c r="H32" s="88">
        <v>7</v>
      </c>
      <c r="I32" s="87">
        <f>IF($A32&lt;&gt;0,H32/$B32*100,"")</f>
        <v>77.777777777777786</v>
      </c>
      <c r="J32" s="88"/>
      <c r="K32" s="88">
        <v>2</v>
      </c>
      <c r="L32" s="87">
        <f>IF($A32&lt;&gt;0,K32/$B32*100,"")</f>
        <v>22.222222222222221</v>
      </c>
      <c r="M32" s="88"/>
      <c r="N32" s="88">
        <v>0</v>
      </c>
      <c r="O32" s="87">
        <f>IF($A32&lt;&gt;0,N32/$B32*100,"")</f>
        <v>0</v>
      </c>
      <c r="P32" s="88"/>
      <c r="Q32" s="88">
        <v>0</v>
      </c>
      <c r="R32" s="87">
        <f>IF($A32&lt;&gt;0,Q32/$B32*100,"")</f>
        <v>0</v>
      </c>
      <c r="S32" s="77"/>
    </row>
    <row r="33" spans="1:19" ht="13.35" customHeight="1" x14ac:dyDescent="0.2">
      <c r="A33" s="92" t="s">
        <v>237</v>
      </c>
      <c r="B33" s="68">
        <f>IF($A33&lt;&gt;0,E33+H33+K33+N33+Q33,"")</f>
        <v>9</v>
      </c>
      <c r="C33" s="66">
        <f>IF(A33&lt;&gt;0,B33/$B$12*100,"")</f>
        <v>0.38743004735256137</v>
      </c>
      <c r="E33" s="88">
        <v>2</v>
      </c>
      <c r="F33" s="87">
        <f>IF($A33&lt;&gt;0,E33/$B33*100,"")</f>
        <v>22.222222222222221</v>
      </c>
      <c r="G33" s="88"/>
      <c r="H33" s="88">
        <v>2</v>
      </c>
      <c r="I33" s="87">
        <f>IF($A33&lt;&gt;0,H33/$B33*100,"")</f>
        <v>22.222222222222221</v>
      </c>
      <c r="J33" s="88"/>
      <c r="K33" s="88">
        <v>5</v>
      </c>
      <c r="L33" s="87">
        <f>IF($A33&lt;&gt;0,K33/$B33*100,"")</f>
        <v>55.555555555555557</v>
      </c>
      <c r="M33" s="88"/>
      <c r="N33" s="88">
        <v>0</v>
      </c>
      <c r="O33" s="87">
        <f>IF($A33&lt;&gt;0,N33/$B33*100,"")</f>
        <v>0</v>
      </c>
      <c r="P33" s="88"/>
      <c r="Q33" s="88">
        <v>0</v>
      </c>
      <c r="R33" s="87">
        <f>IF($A33&lt;&gt;0,Q33/$B33*100,"")</f>
        <v>0</v>
      </c>
      <c r="S33" s="77"/>
    </row>
    <row r="34" spans="1:19" ht="13.35" customHeight="1" x14ac:dyDescent="0.2">
      <c r="A34" s="92" t="s">
        <v>236</v>
      </c>
      <c r="B34" s="68">
        <f>IF($A34&lt;&gt;0,E34+H34+K34+N34+Q34,"")</f>
        <v>34</v>
      </c>
      <c r="C34" s="66">
        <f>IF(A34&lt;&gt;0,B34/$B$12*100,"")</f>
        <v>1.4636246233318984</v>
      </c>
      <c r="E34" s="88">
        <v>2</v>
      </c>
      <c r="F34" s="87">
        <f>IF($A34&lt;&gt;0,E34/$B34*100,"")</f>
        <v>5.8823529411764701</v>
      </c>
      <c r="G34" s="88"/>
      <c r="H34" s="88">
        <v>22</v>
      </c>
      <c r="I34" s="87">
        <f>IF($A34&lt;&gt;0,H34/$B34*100,"")</f>
        <v>64.705882352941174</v>
      </c>
      <c r="J34" s="88"/>
      <c r="K34" s="88">
        <v>8</v>
      </c>
      <c r="L34" s="87">
        <f>IF($A34&lt;&gt;0,K34/$B34*100,"")</f>
        <v>23.52941176470588</v>
      </c>
      <c r="M34" s="88"/>
      <c r="N34" s="88">
        <v>2</v>
      </c>
      <c r="O34" s="87">
        <f>IF($A34&lt;&gt;0,N34/$B34*100,"")</f>
        <v>5.8823529411764701</v>
      </c>
      <c r="P34" s="88"/>
      <c r="Q34" s="88">
        <v>0</v>
      </c>
      <c r="R34" s="87">
        <f>IF($A34&lt;&gt;0,Q34/$B34*100,"")</f>
        <v>0</v>
      </c>
      <c r="S34" s="77"/>
    </row>
    <row r="35" spans="1:19" ht="13.35" customHeight="1" x14ac:dyDescent="0.2">
      <c r="A35" s="92" t="s">
        <v>235</v>
      </c>
      <c r="B35" s="68">
        <f>IF($A35&lt;&gt;0,E35+H35+K35+N35+Q35,"")</f>
        <v>19</v>
      </c>
      <c r="C35" s="66">
        <f>IF(A35&lt;&gt;0,B35/$B$12*100,"")</f>
        <v>0.81790787774429619</v>
      </c>
      <c r="E35" s="88">
        <v>0</v>
      </c>
      <c r="F35" s="87">
        <f>IF($A35&lt;&gt;0,E35/$B35*100,"")</f>
        <v>0</v>
      </c>
      <c r="G35" s="88"/>
      <c r="H35" s="88">
        <v>16</v>
      </c>
      <c r="I35" s="87">
        <f>IF($A35&lt;&gt;0,H35/$B35*100,"")</f>
        <v>84.210526315789465</v>
      </c>
      <c r="J35" s="88"/>
      <c r="K35" s="88">
        <v>3</v>
      </c>
      <c r="L35" s="87">
        <f>IF($A35&lt;&gt;0,K35/$B35*100,"")</f>
        <v>15.789473684210526</v>
      </c>
      <c r="M35" s="88"/>
      <c r="N35" s="88">
        <v>0</v>
      </c>
      <c r="O35" s="87">
        <f>IF($A35&lt;&gt;0,N35/$B35*100,"")</f>
        <v>0</v>
      </c>
      <c r="P35" s="88"/>
      <c r="Q35" s="88">
        <v>0</v>
      </c>
      <c r="R35" s="87">
        <f>IF($A35&lt;&gt;0,Q35/$B35*100,"")</f>
        <v>0</v>
      </c>
      <c r="S35" s="77"/>
    </row>
    <row r="36" spans="1:19" ht="13.35" customHeight="1" x14ac:dyDescent="0.2">
      <c r="A36" s="23" t="s">
        <v>234</v>
      </c>
      <c r="B36" s="68">
        <f>IF($A36&lt;&gt;0,E36+H36+K36+N36+Q36,"")</f>
        <v>13</v>
      </c>
      <c r="C36" s="66">
        <f>IF(A36&lt;&gt;0,B36/$B$12*100,"")</f>
        <v>0.55962117950925527</v>
      </c>
      <c r="E36" s="88">
        <v>0</v>
      </c>
      <c r="F36" s="87">
        <f>IF($A36&lt;&gt;0,E36/$B36*100,"")</f>
        <v>0</v>
      </c>
      <c r="G36" s="88"/>
      <c r="H36" s="88">
        <v>2</v>
      </c>
      <c r="I36" s="87">
        <f>IF($A36&lt;&gt;0,H36/$B36*100,"")</f>
        <v>15.384615384615385</v>
      </c>
      <c r="J36" s="88"/>
      <c r="K36" s="88">
        <v>2</v>
      </c>
      <c r="L36" s="87">
        <f>IF($A36&lt;&gt;0,K36/$B36*100,"")</f>
        <v>15.384615384615385</v>
      </c>
      <c r="M36" s="88"/>
      <c r="N36" s="88">
        <v>9</v>
      </c>
      <c r="O36" s="87">
        <f>IF($A36&lt;&gt;0,N36/$B36*100,"")</f>
        <v>69.230769230769226</v>
      </c>
      <c r="P36" s="88"/>
      <c r="Q36" s="88">
        <v>0</v>
      </c>
      <c r="R36" s="87">
        <f>IF($A36&lt;&gt;0,Q36/$B36*100,"")</f>
        <v>0</v>
      </c>
      <c r="S36" s="77"/>
    </row>
    <row r="37" spans="1:19" ht="13.35" customHeight="1" x14ac:dyDescent="0.2">
      <c r="A37" s="23" t="s">
        <v>233</v>
      </c>
      <c r="B37" s="68">
        <f>IF($A37&lt;&gt;0,E37+H37+K37+N37+Q37,"")</f>
        <v>82</v>
      </c>
      <c r="C37" s="66">
        <f>IF(A37&lt;&gt;0,B37/$B$12*100,"")</f>
        <v>3.5299182092122252</v>
      </c>
      <c r="E37" s="88">
        <v>1</v>
      </c>
      <c r="F37" s="87">
        <f>IF($A37&lt;&gt;0,E37/$B37*100,"")</f>
        <v>1.2195121951219512</v>
      </c>
      <c r="G37" s="88"/>
      <c r="H37" s="88">
        <v>56</v>
      </c>
      <c r="I37" s="87">
        <f>IF($A37&lt;&gt;0,H37/$B37*100,"")</f>
        <v>68.292682926829272</v>
      </c>
      <c r="J37" s="88"/>
      <c r="K37" s="88">
        <v>22</v>
      </c>
      <c r="L37" s="87">
        <f>IF($A37&lt;&gt;0,K37/$B37*100,"")</f>
        <v>26.829268292682929</v>
      </c>
      <c r="M37" s="88"/>
      <c r="N37" s="88">
        <v>3</v>
      </c>
      <c r="O37" s="88"/>
      <c r="P37" s="88"/>
      <c r="Q37" s="88">
        <v>0</v>
      </c>
      <c r="R37" s="87">
        <f>IF($A37&lt;&gt;0,Q37/$B37*100,"")</f>
        <v>0</v>
      </c>
      <c r="S37" s="77"/>
    </row>
    <row r="38" spans="1:19" ht="13.35" customHeight="1" x14ac:dyDescent="0.2">
      <c r="A38" s="23" t="s">
        <v>232</v>
      </c>
      <c r="B38" s="68">
        <f>IF($A38&lt;&gt;0,E38+H38+K38+N38+Q38,"")</f>
        <v>42</v>
      </c>
      <c r="C38" s="66">
        <f>IF(A38&lt;&gt;0,B38/$B$12*100,"")</f>
        <v>1.8080068876452864</v>
      </c>
      <c r="E38" s="88">
        <v>1</v>
      </c>
      <c r="F38" s="87">
        <f>IF($A38&lt;&gt;0,E38/$B38*100,"")</f>
        <v>2.3809523809523809</v>
      </c>
      <c r="G38" s="88"/>
      <c r="H38" s="88">
        <v>15</v>
      </c>
      <c r="I38" s="87">
        <f>IF($A38&lt;&gt;0,H38/$B38*100,"")</f>
        <v>35.714285714285715</v>
      </c>
      <c r="J38" s="88"/>
      <c r="K38" s="88">
        <v>26</v>
      </c>
      <c r="L38" s="87">
        <f>IF($A38&lt;&gt;0,K38/$B38*100,"")</f>
        <v>61.904761904761905</v>
      </c>
      <c r="M38" s="88"/>
      <c r="N38" s="88">
        <v>0</v>
      </c>
      <c r="O38" s="88"/>
      <c r="P38" s="88"/>
      <c r="Q38" s="88">
        <v>0</v>
      </c>
      <c r="R38" s="87">
        <f>IF($A38&lt;&gt;0,Q38/$B38*100,"")</f>
        <v>0</v>
      </c>
      <c r="S38" s="77"/>
    </row>
    <row r="39" spans="1:19" ht="13.35" customHeight="1" x14ac:dyDescent="0.2">
      <c r="A39" s="23" t="s">
        <v>231</v>
      </c>
      <c r="B39" s="68">
        <f>IF($A39&lt;&gt;0,E39+H39+K39+N39+Q39,"")</f>
        <v>43</v>
      </c>
      <c r="C39" s="66">
        <f>IF(A39&lt;&gt;0,B39/$B$12*100,"")</f>
        <v>1.8510546706844595</v>
      </c>
      <c r="E39" s="88">
        <v>6</v>
      </c>
      <c r="F39" s="87">
        <f>IF($A39&lt;&gt;0,E39/$B39*100,"")</f>
        <v>13.953488372093023</v>
      </c>
      <c r="G39" s="88"/>
      <c r="H39" s="88">
        <v>33</v>
      </c>
      <c r="I39" s="87">
        <f>IF($A39&lt;&gt;0,H39/$B39*100,"")</f>
        <v>76.744186046511629</v>
      </c>
      <c r="J39" s="88"/>
      <c r="K39" s="88">
        <v>4</v>
      </c>
      <c r="L39" s="87">
        <f>IF($A39&lt;&gt;0,K39/$B39*100,"")</f>
        <v>9.3023255813953494</v>
      </c>
      <c r="M39" s="88"/>
      <c r="N39" s="88">
        <v>0</v>
      </c>
      <c r="O39" s="88"/>
      <c r="P39" s="88"/>
      <c r="Q39" s="88">
        <v>0</v>
      </c>
      <c r="R39" s="87">
        <f>IF($A39&lt;&gt;0,Q39/$B39*100,"")</f>
        <v>0</v>
      </c>
      <c r="S39" s="77"/>
    </row>
    <row r="40" spans="1:19" ht="13.35" customHeight="1" x14ac:dyDescent="0.2">
      <c r="A40" s="23" t="s">
        <v>230</v>
      </c>
      <c r="B40" s="68">
        <f>IF($A40&lt;&gt;0,E40+H40+K40+N40+Q40,"")</f>
        <v>17</v>
      </c>
      <c r="C40" s="66">
        <f>IF(A40&lt;&gt;0,B40/$B$12*100,"")</f>
        <v>0.73181231166594918</v>
      </c>
      <c r="E40" s="88">
        <v>0</v>
      </c>
      <c r="F40" s="87">
        <f>IF($A40&lt;&gt;0,E40/$B40*100,"")</f>
        <v>0</v>
      </c>
      <c r="G40" s="88"/>
      <c r="H40" s="88">
        <v>10</v>
      </c>
      <c r="I40" s="87">
        <f>IF($A40&lt;&gt;0,H40/$B40*100,"")</f>
        <v>58.82352941176471</v>
      </c>
      <c r="J40" s="88"/>
      <c r="K40" s="88">
        <v>4</v>
      </c>
      <c r="L40" s="87">
        <f>IF($A40&lt;&gt;0,K40/$B40*100,"")</f>
        <v>23.52941176470588</v>
      </c>
      <c r="M40" s="88"/>
      <c r="N40" s="88">
        <v>3</v>
      </c>
      <c r="O40" s="88"/>
      <c r="P40" s="88"/>
      <c r="Q40" s="88">
        <v>0</v>
      </c>
      <c r="R40" s="87">
        <f>IF($A40&lt;&gt;0,Q40/$B40*100,"")</f>
        <v>0</v>
      </c>
      <c r="S40" s="77"/>
    </row>
    <row r="41" spans="1:19" ht="13.35" customHeight="1" x14ac:dyDescent="0.2">
      <c r="A41" s="23" t="s">
        <v>229</v>
      </c>
      <c r="B41" s="68">
        <f>IF($A41&lt;&gt;0,E41+H41+K41+N41+Q41,"")</f>
        <v>62</v>
      </c>
      <c r="C41" s="66">
        <f>IF(A41&lt;&gt;0,B41/$B$12*100,"")</f>
        <v>2.6689625484287558</v>
      </c>
      <c r="E41" s="88">
        <v>0</v>
      </c>
      <c r="F41" s="87">
        <f>IF($A41&lt;&gt;0,E41/$B41*100,"")</f>
        <v>0</v>
      </c>
      <c r="G41" s="88"/>
      <c r="H41" s="88">
        <v>61</v>
      </c>
      <c r="I41" s="87">
        <f>IF($A41&lt;&gt;0,H41/$B41*100,"")</f>
        <v>98.387096774193552</v>
      </c>
      <c r="J41" s="88"/>
      <c r="K41" s="88">
        <v>1</v>
      </c>
      <c r="L41" s="87">
        <f>IF($A41&lt;&gt;0,K41/$B41*100,"")</f>
        <v>1.6129032258064515</v>
      </c>
      <c r="M41" s="88"/>
      <c r="N41" s="88">
        <v>0</v>
      </c>
      <c r="O41" s="88"/>
      <c r="P41" s="88"/>
      <c r="Q41" s="88">
        <v>0</v>
      </c>
      <c r="R41" s="87">
        <f>IF($A41&lt;&gt;0,Q41/$B41*100,"")</f>
        <v>0</v>
      </c>
      <c r="S41" s="77"/>
    </row>
    <row r="42" spans="1:19" ht="13.35" customHeight="1" x14ac:dyDescent="0.2">
      <c r="A42" s="23" t="s">
        <v>228</v>
      </c>
      <c r="B42" s="68">
        <f>IF($A42&lt;&gt;0,E42+H42+K42+N42+Q42,"")</f>
        <v>5</v>
      </c>
      <c r="C42" s="66">
        <f>IF(A42&lt;&gt;0,B42/$B$12*100,"")</f>
        <v>0.21523891519586741</v>
      </c>
      <c r="E42" s="88">
        <v>1</v>
      </c>
      <c r="F42" s="87">
        <f>IF($A42&lt;&gt;0,E42/$B42*100,"")</f>
        <v>20</v>
      </c>
      <c r="G42" s="88"/>
      <c r="H42" s="88">
        <v>3</v>
      </c>
      <c r="I42" s="87">
        <f>IF($A42&lt;&gt;0,H42/$B42*100,"")</f>
        <v>60</v>
      </c>
      <c r="J42" s="88"/>
      <c r="K42" s="88">
        <v>1</v>
      </c>
      <c r="L42" s="87">
        <f>IF($A42&lt;&gt;0,K42/$B42*100,"")</f>
        <v>20</v>
      </c>
      <c r="M42" s="88"/>
      <c r="N42" s="88">
        <v>0</v>
      </c>
      <c r="O42" s="88"/>
      <c r="P42" s="88"/>
      <c r="Q42" s="88">
        <v>0</v>
      </c>
      <c r="R42" s="87">
        <f>IF($A42&lt;&gt;0,Q42/$B42*100,"")</f>
        <v>0</v>
      </c>
      <c r="S42" s="77"/>
    </row>
    <row r="43" spans="1:19" ht="13.35" customHeight="1" x14ac:dyDescent="0.2">
      <c r="A43" s="23" t="s">
        <v>227</v>
      </c>
      <c r="B43" s="68">
        <f>IF($A43&lt;&gt;0,E43+H43+K43+N43+Q43,"")</f>
        <v>138</v>
      </c>
      <c r="C43" s="66">
        <f>IF(A43&lt;&gt;0,B43/$B$12*100,"")</f>
        <v>5.9405940594059405</v>
      </c>
      <c r="E43" s="88">
        <v>0</v>
      </c>
      <c r="F43" s="87">
        <f>IF($A43&lt;&gt;0,E43/$B43*100,"")</f>
        <v>0</v>
      </c>
      <c r="G43" s="88"/>
      <c r="H43" s="88">
        <v>46</v>
      </c>
      <c r="I43" s="87">
        <f>IF($A43&lt;&gt;0,H43/$B43*100,"")</f>
        <v>33.333333333333329</v>
      </c>
      <c r="J43" s="88"/>
      <c r="K43" s="88">
        <v>90</v>
      </c>
      <c r="L43" s="87">
        <f>IF($A43&lt;&gt;0,K43/$B43*100,"")</f>
        <v>65.217391304347828</v>
      </c>
      <c r="M43" s="88"/>
      <c r="N43" s="88">
        <v>1</v>
      </c>
      <c r="O43" s="88"/>
      <c r="P43" s="88"/>
      <c r="Q43" s="88">
        <v>1</v>
      </c>
      <c r="R43" s="87">
        <f>IF($A43&lt;&gt;0,Q43/$B43*100,"")</f>
        <v>0.72463768115942029</v>
      </c>
      <c r="S43" s="77"/>
    </row>
    <row r="44" spans="1:19" ht="11.25" customHeight="1" x14ac:dyDescent="0.2">
      <c r="A44" s="23" t="s">
        <v>226</v>
      </c>
      <c r="B44" s="68">
        <f>IF($A44&lt;&gt;0,E44+H44+K44+N44+Q44,"")</f>
        <v>42</v>
      </c>
      <c r="C44" s="66">
        <f>IF(A44&lt;&gt;0,B44/$B$12*100,"")</f>
        <v>1.8080068876452864</v>
      </c>
      <c r="E44" s="88">
        <v>0</v>
      </c>
      <c r="F44" s="87">
        <f>IF($A44&lt;&gt;0,E44/$B44*100,"")</f>
        <v>0</v>
      </c>
      <c r="G44" s="88"/>
      <c r="H44" s="88">
        <v>21</v>
      </c>
      <c r="I44" s="87">
        <f>IF($A44&lt;&gt;0,H44/$B44*100,"")</f>
        <v>50</v>
      </c>
      <c r="J44" s="88"/>
      <c r="K44" s="88">
        <v>16</v>
      </c>
      <c r="L44" s="87">
        <f>IF($A44&lt;&gt;0,K44/$B44*100,"")</f>
        <v>38.095238095238095</v>
      </c>
      <c r="M44" s="88"/>
      <c r="N44" s="88">
        <v>5</v>
      </c>
      <c r="O44" s="88"/>
      <c r="P44" s="88"/>
      <c r="Q44" s="88">
        <v>0</v>
      </c>
      <c r="R44" s="87">
        <f>IF($A44&lt;&gt;0,Q44/$B44*100,"")</f>
        <v>0</v>
      </c>
      <c r="S44" s="77"/>
    </row>
    <row r="45" spans="1:19" ht="13.35" customHeight="1" x14ac:dyDescent="0.2">
      <c r="A45" s="23" t="s">
        <v>225</v>
      </c>
      <c r="B45" s="68">
        <f>IF($A45&lt;&gt;0,E45+H45+K45+N45+Q45,"")</f>
        <v>13</v>
      </c>
      <c r="C45" s="66">
        <f>IF(A45&lt;&gt;0,B45/$B$12*100,"")</f>
        <v>0.55962117950925527</v>
      </c>
      <c r="E45" s="88">
        <v>0</v>
      </c>
      <c r="F45" s="87">
        <f>IF($A45&lt;&gt;0,E45/$B45*100,"")</f>
        <v>0</v>
      </c>
      <c r="G45" s="88"/>
      <c r="H45" s="88">
        <v>5</v>
      </c>
      <c r="I45" s="87">
        <f>IF($A45&lt;&gt;0,H45/$B45*100,"")</f>
        <v>38.461538461538467</v>
      </c>
      <c r="J45" s="88"/>
      <c r="K45" s="88">
        <v>6</v>
      </c>
      <c r="L45" s="87">
        <f>IF($A45&lt;&gt;0,K45/$B45*100,"")</f>
        <v>46.153846153846153</v>
      </c>
      <c r="M45" s="88"/>
      <c r="N45" s="88">
        <v>2</v>
      </c>
      <c r="O45" s="88"/>
      <c r="P45" s="88"/>
      <c r="Q45" s="88">
        <v>0</v>
      </c>
      <c r="R45" s="87">
        <f>IF($A45&lt;&gt;0,Q45/$B45*100,"")</f>
        <v>0</v>
      </c>
      <c r="S45" s="77"/>
    </row>
    <row r="46" spans="1:19" ht="13.35" customHeight="1" x14ac:dyDescent="0.2">
      <c r="A46" s="23" t="s">
        <v>224</v>
      </c>
      <c r="B46" s="68">
        <f>IF($A46&lt;&gt;0,E46+H46+K46+N46+Q46,"")</f>
        <v>68</v>
      </c>
      <c r="C46" s="66">
        <f>IF(A46&lt;&gt;0,B46/$B$12*100,"")</f>
        <v>2.9272492466637967</v>
      </c>
      <c r="E46" s="88">
        <v>0</v>
      </c>
      <c r="F46" s="87">
        <f>IF($A46&lt;&gt;0,E46/$B46*100,"")</f>
        <v>0</v>
      </c>
      <c r="G46" s="88"/>
      <c r="H46" s="88">
        <v>55</v>
      </c>
      <c r="I46" s="87">
        <f>IF($A46&lt;&gt;0,H46/$B46*100,"")</f>
        <v>80.882352941176478</v>
      </c>
      <c r="J46" s="88"/>
      <c r="K46" s="88">
        <v>12</v>
      </c>
      <c r="L46" s="87">
        <f>IF($A46&lt;&gt;0,K46/$B46*100,"")</f>
        <v>17.647058823529413</v>
      </c>
      <c r="M46" s="88"/>
      <c r="N46" s="88">
        <v>1</v>
      </c>
      <c r="O46" s="88"/>
      <c r="P46" s="88"/>
      <c r="Q46" s="88">
        <v>0</v>
      </c>
      <c r="R46" s="87">
        <f>IF($A46&lt;&gt;0,Q46/$B46*100,"")</f>
        <v>0</v>
      </c>
      <c r="S46" s="77"/>
    </row>
    <row r="47" spans="1:19" ht="13.35" customHeight="1" x14ac:dyDescent="0.2">
      <c r="A47" s="23" t="s">
        <v>223</v>
      </c>
      <c r="B47" s="68">
        <f>IF($A47&lt;&gt;0,E47+H47+K47+N47+Q47,"")</f>
        <v>20</v>
      </c>
      <c r="C47" s="66">
        <f>IF(A47&lt;&gt;0,B47/$B$12*100,"")</f>
        <v>0.86095566078346963</v>
      </c>
      <c r="E47" s="88">
        <v>0</v>
      </c>
      <c r="F47" s="87">
        <f>IF($A47&lt;&gt;0,E47/$B47*100,"")</f>
        <v>0</v>
      </c>
      <c r="G47" s="88"/>
      <c r="H47" s="88">
        <v>2</v>
      </c>
      <c r="I47" s="87">
        <f>IF($A47&lt;&gt;0,H47/$B47*100,"")</f>
        <v>10</v>
      </c>
      <c r="J47" s="88"/>
      <c r="K47" s="88">
        <v>16</v>
      </c>
      <c r="L47" s="87">
        <f>IF($A47&lt;&gt;0,K47/$B47*100,"")</f>
        <v>80</v>
      </c>
      <c r="M47" s="88"/>
      <c r="N47" s="88">
        <v>2</v>
      </c>
      <c r="O47" s="88"/>
      <c r="P47" s="88"/>
      <c r="Q47" s="88">
        <v>0</v>
      </c>
      <c r="R47" s="87">
        <f>IF($A47&lt;&gt;0,Q47/$B47*100,"")</f>
        <v>0</v>
      </c>
      <c r="S47" s="77"/>
    </row>
    <row r="48" spans="1:19" ht="12.75" customHeight="1" x14ac:dyDescent="0.2">
      <c r="A48" s="23" t="s">
        <v>222</v>
      </c>
      <c r="B48" s="68">
        <f>IF($A48&lt;&gt;0,E48+H48+K48+N48+Q48,"")</f>
        <v>22</v>
      </c>
      <c r="C48" s="66">
        <f>IF(A48&lt;&gt;0,B48/$B$12*100,"")</f>
        <v>0.94705122686181664</v>
      </c>
      <c r="E48" s="88">
        <v>1</v>
      </c>
      <c r="F48" s="87">
        <f>IF($A48&lt;&gt;0,E48/$B48*100,"")</f>
        <v>4.5454545454545459</v>
      </c>
      <c r="G48" s="88"/>
      <c r="H48" s="88">
        <v>17</v>
      </c>
      <c r="I48" s="87">
        <f>IF($A48&lt;&gt;0,H48/$B48*100,"")</f>
        <v>77.272727272727266</v>
      </c>
      <c r="J48" s="88"/>
      <c r="K48" s="88">
        <v>3</v>
      </c>
      <c r="L48" s="87">
        <f>IF($A48&lt;&gt;0,K48/$B48*100,"")</f>
        <v>13.636363636363635</v>
      </c>
      <c r="M48" s="88"/>
      <c r="N48" s="88">
        <v>0</v>
      </c>
      <c r="O48" s="88"/>
      <c r="P48" s="88"/>
      <c r="Q48" s="88">
        <v>1</v>
      </c>
      <c r="R48" s="87">
        <f>IF($A48&lt;&gt;0,Q48/$B48*100,"")</f>
        <v>4.5454545454545459</v>
      </c>
      <c r="S48" s="77"/>
    </row>
    <row r="49" spans="1:19" ht="12.75" customHeight="1" x14ac:dyDescent="0.2">
      <c r="A49" s="23" t="s">
        <v>221</v>
      </c>
      <c r="B49" s="68">
        <f>IF($A49&lt;&gt;0,E49+H49+K49+N49+Q49,"")</f>
        <v>19</v>
      </c>
      <c r="C49" s="66">
        <f>IF(A49&lt;&gt;0,B49/$B$12*100,"")</f>
        <v>0.81790787774429619</v>
      </c>
      <c r="E49" s="90">
        <v>0</v>
      </c>
      <c r="F49" s="87">
        <f>IF($A49&lt;&gt;0,E49/$B49*100,"")</f>
        <v>0</v>
      </c>
      <c r="G49" s="90"/>
      <c r="H49" s="90">
        <v>19</v>
      </c>
      <c r="I49" s="87">
        <f>IF($A49&lt;&gt;0,H49/$B49*100,"")</f>
        <v>100</v>
      </c>
      <c r="J49" s="90"/>
      <c r="K49" s="90">
        <v>0</v>
      </c>
      <c r="L49" s="87">
        <f>IF($A49&lt;&gt;0,K49/$B49*100,"")</f>
        <v>0</v>
      </c>
      <c r="M49" s="90"/>
      <c r="N49" s="90">
        <v>0</v>
      </c>
      <c r="O49" s="90"/>
      <c r="P49" s="90"/>
      <c r="Q49" s="90">
        <v>0</v>
      </c>
      <c r="R49" s="87"/>
      <c r="S49" s="77"/>
    </row>
    <row r="50" spans="1:19" ht="13.35" customHeight="1" x14ac:dyDescent="0.2">
      <c r="A50" s="23" t="s">
        <v>220</v>
      </c>
      <c r="B50" s="68">
        <f>IF($A50&lt;&gt;0,E50+H50+K50+N50+Q50,"")</f>
        <v>23</v>
      </c>
      <c r="C50" s="66">
        <f>IF(A50&lt;&gt;0,B50/$B$12*100,"")</f>
        <v>0.99009900990099009</v>
      </c>
      <c r="E50" s="88">
        <v>1</v>
      </c>
      <c r="F50" s="87">
        <f>IF($A50&lt;&gt;0,E50/$B50*100,"")</f>
        <v>4.3478260869565215</v>
      </c>
      <c r="G50" s="88"/>
      <c r="H50" s="88">
        <v>22</v>
      </c>
      <c r="I50" s="87">
        <f>IF($A50&lt;&gt;0,H50/$B50*100,"")</f>
        <v>95.652173913043484</v>
      </c>
      <c r="J50" s="88"/>
      <c r="K50" s="88">
        <v>0</v>
      </c>
      <c r="L50" s="87">
        <f>IF($A50&lt;&gt;0,K50/$B50*100,"")</f>
        <v>0</v>
      </c>
      <c r="M50" s="88"/>
      <c r="N50" s="88">
        <v>0</v>
      </c>
      <c r="O50" s="88"/>
      <c r="P50" s="88"/>
      <c r="Q50" s="88">
        <v>0</v>
      </c>
      <c r="R50" s="87">
        <f>IF($A50&lt;&gt;0,Q50/$B50*100,"")</f>
        <v>0</v>
      </c>
      <c r="S50" s="77"/>
    </row>
    <row r="51" spans="1:19" ht="13.35" customHeight="1" x14ac:dyDescent="0.2">
      <c r="A51" s="23" t="s">
        <v>219</v>
      </c>
      <c r="B51" s="68">
        <f>IF($A51&lt;&gt;0,E51+H51+K51+N51+Q51,"")</f>
        <v>4</v>
      </c>
      <c r="C51" s="66">
        <f>IF(A51&lt;&gt;0,B51/$B$12*100,"")</f>
        <v>0.17219113215669393</v>
      </c>
      <c r="E51" s="88">
        <v>0</v>
      </c>
      <c r="F51" s="87">
        <f>IF($A51&lt;&gt;0,E51/$B51*100,"")</f>
        <v>0</v>
      </c>
      <c r="G51" s="88"/>
      <c r="H51" s="88">
        <v>3</v>
      </c>
      <c r="I51" s="87">
        <f>IF($A51&lt;&gt;0,H51/$B51*100,"")</f>
        <v>75</v>
      </c>
      <c r="J51" s="88"/>
      <c r="K51" s="88">
        <v>1</v>
      </c>
      <c r="L51" s="87">
        <f>IF($A51&lt;&gt;0,K51/$B51*100,"")</f>
        <v>25</v>
      </c>
      <c r="M51" s="88"/>
      <c r="N51" s="88">
        <v>0</v>
      </c>
      <c r="O51" s="88"/>
      <c r="P51" s="88"/>
      <c r="Q51" s="88">
        <v>0</v>
      </c>
      <c r="R51" s="87">
        <f>IF($A51&lt;&gt;0,Q51/$B51*100,"")</f>
        <v>0</v>
      </c>
      <c r="S51" s="77"/>
    </row>
    <row r="52" spans="1:19" ht="13.35" customHeight="1" x14ac:dyDescent="0.2">
      <c r="A52" s="23" t="s">
        <v>218</v>
      </c>
      <c r="B52" s="68">
        <f>IF($A52&lt;&gt;0,E52+H52+K52+N52+Q52,"")</f>
        <v>35</v>
      </c>
      <c r="C52" s="66">
        <f>IF(A52&lt;&gt;0,B52/$B$12*100,"")</f>
        <v>1.5066724063710719</v>
      </c>
      <c r="E52" s="88">
        <v>1</v>
      </c>
      <c r="F52" s="87">
        <f>IF($A52&lt;&gt;0,E52/$B52*100,"")</f>
        <v>2.8571428571428572</v>
      </c>
      <c r="G52" s="88"/>
      <c r="H52" s="88">
        <v>19</v>
      </c>
      <c r="I52" s="87">
        <f>IF($A52&lt;&gt;0,H52/$B52*100,"")</f>
        <v>54.285714285714285</v>
      </c>
      <c r="J52" s="88"/>
      <c r="K52" s="88">
        <v>7</v>
      </c>
      <c r="L52" s="87">
        <f>IF($A52&lt;&gt;0,K52/$B52*100,"")</f>
        <v>20</v>
      </c>
      <c r="M52" s="88"/>
      <c r="N52" s="88">
        <v>8</v>
      </c>
      <c r="O52" s="88"/>
      <c r="P52" s="88"/>
      <c r="Q52" s="88">
        <v>0</v>
      </c>
      <c r="R52" s="87">
        <f>IF($A52&lt;&gt;0,Q52/$B52*100,"")</f>
        <v>0</v>
      </c>
      <c r="S52" s="77"/>
    </row>
    <row r="53" spans="1:19" ht="13.35" customHeight="1" x14ac:dyDescent="0.2">
      <c r="A53" s="23" t="s">
        <v>217</v>
      </c>
      <c r="B53" s="68">
        <f>IF($A53&lt;&gt;0,E53+H53+K53+N53+Q53,"")</f>
        <v>17</v>
      </c>
      <c r="C53" s="66">
        <f>IF(A53&lt;&gt;0,B53/$B$12*100,"")</f>
        <v>0.73181231166594918</v>
      </c>
      <c r="E53" s="88">
        <v>2</v>
      </c>
      <c r="F53" s="87">
        <f>IF($A53&lt;&gt;0,E53/$B53*100,"")</f>
        <v>11.76470588235294</v>
      </c>
      <c r="G53" s="88"/>
      <c r="H53" s="88">
        <v>12</v>
      </c>
      <c r="I53" s="87">
        <f>IF($A53&lt;&gt;0,H53/$B53*100,"")</f>
        <v>70.588235294117652</v>
      </c>
      <c r="J53" s="88"/>
      <c r="K53" s="88">
        <v>3</v>
      </c>
      <c r="L53" s="87">
        <f>IF($A53&lt;&gt;0,K53/$B53*100,"")</f>
        <v>17.647058823529413</v>
      </c>
      <c r="M53" s="88"/>
      <c r="N53" s="88">
        <v>0</v>
      </c>
      <c r="O53" s="88"/>
      <c r="P53" s="88"/>
      <c r="Q53" s="88">
        <v>0</v>
      </c>
      <c r="R53" s="87">
        <f>IF($A53&lt;&gt;0,Q53/$B53*100,"")</f>
        <v>0</v>
      </c>
      <c r="S53" s="77"/>
    </row>
    <row r="54" spans="1:19" ht="13.35" customHeight="1" x14ac:dyDescent="0.2">
      <c r="A54" s="23" t="s">
        <v>216</v>
      </c>
      <c r="B54" s="68">
        <f>IF($A54&lt;&gt;0,E54+H54+K54+N54+Q54,"")</f>
        <v>30</v>
      </c>
      <c r="C54" s="66">
        <f>IF(A54&lt;&gt;0,B54/$B$12*100,"")</f>
        <v>1.2914334911752046</v>
      </c>
      <c r="E54" s="88">
        <v>2</v>
      </c>
      <c r="F54" s="87">
        <f>IF($A54&lt;&gt;0,E54/$B54*100,"")</f>
        <v>6.666666666666667</v>
      </c>
      <c r="G54" s="88"/>
      <c r="H54" s="88">
        <v>9</v>
      </c>
      <c r="I54" s="87">
        <f>IF($A54&lt;&gt;0,H54/$B54*100,"")</f>
        <v>30</v>
      </c>
      <c r="J54" s="88"/>
      <c r="K54" s="88">
        <v>18</v>
      </c>
      <c r="L54" s="87">
        <f>IF($A54&lt;&gt;0,K54/$B54*100,"")</f>
        <v>60</v>
      </c>
      <c r="M54" s="88"/>
      <c r="N54" s="88">
        <v>1</v>
      </c>
      <c r="O54" s="88"/>
      <c r="P54" s="88"/>
      <c r="Q54" s="88">
        <v>0</v>
      </c>
      <c r="R54" s="87">
        <f>IF($A54&lt;&gt;0,Q54/$B54*100,"")</f>
        <v>0</v>
      </c>
      <c r="S54" s="77"/>
    </row>
    <row r="55" spans="1:19" ht="13.35" customHeight="1" x14ac:dyDescent="0.2">
      <c r="A55" s="23" t="s">
        <v>215</v>
      </c>
      <c r="B55" s="68">
        <f>IF($A55&lt;&gt;0,E55+H55+K55+N55+Q55,"")</f>
        <v>23</v>
      </c>
      <c r="C55" s="66">
        <f>IF(A55&lt;&gt;0,B55/$B$12*100,"")</f>
        <v>0.99009900990099009</v>
      </c>
      <c r="E55" s="88">
        <v>0</v>
      </c>
      <c r="F55" s="87">
        <f>IF($A55&lt;&gt;0,E55/$B55*100,"")</f>
        <v>0</v>
      </c>
      <c r="G55" s="88"/>
      <c r="H55" s="88">
        <v>5</v>
      </c>
      <c r="I55" s="87">
        <f>IF($A55&lt;&gt;0,H55/$B55*100,"")</f>
        <v>21.739130434782609</v>
      </c>
      <c r="J55" s="88"/>
      <c r="K55" s="88">
        <v>11</v>
      </c>
      <c r="L55" s="87">
        <f>IF($A55&lt;&gt;0,K55/$B55*100,"")</f>
        <v>47.826086956521742</v>
      </c>
      <c r="M55" s="88"/>
      <c r="N55" s="88">
        <v>7</v>
      </c>
      <c r="O55" s="88"/>
      <c r="P55" s="88"/>
      <c r="Q55" s="88">
        <v>0</v>
      </c>
      <c r="R55" s="87">
        <f>IF($A55&lt;&gt;0,Q55/$B55*100,"")</f>
        <v>0</v>
      </c>
      <c r="S55" s="77"/>
    </row>
    <row r="56" spans="1:19" ht="13.35" customHeight="1" x14ac:dyDescent="0.2">
      <c r="A56" s="23" t="s">
        <v>214</v>
      </c>
      <c r="B56" s="68">
        <f>IF($A56&lt;&gt;0,E56+H56+K56+N56+Q56,"")</f>
        <v>7</v>
      </c>
      <c r="C56" s="66">
        <f>IF(A56&lt;&gt;0,B56/$B$12*100,"")</f>
        <v>0.30133448127421436</v>
      </c>
      <c r="E56" s="88">
        <v>0</v>
      </c>
      <c r="F56" s="87">
        <f>IF($A56&lt;&gt;0,E56/$B56*100,"")</f>
        <v>0</v>
      </c>
      <c r="G56" s="88"/>
      <c r="H56" s="88">
        <v>7</v>
      </c>
      <c r="I56" s="87">
        <f>IF($A56&lt;&gt;0,H56/$B56*100,"")</f>
        <v>100</v>
      </c>
      <c r="J56" s="88"/>
      <c r="K56" s="88">
        <v>0</v>
      </c>
      <c r="L56" s="87">
        <f>IF($A56&lt;&gt;0,K56/$B56*100,"")</f>
        <v>0</v>
      </c>
      <c r="M56" s="88"/>
      <c r="N56" s="88">
        <v>0</v>
      </c>
      <c r="O56" s="88"/>
      <c r="P56" s="88"/>
      <c r="Q56" s="88">
        <v>0</v>
      </c>
      <c r="R56" s="87">
        <f>IF($A56&lt;&gt;0,Q56/$B56*100,"")</f>
        <v>0</v>
      </c>
      <c r="S56" s="77"/>
    </row>
    <row r="57" spans="1:19" ht="12.75" customHeight="1" x14ac:dyDescent="0.2">
      <c r="A57" s="23" t="s">
        <v>213</v>
      </c>
      <c r="B57" s="68">
        <f>IF($A57&lt;&gt;0,E57+H57+K57+N57+Q57,"")</f>
        <v>19</v>
      </c>
      <c r="C57" s="66">
        <f>IF(A57&lt;&gt;0,B57/$B$12*100,"")</f>
        <v>0.81790787774429619</v>
      </c>
      <c r="E57" s="88">
        <v>0</v>
      </c>
      <c r="F57" s="87">
        <f>IF($A57&lt;&gt;0,E57/$B57*100,"")</f>
        <v>0</v>
      </c>
      <c r="G57" s="88"/>
      <c r="H57" s="88">
        <v>10</v>
      </c>
      <c r="I57" s="87">
        <f>IF($A57&lt;&gt;0,H57/$B57*100,"")</f>
        <v>52.631578947368418</v>
      </c>
      <c r="J57" s="88"/>
      <c r="K57" s="88">
        <v>5</v>
      </c>
      <c r="L57" s="87">
        <f>IF($A57&lt;&gt;0,K57/$B57*100,"")</f>
        <v>26.315789473684209</v>
      </c>
      <c r="M57" s="88"/>
      <c r="N57" s="88">
        <v>4</v>
      </c>
      <c r="O57" s="88"/>
      <c r="P57" s="88"/>
      <c r="Q57" s="88">
        <v>0</v>
      </c>
      <c r="R57" s="87">
        <f>IF($A57&lt;&gt;0,Q57/$B57*100,"")</f>
        <v>0</v>
      </c>
      <c r="S57" s="77"/>
    </row>
    <row r="58" spans="1:19" ht="11.25" customHeight="1" x14ac:dyDescent="0.2">
      <c r="A58" s="23" t="s">
        <v>212</v>
      </c>
      <c r="B58" s="68">
        <f>IF($A58&lt;&gt;0,E58+H58+K58+N58+Q58,"")</f>
        <v>2</v>
      </c>
      <c r="C58" s="66">
        <f>IF(A58&lt;&gt;0,B58/$B$12*100,"")</f>
        <v>8.6095566078346966E-2</v>
      </c>
      <c r="E58" s="88">
        <v>1</v>
      </c>
      <c r="F58" s="87">
        <f>IF($A58&lt;&gt;0,E58/$B58*100,"")</f>
        <v>50</v>
      </c>
      <c r="G58" s="88"/>
      <c r="H58" s="88">
        <v>1</v>
      </c>
      <c r="I58" s="87">
        <f>IF($A58&lt;&gt;0,H58/$B58*100,"")</f>
        <v>50</v>
      </c>
      <c r="J58" s="88"/>
      <c r="K58" s="88">
        <v>0</v>
      </c>
      <c r="L58" s="87">
        <f>IF($A58&lt;&gt;0,K58/$B58*100,"")</f>
        <v>0</v>
      </c>
      <c r="M58" s="88"/>
      <c r="N58" s="88">
        <v>0</v>
      </c>
      <c r="O58" s="88"/>
      <c r="P58" s="88"/>
      <c r="Q58" s="88">
        <v>0</v>
      </c>
      <c r="R58" s="87">
        <f>IF($A58&lt;&gt;0,Q58/$B58*100,"")</f>
        <v>0</v>
      </c>
      <c r="S58" s="77"/>
    </row>
    <row r="59" spans="1:19" ht="11.25" customHeight="1" x14ac:dyDescent="0.2">
      <c r="A59" s="23" t="s">
        <v>211</v>
      </c>
      <c r="B59" s="68">
        <f>IF($A59&lt;&gt;0,E59+H59+K59+N59+Q59,"")</f>
        <v>9</v>
      </c>
      <c r="C59" s="66">
        <f>IF(A59&lt;&gt;0,B59/$B$12*100,"")</f>
        <v>0.38743004735256137</v>
      </c>
      <c r="E59" s="88">
        <v>0</v>
      </c>
      <c r="F59" s="87">
        <f>IF($A59&lt;&gt;0,E59/$B59*100,"")</f>
        <v>0</v>
      </c>
      <c r="G59" s="88"/>
      <c r="H59" s="88">
        <v>0</v>
      </c>
      <c r="I59" s="87">
        <f>IF($A59&lt;&gt;0,H59/$B59*100,"")</f>
        <v>0</v>
      </c>
      <c r="J59" s="88"/>
      <c r="K59" s="88">
        <v>1</v>
      </c>
      <c r="L59" s="87">
        <f>IF($A59&lt;&gt;0,K59/$B59*100,"")</f>
        <v>11.111111111111111</v>
      </c>
      <c r="M59" s="88"/>
      <c r="N59" s="88">
        <v>8</v>
      </c>
      <c r="O59" s="88"/>
      <c r="P59" s="88"/>
      <c r="Q59" s="88">
        <v>0</v>
      </c>
      <c r="R59" s="87">
        <f>IF($A59&lt;&gt;0,Q59/$B59*100,"")</f>
        <v>0</v>
      </c>
      <c r="S59" s="77"/>
    </row>
    <row r="60" spans="1:19" ht="13.35" customHeight="1" x14ac:dyDescent="0.2">
      <c r="A60" s="92" t="s">
        <v>210</v>
      </c>
      <c r="B60" s="68">
        <f>IF($A60&lt;&gt;0,E60+H60+K60+N60+Q60,"")</f>
        <v>16</v>
      </c>
      <c r="C60" s="66">
        <f>IF(A60&lt;&gt;0,B60/$B$12*100,"")</f>
        <v>0.68876452862677573</v>
      </c>
      <c r="E60" s="88">
        <v>0</v>
      </c>
      <c r="F60" s="87">
        <f>IF($A60&lt;&gt;0,E60/$B60*100,"")</f>
        <v>0</v>
      </c>
      <c r="G60" s="88"/>
      <c r="H60" s="88">
        <v>15</v>
      </c>
      <c r="I60" s="87">
        <f>IF($A60&lt;&gt;0,H60/$B60*100,"")</f>
        <v>93.75</v>
      </c>
      <c r="J60" s="88"/>
      <c r="K60" s="88">
        <v>1</v>
      </c>
      <c r="L60" s="87">
        <f>IF($A60&lt;&gt;0,K60/$B60*100,"")</f>
        <v>6.25</v>
      </c>
      <c r="M60" s="88"/>
      <c r="N60" s="88">
        <v>0</v>
      </c>
      <c r="O60" s="88"/>
      <c r="P60" s="88"/>
      <c r="Q60" s="88">
        <v>0</v>
      </c>
      <c r="R60" s="87">
        <f>IF($A60&lt;&gt;0,Q60/$B60*100,"")</f>
        <v>0</v>
      </c>
      <c r="S60" s="77"/>
    </row>
    <row r="61" spans="1:19" ht="13.35" customHeight="1" x14ac:dyDescent="0.2">
      <c r="A61" s="23" t="s">
        <v>209</v>
      </c>
      <c r="B61" s="68">
        <f>IF($A61&lt;&gt;0,E61+H61+K61+N61+Q61,"")</f>
        <v>55</v>
      </c>
      <c r="C61" s="66">
        <f>IF(A61&lt;&gt;0,B61/$B$12*100,"")</f>
        <v>2.3676280671545413</v>
      </c>
      <c r="E61" s="88">
        <v>3</v>
      </c>
      <c r="F61" s="87">
        <f>IF($A61&lt;&gt;0,E61/$B61*100,"")</f>
        <v>5.4545454545454541</v>
      </c>
      <c r="G61" s="88"/>
      <c r="H61" s="88">
        <v>28</v>
      </c>
      <c r="I61" s="87">
        <f>IF($A61&lt;&gt;0,H61/$B61*100,"")</f>
        <v>50.909090909090907</v>
      </c>
      <c r="J61" s="88"/>
      <c r="K61" s="88">
        <v>20</v>
      </c>
      <c r="L61" s="87">
        <f>IF($A61&lt;&gt;0,K61/$B61*100,"")</f>
        <v>36.363636363636367</v>
      </c>
      <c r="M61" s="88"/>
      <c r="N61" s="88">
        <v>4</v>
      </c>
      <c r="O61" s="88"/>
      <c r="P61" s="88"/>
      <c r="Q61" s="88">
        <v>0</v>
      </c>
      <c r="R61" s="87">
        <f>IF($A61&lt;&gt;0,Q61/$B61*100,"")</f>
        <v>0</v>
      </c>
      <c r="S61" s="77"/>
    </row>
    <row r="62" spans="1:19" ht="13.35" customHeight="1" x14ac:dyDescent="0.2">
      <c r="A62" s="23" t="s">
        <v>208</v>
      </c>
      <c r="B62" s="68">
        <f>IF($A62&lt;&gt;0,E62+H62+K62+N62+Q62,"")</f>
        <v>76</v>
      </c>
      <c r="C62" s="66">
        <f>IF(A62&lt;&gt;0,B62/$B$12*100,"")</f>
        <v>3.2716315109771847</v>
      </c>
      <c r="E62" s="88">
        <v>0</v>
      </c>
      <c r="F62" s="87">
        <f>IF($A62&lt;&gt;0,E62/$B62*100,"")</f>
        <v>0</v>
      </c>
      <c r="G62" s="88"/>
      <c r="H62" s="88">
        <v>60</v>
      </c>
      <c r="I62" s="87">
        <f>IF($A62&lt;&gt;0,H62/$B62*100,"")</f>
        <v>78.94736842105263</v>
      </c>
      <c r="J62" s="88"/>
      <c r="K62" s="88">
        <v>14</v>
      </c>
      <c r="L62" s="87">
        <f>IF($A62&lt;&gt;0,K62/$B62*100,"")</f>
        <v>18.421052631578945</v>
      </c>
      <c r="M62" s="88"/>
      <c r="N62" s="88">
        <v>2</v>
      </c>
      <c r="O62" s="88"/>
      <c r="P62" s="88"/>
      <c r="Q62" s="88">
        <v>0</v>
      </c>
      <c r="R62" s="87">
        <f>IF($A62&lt;&gt;0,Q62/$B62*100,"")</f>
        <v>0</v>
      </c>
      <c r="S62" s="77"/>
    </row>
    <row r="63" spans="1:19" ht="13.35" customHeight="1" x14ac:dyDescent="0.2">
      <c r="A63" s="23" t="s">
        <v>207</v>
      </c>
      <c r="B63" s="68">
        <f>IF($A63&lt;&gt;0,E63+H63+K63+N63+Q63,"")</f>
        <v>19</v>
      </c>
      <c r="C63" s="66">
        <f>IF(A63&lt;&gt;0,B63/$B$12*100,"")</f>
        <v>0.81790787774429619</v>
      </c>
      <c r="E63" s="88">
        <v>1</v>
      </c>
      <c r="F63" s="87">
        <f>IF($A63&lt;&gt;0,E63/$B63*100,"")</f>
        <v>5.2631578947368416</v>
      </c>
      <c r="G63" s="88"/>
      <c r="H63" s="88">
        <v>5</v>
      </c>
      <c r="I63" s="87">
        <f>IF($A63&lt;&gt;0,H63/$B63*100,"")</f>
        <v>26.315789473684209</v>
      </c>
      <c r="J63" s="88"/>
      <c r="K63" s="88">
        <v>11</v>
      </c>
      <c r="L63" s="87">
        <f>IF($A63&lt;&gt;0,K63/$B63*100,"")</f>
        <v>57.894736842105267</v>
      </c>
      <c r="M63" s="88"/>
      <c r="N63" s="88">
        <v>2</v>
      </c>
      <c r="O63" s="88"/>
      <c r="P63" s="88"/>
      <c r="Q63" s="88">
        <v>0</v>
      </c>
      <c r="R63" s="87">
        <f>IF($A63&lt;&gt;0,Q63/$B63*100,"")</f>
        <v>0</v>
      </c>
      <c r="S63" s="77"/>
    </row>
    <row r="64" spans="1:19" ht="13.35" customHeight="1" x14ac:dyDescent="0.2">
      <c r="A64" s="23" t="s">
        <v>206</v>
      </c>
      <c r="B64" s="68">
        <f>IF($A64&lt;&gt;0,E64+H64+K64+N64+Q64,"")</f>
        <v>4</v>
      </c>
      <c r="C64" s="66">
        <f>IF(A64&lt;&gt;0,B64/$B$12*100,"")</f>
        <v>0.17219113215669393</v>
      </c>
      <c r="E64" s="88">
        <v>0</v>
      </c>
      <c r="F64" s="87">
        <f>IF($A64&lt;&gt;0,E64/$B64*100,"")</f>
        <v>0</v>
      </c>
      <c r="G64" s="88"/>
      <c r="H64" s="88">
        <v>3</v>
      </c>
      <c r="I64" s="87">
        <f>IF($A64&lt;&gt;0,H64/$B64*100,"")</f>
        <v>75</v>
      </c>
      <c r="J64" s="88"/>
      <c r="K64" s="88">
        <v>1</v>
      </c>
      <c r="L64" s="87">
        <f>IF($A64&lt;&gt;0,K64/$B64*100,"")</f>
        <v>25</v>
      </c>
      <c r="M64" s="88"/>
      <c r="N64" s="88">
        <v>0</v>
      </c>
      <c r="O64" s="88"/>
      <c r="P64" s="88"/>
      <c r="Q64" s="88">
        <v>0</v>
      </c>
      <c r="R64" s="87">
        <f>IF($A64&lt;&gt;0,Q64/$B64*100,"")</f>
        <v>0</v>
      </c>
      <c r="S64" s="77"/>
    </row>
    <row r="65" spans="1:19" ht="13.35" customHeight="1" x14ac:dyDescent="0.2">
      <c r="A65" s="23" t="s">
        <v>205</v>
      </c>
      <c r="B65" s="68">
        <f>IF($A65&lt;&gt;0,E65+H65+K65+N65+Q65,"")</f>
        <v>36</v>
      </c>
      <c r="C65" s="66">
        <f>IF(A65&lt;&gt;0,B65/$B$12*100,"")</f>
        <v>1.5497201894102455</v>
      </c>
      <c r="E65" s="88">
        <v>0</v>
      </c>
      <c r="F65" s="87">
        <f>IF($A65&lt;&gt;0,E65/$B65*100,"")</f>
        <v>0</v>
      </c>
      <c r="G65" s="88"/>
      <c r="H65" s="88">
        <v>32</v>
      </c>
      <c r="I65" s="87">
        <f>IF($A65&lt;&gt;0,H65/$B65*100,"")</f>
        <v>88.888888888888886</v>
      </c>
      <c r="J65" s="88"/>
      <c r="K65" s="88">
        <v>4</v>
      </c>
      <c r="L65" s="87">
        <f>IF($A65&lt;&gt;0,K65/$B65*100,"")</f>
        <v>11.111111111111111</v>
      </c>
      <c r="M65" s="88"/>
      <c r="N65" s="88">
        <v>0</v>
      </c>
      <c r="O65" s="88"/>
      <c r="P65" s="88"/>
      <c r="Q65" s="88">
        <v>0</v>
      </c>
      <c r="R65" s="87">
        <f>IF($A65&lt;&gt;0,Q65/$B65*100,"")</f>
        <v>0</v>
      </c>
      <c r="S65" s="77"/>
    </row>
    <row r="66" spans="1:19" ht="13.35" customHeight="1" x14ac:dyDescent="0.2">
      <c r="A66" s="23" t="s">
        <v>204</v>
      </c>
      <c r="B66" s="68">
        <f>IF($A66&lt;&gt;0,E66+H66+K66+N66+Q66,"")</f>
        <v>23</v>
      </c>
      <c r="C66" s="66">
        <f>IF(A66&lt;&gt;0,B66/$B$12*100,"")</f>
        <v>0.99009900990099009</v>
      </c>
      <c r="E66" s="88">
        <v>0</v>
      </c>
      <c r="F66" s="87">
        <f>IF($A66&lt;&gt;0,E66/$B66*100,"")</f>
        <v>0</v>
      </c>
      <c r="G66" s="88"/>
      <c r="H66" s="88">
        <v>15</v>
      </c>
      <c r="I66" s="87">
        <f>IF($A66&lt;&gt;0,H66/$B66*100,"")</f>
        <v>65.217391304347828</v>
      </c>
      <c r="J66" s="88"/>
      <c r="K66" s="88">
        <v>7</v>
      </c>
      <c r="L66" s="87">
        <f>IF($A66&lt;&gt;0,K66/$B66*100,"")</f>
        <v>30.434782608695656</v>
      </c>
      <c r="M66" s="88"/>
      <c r="N66" s="88">
        <v>1</v>
      </c>
      <c r="O66" s="88"/>
      <c r="P66" s="88"/>
      <c r="Q66" s="88">
        <v>0</v>
      </c>
      <c r="R66" s="87">
        <f>IF($A66&lt;&gt;0,Q66/$B66*100,"")</f>
        <v>0</v>
      </c>
      <c r="S66" s="77"/>
    </row>
    <row r="67" spans="1:19" ht="13.35" customHeight="1" x14ac:dyDescent="0.2">
      <c r="A67" s="23" t="s">
        <v>203</v>
      </c>
      <c r="B67" s="68">
        <f>IF($A67&lt;&gt;0,E67+H67+K67+N67+Q67,"")</f>
        <v>14</v>
      </c>
      <c r="C67" s="66">
        <f>IF(A67&lt;&gt;0,B67/$B$12*100,"")</f>
        <v>0.60266896254842872</v>
      </c>
      <c r="E67" s="88">
        <v>0</v>
      </c>
      <c r="F67" s="87">
        <f>IF($A67&lt;&gt;0,E67/$B67*100,"")</f>
        <v>0</v>
      </c>
      <c r="G67" s="88"/>
      <c r="H67" s="88">
        <v>14</v>
      </c>
      <c r="I67" s="87">
        <f>IF($A67&lt;&gt;0,H67/$B67*100,"")</f>
        <v>100</v>
      </c>
      <c r="J67" s="88"/>
      <c r="K67" s="88">
        <v>0</v>
      </c>
      <c r="L67" s="87">
        <f>IF($A67&lt;&gt;0,K67/$B67*100,"")</f>
        <v>0</v>
      </c>
      <c r="M67" s="88"/>
      <c r="N67" s="88">
        <v>0</v>
      </c>
      <c r="O67" s="88"/>
      <c r="P67" s="88"/>
      <c r="Q67" s="88">
        <v>0</v>
      </c>
      <c r="R67" s="87">
        <f>IF($A67&lt;&gt;0,Q67/$B67*100,"")</f>
        <v>0</v>
      </c>
      <c r="S67" s="77"/>
    </row>
    <row r="68" spans="1:19" ht="13.35" customHeight="1" x14ac:dyDescent="0.2">
      <c r="A68" s="23" t="s">
        <v>202</v>
      </c>
      <c r="B68" s="68">
        <f>IF($A68&lt;&gt;0,E68+H68+K68+N68+Q68,"")</f>
        <v>42</v>
      </c>
      <c r="C68" s="66">
        <f>IF(A68&lt;&gt;0,B68/$B$12*100,"")</f>
        <v>1.8080068876452864</v>
      </c>
      <c r="E68" s="88">
        <v>1</v>
      </c>
      <c r="F68" s="87">
        <f>IF($A68&lt;&gt;0,E68/$B68*100,"")</f>
        <v>2.3809523809523809</v>
      </c>
      <c r="G68" s="88"/>
      <c r="H68" s="88">
        <v>30</v>
      </c>
      <c r="I68" s="87">
        <f>IF($A68&lt;&gt;0,H68/$B68*100,"")</f>
        <v>71.428571428571431</v>
      </c>
      <c r="J68" s="88"/>
      <c r="K68" s="88">
        <v>8</v>
      </c>
      <c r="L68" s="87">
        <f>IF($A68&lt;&gt;0,K68/$B68*100,"")</f>
        <v>19.047619047619047</v>
      </c>
      <c r="M68" s="88"/>
      <c r="N68" s="88">
        <v>3</v>
      </c>
      <c r="O68" s="88"/>
      <c r="P68" s="88"/>
      <c r="Q68" s="88">
        <v>0</v>
      </c>
      <c r="R68" s="87">
        <f>IF($A68&lt;&gt;0,Q68/$B68*100,"")</f>
        <v>0</v>
      </c>
      <c r="S68" s="77"/>
    </row>
    <row r="69" spans="1:19" ht="13.35" customHeight="1" x14ac:dyDescent="0.2">
      <c r="A69" s="23" t="s">
        <v>201</v>
      </c>
      <c r="B69" s="68">
        <f>IF($A69&lt;&gt;0,E69+H69+K69+N69+Q69,"")</f>
        <v>81</v>
      </c>
      <c r="C69" s="66">
        <f>IF(A69&lt;&gt;0,B69/$B$12*100,"")</f>
        <v>3.4868704261730521</v>
      </c>
      <c r="E69" s="88">
        <v>0</v>
      </c>
      <c r="F69" s="87">
        <f>IF($A69&lt;&gt;0,E69/$B69*100,"")</f>
        <v>0</v>
      </c>
      <c r="G69" s="88"/>
      <c r="H69" s="88">
        <v>60</v>
      </c>
      <c r="I69" s="87">
        <f>IF($A69&lt;&gt;0,H69/$B69*100,"")</f>
        <v>74.074074074074076</v>
      </c>
      <c r="J69" s="88"/>
      <c r="K69" s="88">
        <v>20</v>
      </c>
      <c r="L69" s="87">
        <f>IF($A69&lt;&gt;0,K69/$B69*100,"")</f>
        <v>24.691358024691358</v>
      </c>
      <c r="M69" s="88"/>
      <c r="N69" s="88">
        <v>1</v>
      </c>
      <c r="O69" s="88"/>
      <c r="P69" s="88"/>
      <c r="Q69" s="88">
        <v>0</v>
      </c>
      <c r="R69" s="87">
        <f>IF($A69&lt;&gt;0,Q69/$B69*100,"")</f>
        <v>0</v>
      </c>
      <c r="S69" s="77"/>
    </row>
    <row r="70" spans="1:19" ht="13.35" customHeight="1" x14ac:dyDescent="0.2">
      <c r="A70" s="23" t="s">
        <v>200</v>
      </c>
      <c r="B70" s="68">
        <f>IF($A70&lt;&gt;0,E70+H70+K70+N70+Q70,"")</f>
        <v>40</v>
      </c>
      <c r="C70" s="66">
        <f>IF(A70&lt;&gt;0,B70/$B$12*100,"")</f>
        <v>1.7219113215669393</v>
      </c>
      <c r="E70" s="88">
        <v>0</v>
      </c>
      <c r="F70" s="87">
        <f>IF($A70&lt;&gt;0,E70/$B70*100,"")</f>
        <v>0</v>
      </c>
      <c r="G70" s="88"/>
      <c r="H70" s="88">
        <v>7</v>
      </c>
      <c r="I70" s="87">
        <f>IF($A70&lt;&gt;0,H70/$B70*100,"")</f>
        <v>17.5</v>
      </c>
      <c r="J70" s="88"/>
      <c r="K70" s="88">
        <v>27</v>
      </c>
      <c r="L70" s="87">
        <f>IF($A70&lt;&gt;0,K70/$B70*100,"")</f>
        <v>67.5</v>
      </c>
      <c r="M70" s="88"/>
      <c r="N70" s="88">
        <v>5</v>
      </c>
      <c r="O70" s="88"/>
      <c r="P70" s="88"/>
      <c r="Q70" s="88">
        <v>1</v>
      </c>
      <c r="R70" s="87">
        <f>IF($A70&lt;&gt;0,Q70/$B70*100,"")</f>
        <v>2.5</v>
      </c>
      <c r="S70" s="77"/>
    </row>
    <row r="71" spans="1:19" ht="13.35" customHeight="1" x14ac:dyDescent="0.2">
      <c r="A71" s="23" t="s">
        <v>199</v>
      </c>
      <c r="B71" s="68">
        <f>IF($A71&lt;&gt;0,E71+H71+K71+N71+Q71,"")</f>
        <v>31</v>
      </c>
      <c r="C71" s="66">
        <f>IF(A71&lt;&gt;0,B71/$B$12*100,"")</f>
        <v>1.3344812742143779</v>
      </c>
      <c r="E71" s="88">
        <v>2</v>
      </c>
      <c r="F71" s="87">
        <f>IF($A71&lt;&gt;0,E71/$B71*100,"")</f>
        <v>6.4516129032258061</v>
      </c>
      <c r="G71" s="88"/>
      <c r="H71" s="88">
        <v>16</v>
      </c>
      <c r="I71" s="87">
        <f>IF($A71&lt;&gt;0,H71/$B71*100,"")</f>
        <v>51.612903225806448</v>
      </c>
      <c r="J71" s="88"/>
      <c r="K71" s="88">
        <v>11</v>
      </c>
      <c r="L71" s="87">
        <f>IF($A71&lt;&gt;0,K71/$B71*100,"")</f>
        <v>35.483870967741936</v>
      </c>
      <c r="M71" s="88"/>
      <c r="N71" s="88">
        <v>1</v>
      </c>
      <c r="O71" s="88"/>
      <c r="P71" s="88"/>
      <c r="Q71" s="88">
        <v>1</v>
      </c>
      <c r="R71" s="87">
        <f>IF($A71&lt;&gt;0,Q71/$B71*100,"")</f>
        <v>3.225806451612903</v>
      </c>
      <c r="S71" s="77"/>
    </row>
    <row r="72" spans="1:19" ht="13.35" customHeight="1" x14ac:dyDescent="0.2">
      <c r="A72" s="23" t="s">
        <v>198</v>
      </c>
      <c r="B72" s="68">
        <f>IF($A72&lt;&gt;0,E72+H72+K72+N72+Q72,"")</f>
        <v>24</v>
      </c>
      <c r="C72" s="66">
        <f>IF(A72&lt;&gt;0,B72/$B$12*100,"")</f>
        <v>1.0331467929401636</v>
      </c>
      <c r="E72" s="88">
        <v>0</v>
      </c>
      <c r="F72" s="87">
        <f>IF($A72&lt;&gt;0,E72/$B72*100,"")</f>
        <v>0</v>
      </c>
      <c r="G72" s="88"/>
      <c r="H72" s="88">
        <v>9</v>
      </c>
      <c r="I72" s="87">
        <f>IF($A72&lt;&gt;0,H72/$B72*100,"")</f>
        <v>37.5</v>
      </c>
      <c r="J72" s="88"/>
      <c r="K72" s="88">
        <v>15</v>
      </c>
      <c r="L72" s="87">
        <f>IF($A72&lt;&gt;0,K72/$B72*100,"")</f>
        <v>62.5</v>
      </c>
      <c r="M72" s="88"/>
      <c r="N72" s="88">
        <v>0</v>
      </c>
      <c r="O72" s="88"/>
      <c r="P72" s="88"/>
      <c r="Q72" s="88">
        <v>0</v>
      </c>
      <c r="R72" s="87">
        <f>IF($A72&lt;&gt;0,Q72/$B72*100,"")</f>
        <v>0</v>
      </c>
      <c r="S72" s="77"/>
    </row>
    <row r="73" spans="1:19" ht="13.35" customHeight="1" x14ac:dyDescent="0.2">
      <c r="A73" s="23" t="s">
        <v>197</v>
      </c>
      <c r="B73" s="68">
        <f>IF($A73&lt;&gt;0,E73+H73+K73+N73+Q73,"")</f>
        <v>24</v>
      </c>
      <c r="C73" s="66">
        <f>IF(A73&lt;&gt;0,B73/$B$12*100,"")</f>
        <v>1.0331467929401636</v>
      </c>
      <c r="E73" s="88">
        <v>0</v>
      </c>
      <c r="F73" s="87">
        <f>IF($A73&lt;&gt;0,E73/$B73*100,"")</f>
        <v>0</v>
      </c>
      <c r="G73" s="88"/>
      <c r="H73" s="88">
        <v>0</v>
      </c>
      <c r="I73" s="87">
        <f>IF($A73&lt;&gt;0,H73/$B73*100,"")</f>
        <v>0</v>
      </c>
      <c r="J73" s="88"/>
      <c r="K73" s="88">
        <v>20</v>
      </c>
      <c r="L73" s="87">
        <f>IF($A73&lt;&gt;0,K73/$B73*100,"")</f>
        <v>83.333333333333343</v>
      </c>
      <c r="M73" s="88"/>
      <c r="N73" s="88">
        <v>4</v>
      </c>
      <c r="O73" s="88"/>
      <c r="P73" s="88"/>
      <c r="Q73" s="88">
        <v>0</v>
      </c>
      <c r="R73" s="87">
        <f>IF($A73&lt;&gt;0,Q73/$B73*100,"")</f>
        <v>0</v>
      </c>
      <c r="S73" s="77"/>
    </row>
    <row r="74" spans="1:19" ht="13.35" customHeight="1" x14ac:dyDescent="0.2">
      <c r="A74" s="23" t="s">
        <v>196</v>
      </c>
      <c r="B74" s="68">
        <f>IF($A74&lt;&gt;0,E74+H74+K74+N74+Q74,"")</f>
        <v>9</v>
      </c>
      <c r="C74" s="66">
        <f>IF(A74&lt;&gt;0,B74/$B$12*100,"")</f>
        <v>0.38743004735256137</v>
      </c>
      <c r="E74" s="88">
        <v>0</v>
      </c>
      <c r="F74" s="87">
        <f>IF($A74&lt;&gt;0,E74/$B74*100,"")</f>
        <v>0</v>
      </c>
      <c r="G74" s="88"/>
      <c r="H74" s="88">
        <v>9</v>
      </c>
      <c r="I74" s="87">
        <f>IF($A74&lt;&gt;0,H74/$B74*100,"")</f>
        <v>100</v>
      </c>
      <c r="J74" s="88"/>
      <c r="K74" s="88">
        <v>0</v>
      </c>
      <c r="L74" s="87">
        <f>IF($A74&lt;&gt;0,K74/$B74*100,"")</f>
        <v>0</v>
      </c>
      <c r="M74" s="88"/>
      <c r="N74" s="88">
        <v>0</v>
      </c>
      <c r="O74" s="88"/>
      <c r="P74" s="88"/>
      <c r="Q74" s="88">
        <v>0</v>
      </c>
      <c r="R74" s="87">
        <f>IF($A74&lt;&gt;0,Q74/$B74*100,"")</f>
        <v>0</v>
      </c>
      <c r="S74" s="77"/>
    </row>
    <row r="75" spans="1:19" ht="13.35" customHeight="1" x14ac:dyDescent="0.2">
      <c r="A75" s="23" t="s">
        <v>195</v>
      </c>
      <c r="B75" s="68">
        <f>IF($A75&lt;&gt;0,E75+H75+K75+N75+Q75,"")</f>
        <v>57</v>
      </c>
      <c r="C75" s="66">
        <f>IF(A75&lt;&gt;0,B75/$B$12*100,"")</f>
        <v>2.4537236332328884</v>
      </c>
      <c r="E75" s="88">
        <v>1</v>
      </c>
      <c r="F75" s="87">
        <f>IF($A75&lt;&gt;0,E75/$B75*100,"")</f>
        <v>1.7543859649122806</v>
      </c>
      <c r="G75" s="88"/>
      <c r="H75" s="88">
        <v>32</v>
      </c>
      <c r="I75" s="87">
        <f>IF($A75&lt;&gt;0,H75/$B75*100,"")</f>
        <v>56.140350877192979</v>
      </c>
      <c r="J75" s="88"/>
      <c r="K75" s="88">
        <v>17</v>
      </c>
      <c r="L75" s="87">
        <f>IF($A75&lt;&gt;0,K75/$B75*100,"")</f>
        <v>29.82456140350877</v>
      </c>
      <c r="M75" s="88"/>
      <c r="N75" s="88">
        <v>5</v>
      </c>
      <c r="O75" s="88"/>
      <c r="P75" s="88"/>
      <c r="Q75" s="88">
        <v>2</v>
      </c>
      <c r="R75" s="87">
        <f>IF($A75&lt;&gt;0,Q75/$B75*100,"")</f>
        <v>3.5087719298245612</v>
      </c>
      <c r="S75" s="77"/>
    </row>
    <row r="76" spans="1:19" ht="13.35" customHeight="1" x14ac:dyDescent="0.2">
      <c r="A76" s="23" t="s">
        <v>194</v>
      </c>
      <c r="B76" s="68">
        <f>IF($A76&lt;&gt;0,E76+H76+K76+N76+Q76,"")</f>
        <v>33</v>
      </c>
      <c r="C76" s="66">
        <f>IF(A76&lt;&gt;0,B76/$B$12*100,"")</f>
        <v>1.420576840292725</v>
      </c>
      <c r="E76" s="88">
        <v>0</v>
      </c>
      <c r="F76" s="87">
        <f>IF($A76&lt;&gt;0,E76/$B76*100,"")</f>
        <v>0</v>
      </c>
      <c r="G76" s="88"/>
      <c r="H76" s="88">
        <v>14</v>
      </c>
      <c r="I76" s="87">
        <f>IF($A76&lt;&gt;0,H76/$B76*100,"")</f>
        <v>42.424242424242422</v>
      </c>
      <c r="J76" s="88"/>
      <c r="K76" s="88">
        <v>9</v>
      </c>
      <c r="L76" s="87">
        <f>IF($A76&lt;&gt;0,K76/$B76*100,"")</f>
        <v>27.27272727272727</v>
      </c>
      <c r="M76" s="88"/>
      <c r="N76" s="88">
        <v>9</v>
      </c>
      <c r="O76" s="88"/>
      <c r="P76" s="88"/>
      <c r="Q76" s="88">
        <v>1</v>
      </c>
      <c r="R76" s="87">
        <f>IF($A76&lt;&gt;0,Q76/$B76*100,"")</f>
        <v>3.0303030303030303</v>
      </c>
      <c r="S76" s="77"/>
    </row>
    <row r="77" spans="1:19" ht="13.35" customHeight="1" x14ac:dyDescent="0.2">
      <c r="A77" s="23" t="s">
        <v>193</v>
      </c>
      <c r="B77" s="68">
        <f>IF($A77&lt;&gt;0,E77+H77+K77+N77+Q77,"")</f>
        <v>34</v>
      </c>
      <c r="C77" s="66">
        <f>IF(A77&lt;&gt;0,B77/$B$12*100,"")</f>
        <v>1.4636246233318984</v>
      </c>
      <c r="E77" s="88">
        <v>0</v>
      </c>
      <c r="F77" s="87">
        <f>IF($A77&lt;&gt;0,E77/$B77*100,"")</f>
        <v>0</v>
      </c>
      <c r="G77" s="88"/>
      <c r="H77" s="88">
        <v>28</v>
      </c>
      <c r="I77" s="87">
        <f>IF($A77&lt;&gt;0,H77/$B77*100,"")</f>
        <v>82.35294117647058</v>
      </c>
      <c r="J77" s="88"/>
      <c r="K77" s="88">
        <v>5</v>
      </c>
      <c r="L77" s="87">
        <f>IF($A77&lt;&gt;0,K77/$B77*100,"")</f>
        <v>14.705882352941178</v>
      </c>
      <c r="M77" s="88"/>
      <c r="N77" s="88">
        <v>1</v>
      </c>
      <c r="O77" s="88"/>
      <c r="P77" s="88"/>
      <c r="Q77" s="88">
        <v>0</v>
      </c>
      <c r="R77" s="87">
        <f>IF($A77&lt;&gt;0,Q77/$B77*100,"")</f>
        <v>0</v>
      </c>
      <c r="S77" s="77"/>
    </row>
    <row r="78" spans="1:19" ht="13.35" customHeight="1" x14ac:dyDescent="0.2">
      <c r="A78" s="23" t="s">
        <v>192</v>
      </c>
      <c r="B78" s="68">
        <f>IF($A78&lt;&gt;0,E78+H78+K78+N78+Q78,"")</f>
        <v>10</v>
      </c>
      <c r="C78" s="66">
        <f>IF(A78&lt;&gt;0,B78/$B$12*100,"")</f>
        <v>0.43047783039173482</v>
      </c>
      <c r="E78" s="88">
        <v>1</v>
      </c>
      <c r="F78" s="87">
        <f>IF($A78&lt;&gt;0,E78/$B78*100,"")</f>
        <v>10</v>
      </c>
      <c r="G78" s="88"/>
      <c r="H78" s="88">
        <v>2</v>
      </c>
      <c r="I78" s="87">
        <f>IF($A78&lt;&gt;0,H78/$B78*100,"")</f>
        <v>20</v>
      </c>
      <c r="J78" s="88"/>
      <c r="K78" s="88">
        <v>7</v>
      </c>
      <c r="L78" s="87">
        <f>IF($A78&lt;&gt;0,K78/$B78*100,"")</f>
        <v>70</v>
      </c>
      <c r="M78" s="88"/>
      <c r="N78" s="88">
        <v>0</v>
      </c>
      <c r="O78" s="88"/>
      <c r="P78" s="88"/>
      <c r="Q78" s="88">
        <v>0</v>
      </c>
      <c r="R78" s="87">
        <f>IF($A78&lt;&gt;0,Q78/$B78*100,"")</f>
        <v>0</v>
      </c>
      <c r="S78" s="77"/>
    </row>
    <row r="79" spans="1:19" ht="13.35" customHeight="1" x14ac:dyDescent="0.2">
      <c r="A79" s="23" t="s">
        <v>191</v>
      </c>
      <c r="B79" s="68">
        <f>IF($A79&lt;&gt;0,E79+H79+K79+N79+Q79,"")</f>
        <v>13</v>
      </c>
      <c r="C79" s="66">
        <f>IF(A79&lt;&gt;0,B79/$B$12*100,"")</f>
        <v>0.55962117950925527</v>
      </c>
      <c r="E79" s="88">
        <v>0</v>
      </c>
      <c r="F79" s="87">
        <f>IF($A79&lt;&gt;0,E79/$B79*100,"")</f>
        <v>0</v>
      </c>
      <c r="G79" s="88"/>
      <c r="H79" s="88">
        <v>12</v>
      </c>
      <c r="I79" s="87">
        <f>IF($A79&lt;&gt;0,H79/$B79*100,"")</f>
        <v>92.307692307692307</v>
      </c>
      <c r="J79" s="88"/>
      <c r="K79" s="88">
        <v>0</v>
      </c>
      <c r="L79" s="87">
        <f>IF($A79&lt;&gt;0,K79/$B79*100,"")</f>
        <v>0</v>
      </c>
      <c r="M79" s="88"/>
      <c r="N79" s="88">
        <v>1</v>
      </c>
      <c r="O79" s="88"/>
      <c r="P79" s="88"/>
      <c r="Q79" s="88">
        <v>0</v>
      </c>
      <c r="R79" s="87"/>
      <c r="S79" s="77"/>
    </row>
    <row r="80" spans="1:19" ht="13.35" customHeight="1" x14ac:dyDescent="0.2">
      <c r="A80" s="23" t="s">
        <v>180</v>
      </c>
      <c r="B80" s="68">
        <f>IF($A80&lt;&gt;0,E80+H80+K80+N80+Q80,"")</f>
        <v>12</v>
      </c>
      <c r="C80" s="66">
        <f>IF(A80&lt;&gt;0,B80/$B$12*100,"")</f>
        <v>0.51657339647008182</v>
      </c>
      <c r="E80" s="88">
        <v>0</v>
      </c>
      <c r="F80" s="87">
        <f>IF($A80&lt;&gt;0,E80/$B80*100,"")</f>
        <v>0</v>
      </c>
      <c r="G80" s="88"/>
      <c r="H80" s="88">
        <v>12</v>
      </c>
      <c r="I80" s="87">
        <f>IF($A80&lt;&gt;0,H80/$B80*100,"")</f>
        <v>100</v>
      </c>
      <c r="J80" s="88"/>
      <c r="K80" s="88">
        <v>0</v>
      </c>
      <c r="L80" s="87">
        <f>IF($A80&lt;&gt;0,K80/$B80*100,"")</f>
        <v>0</v>
      </c>
      <c r="M80" s="88"/>
      <c r="N80" s="88">
        <v>0</v>
      </c>
      <c r="O80" s="88"/>
      <c r="P80" s="88"/>
      <c r="Q80" s="88">
        <v>0</v>
      </c>
      <c r="R80" s="87"/>
      <c r="S80" s="77"/>
    </row>
    <row r="81" spans="1:20" ht="6.75" customHeight="1" x14ac:dyDescent="0.2">
      <c r="B81" s="68" t="str">
        <f>IF($A81&lt;&gt;0,E81+H81+K81+N81+Q81,"")</f>
        <v/>
      </c>
      <c r="C81" s="66" t="str">
        <f>IF(A81&lt;&gt;0,B81/$B$12*100,"")</f>
        <v/>
      </c>
      <c r="E81" s="77"/>
      <c r="F81" s="87" t="str">
        <f>IF($A81&lt;&gt;0,E81/$B81*100,"")</f>
        <v/>
      </c>
      <c r="H81" s="77"/>
      <c r="I81" s="87" t="str">
        <f>IF($A81&lt;&gt;0,H81/$B81*100,"")</f>
        <v/>
      </c>
      <c r="K81" s="77"/>
      <c r="L81" s="87" t="str">
        <f>IF($A81&lt;&gt;0,K81/$B81*100,"")</f>
        <v/>
      </c>
      <c r="N81" s="77"/>
      <c r="O81" s="87" t="str">
        <f>IF($A81&lt;&gt;0,N81/$B81*100,"")</f>
        <v/>
      </c>
      <c r="Q81" s="77"/>
      <c r="R81" s="87" t="str">
        <f>IF($A81&lt;&gt;0,Q81/$B81*100,"")</f>
        <v/>
      </c>
      <c r="S81" s="77"/>
      <c r="T81" s="92"/>
    </row>
    <row r="82" spans="1:20" ht="13.35" customHeight="1" x14ac:dyDescent="0.2">
      <c r="A82" s="75" t="s">
        <v>190</v>
      </c>
      <c r="B82" s="68">
        <f>IF($A82&lt;&gt;0,E82+H82+K82+N82+Q82,"")</f>
        <v>315</v>
      </c>
      <c r="C82" s="66">
        <f>IF(A82&lt;&gt;0,B82/$B$12*100,"")</f>
        <v>13.560051657339647</v>
      </c>
      <c r="E82" s="122">
        <f>SUM(E83:E85)</f>
        <v>0</v>
      </c>
      <c r="F82" s="87">
        <f>IF($A82&lt;&gt;0,E82/$B82*100,"")</f>
        <v>0</v>
      </c>
      <c r="G82" s="122">
        <f>SUM(G83:G84)</f>
        <v>0</v>
      </c>
      <c r="H82" s="122">
        <f>SUM(H83:H85)</f>
        <v>197</v>
      </c>
      <c r="I82" s="87">
        <f>IF($A82&lt;&gt;0,H82/$B82*100,"")</f>
        <v>62.539682539682538</v>
      </c>
      <c r="J82" s="122">
        <f>SUM(J83:J84)</f>
        <v>0</v>
      </c>
      <c r="K82" s="122">
        <f>SUM(K83:K85)</f>
        <v>61</v>
      </c>
      <c r="L82" s="87">
        <f>IF($A82&lt;&gt;0,K82/$B82*100,"")</f>
        <v>19.365079365079367</v>
      </c>
      <c r="M82" s="122">
        <f>SUM(M83:M84)</f>
        <v>0</v>
      </c>
      <c r="N82" s="122">
        <f>SUM(N83:N85)</f>
        <v>55</v>
      </c>
      <c r="O82" s="87">
        <f>IF($A82&lt;&gt;0,N82/$B82*100,"")</f>
        <v>17.460317460317459</v>
      </c>
      <c r="P82" s="122">
        <f>SUM(P83:P84)</f>
        <v>0</v>
      </c>
      <c r="Q82" s="122">
        <f>SUM(Q83:Q85)</f>
        <v>2</v>
      </c>
      <c r="R82" s="87">
        <f>IF($A82&lt;&gt;0,Q82/$B82*100,"")</f>
        <v>0.63492063492063489</v>
      </c>
      <c r="S82" s="77"/>
    </row>
    <row r="83" spans="1:20" ht="13.35" customHeight="1" x14ac:dyDescent="0.2">
      <c r="A83" s="23" t="s">
        <v>189</v>
      </c>
      <c r="B83" s="68">
        <f>IF($A83&lt;&gt;0,E83+H83+K83+N83+Q83,"")</f>
        <v>113</v>
      </c>
      <c r="C83" s="66">
        <f>IF(A83&lt;&gt;0,B83/$B$12*100,"")</f>
        <v>4.8643994834266033</v>
      </c>
      <c r="E83" s="88">
        <v>0</v>
      </c>
      <c r="F83" s="87">
        <f>IF($A83&lt;&gt;0,E83/$B83*100,"")</f>
        <v>0</v>
      </c>
      <c r="G83" s="88"/>
      <c r="H83" s="88">
        <v>26</v>
      </c>
      <c r="I83" s="87">
        <f>IF($A83&lt;&gt;0,H83/$B83*100,"")</f>
        <v>23.008849557522122</v>
      </c>
      <c r="J83" s="88"/>
      <c r="K83" s="88">
        <v>39</v>
      </c>
      <c r="L83" s="87">
        <f>IF($A83&lt;&gt;0,K83/$B83*100,"")</f>
        <v>34.513274336283182</v>
      </c>
      <c r="M83" s="88"/>
      <c r="N83" s="88">
        <v>46</v>
      </c>
      <c r="O83" s="88"/>
      <c r="P83" s="88"/>
      <c r="Q83" s="88">
        <v>2</v>
      </c>
      <c r="R83" s="87">
        <f>IF($A83&lt;&gt;0,Q83/$B83*100,"")</f>
        <v>1.7699115044247788</v>
      </c>
      <c r="S83" s="77"/>
    </row>
    <row r="84" spans="1:20" ht="13.35" customHeight="1" x14ac:dyDescent="0.2">
      <c r="A84" s="23" t="s">
        <v>188</v>
      </c>
      <c r="B84" s="68">
        <f>IF($A84&lt;&gt;0,E84+H84+K84+N84+Q84,"")</f>
        <v>159</v>
      </c>
      <c r="C84" s="66">
        <f>IF(A84&lt;&gt;0,B84/$B$12*100,"")</f>
        <v>6.8445975032285835</v>
      </c>
      <c r="E84" s="88">
        <v>0</v>
      </c>
      <c r="F84" s="87">
        <f>IF($A84&lt;&gt;0,E84/$B84*100,"")</f>
        <v>0</v>
      </c>
      <c r="G84" s="88"/>
      <c r="H84" s="88">
        <v>156</v>
      </c>
      <c r="I84" s="87">
        <f>IF($A84&lt;&gt;0,H84/$B84*100,"")</f>
        <v>98.113207547169807</v>
      </c>
      <c r="J84" s="88"/>
      <c r="K84" s="88">
        <v>3</v>
      </c>
      <c r="L84" s="87">
        <f>IF($A84&lt;&gt;0,K84/$B84*100,"")</f>
        <v>1.8867924528301887</v>
      </c>
      <c r="M84" s="88"/>
      <c r="N84" s="88">
        <v>0</v>
      </c>
      <c r="O84" s="88"/>
      <c r="P84" s="88"/>
      <c r="Q84" s="88">
        <v>0</v>
      </c>
      <c r="R84" s="87">
        <f>IF($A84&lt;&gt;0,Q84/$B84*100,"")</f>
        <v>0</v>
      </c>
      <c r="S84" s="77"/>
    </row>
    <row r="85" spans="1:20" ht="13.35" customHeight="1" x14ac:dyDescent="0.2">
      <c r="A85" s="23" t="s">
        <v>186</v>
      </c>
      <c r="B85" s="68">
        <f>IF($A85&lt;&gt;0,E85+H85+K85+N85+Q85,"")</f>
        <v>43</v>
      </c>
      <c r="C85" s="66">
        <f>IF(A85&lt;&gt;0,B85/$B$12*100,"")</f>
        <v>1.8510546706844595</v>
      </c>
      <c r="E85" s="88">
        <v>0</v>
      </c>
      <c r="F85" s="87">
        <f>IF($A85&lt;&gt;0,E85/$B85*100,"")</f>
        <v>0</v>
      </c>
      <c r="G85" s="88"/>
      <c r="H85" s="88">
        <v>15</v>
      </c>
      <c r="I85" s="87">
        <f>IF($A85&lt;&gt;0,H85/$B85*100,"")</f>
        <v>34.883720930232556</v>
      </c>
      <c r="J85" s="88"/>
      <c r="K85" s="88">
        <v>19</v>
      </c>
      <c r="L85" s="87">
        <f>IF($A85&lt;&gt;0,K85/$B85*100,"")</f>
        <v>44.186046511627907</v>
      </c>
      <c r="M85" s="88"/>
      <c r="N85" s="88">
        <v>9</v>
      </c>
      <c r="O85" s="88"/>
      <c r="P85" s="88"/>
      <c r="Q85" s="88">
        <v>0</v>
      </c>
      <c r="R85" s="87"/>
      <c r="S85" s="77"/>
    </row>
    <row r="86" spans="1:20" ht="13.35" customHeight="1" x14ac:dyDescent="0.2">
      <c r="B86" s="68" t="str">
        <f>IF($A86&lt;&gt;0,E86+H86+K86+N86+Q86,"")</f>
        <v/>
      </c>
      <c r="C86" s="66" t="str">
        <f>IF(A86&lt;&gt;0,B86/$B$12*100,"")</f>
        <v/>
      </c>
      <c r="E86" s="89"/>
      <c r="F86" s="87" t="str">
        <f>IF($A86&lt;&gt;0,E86/$B86*100,"")</f>
        <v/>
      </c>
      <c r="G86" s="77"/>
      <c r="H86" s="89"/>
      <c r="I86" s="87" t="str">
        <f>IF($A86&lt;&gt;0,H86/$B86*100,"")</f>
        <v/>
      </c>
      <c r="J86" s="77"/>
      <c r="K86" s="89"/>
      <c r="L86" s="87" t="str">
        <f>IF($A86&lt;&gt;0,K86/$B86*100,"")</f>
        <v/>
      </c>
      <c r="M86" s="77"/>
      <c r="N86" s="89"/>
      <c r="O86" s="87" t="str">
        <f>IF($A86&lt;&gt;0,N86/$B86*100,"")</f>
        <v/>
      </c>
      <c r="P86" s="77"/>
      <c r="Q86" s="89"/>
      <c r="R86" s="87" t="str">
        <f>IF($A86&lt;&gt;0,Q86/$B86*100,"")</f>
        <v/>
      </c>
      <c r="S86" s="77"/>
      <c r="T86" s="77"/>
    </row>
    <row r="87" spans="1:20" ht="13.35" customHeight="1" x14ac:dyDescent="0.2">
      <c r="A87" s="75" t="s">
        <v>106</v>
      </c>
      <c r="B87" s="68">
        <f>IF($A87&lt;&gt;0,E87+H87+K87+N87+Q87,"")</f>
        <v>88</v>
      </c>
      <c r="C87" s="66">
        <f>IF(A87&lt;&gt;0,B87/$B$12*100,"")</f>
        <v>3.7882049074472666</v>
      </c>
      <c r="E87" s="89">
        <f>SUM(E89)</f>
        <v>6</v>
      </c>
      <c r="F87" s="87">
        <f>IF($A87&lt;&gt;0,E87/$B87*100,"")</f>
        <v>6.8181818181818175</v>
      </c>
      <c r="G87" s="77"/>
      <c r="H87" s="89">
        <f>SUM(H89)</f>
        <v>67</v>
      </c>
      <c r="I87" s="87">
        <f>IF($A87&lt;&gt;0,H87/$B87*100,"")</f>
        <v>76.13636363636364</v>
      </c>
      <c r="J87" s="77"/>
      <c r="K87" s="89">
        <f>SUM(K89)</f>
        <v>13</v>
      </c>
      <c r="L87" s="87">
        <f>IF($A87&lt;&gt;0,K87/$B87*100,"")</f>
        <v>14.772727272727273</v>
      </c>
      <c r="M87" s="77"/>
      <c r="N87" s="89">
        <f>SUM(N89)</f>
        <v>2</v>
      </c>
      <c r="O87" s="87">
        <f>IF($A87&lt;&gt;0,N87/$B87*100,"")</f>
        <v>2.2727272727272729</v>
      </c>
      <c r="P87" s="77"/>
      <c r="Q87" s="89">
        <f>SUM(Q89)</f>
        <v>0</v>
      </c>
      <c r="R87" s="87">
        <f>IF($A87&lt;&gt;0,Q87/$B87*100,"")</f>
        <v>0</v>
      </c>
      <c r="S87" s="77"/>
      <c r="T87" s="77"/>
    </row>
    <row r="88" spans="1:20" ht="7.7" customHeight="1" x14ac:dyDescent="0.2">
      <c r="A88" s="75"/>
      <c r="B88" s="68" t="str">
        <f>IF($A88&lt;&gt;0,E88+H88+K88+N88+Q88,"")</f>
        <v/>
      </c>
      <c r="C88" s="66" t="str">
        <f>IF(A88&lt;&gt;0,B88/$B$12*100,"")</f>
        <v/>
      </c>
      <c r="E88" s="89"/>
      <c r="F88" s="87" t="str">
        <f>IF($A88&lt;&gt;0,E88/$B88*100,"")</f>
        <v/>
      </c>
      <c r="G88" s="77"/>
      <c r="H88" s="89"/>
      <c r="I88" s="87" t="str">
        <f>IF($A88&lt;&gt;0,H88/$B88*100,"")</f>
        <v/>
      </c>
      <c r="J88" s="77"/>
      <c r="K88" s="89"/>
      <c r="L88" s="87" t="str">
        <f>IF($A88&lt;&gt;0,K88/$B88*100,"")</f>
        <v/>
      </c>
      <c r="M88" s="77"/>
      <c r="N88" s="89"/>
      <c r="O88" s="87" t="str">
        <f>IF($A88&lt;&gt;0,N88/$B88*100,"")</f>
        <v/>
      </c>
      <c r="P88" s="77"/>
      <c r="Q88" s="89"/>
      <c r="R88" s="87"/>
      <c r="S88" s="77"/>
      <c r="T88" s="77"/>
    </row>
    <row r="89" spans="1:20" ht="13.35" customHeight="1" x14ac:dyDescent="0.2">
      <c r="A89" s="75" t="s">
        <v>185</v>
      </c>
      <c r="B89" s="68">
        <f>IF($A89&lt;&gt;0,E89+H89+K89+N89+Q89,"")</f>
        <v>88</v>
      </c>
      <c r="C89" s="66">
        <f>IF(A89&lt;&gt;0,B89/$B$12*100,"")</f>
        <v>3.7882049074472666</v>
      </c>
      <c r="E89" s="89">
        <f>SUM(E90:E95)</f>
        <v>6</v>
      </c>
      <c r="F89" s="87">
        <f>IF($A89&lt;&gt;0,E89/$B89*100,"")</f>
        <v>6.8181818181818175</v>
      </c>
      <c r="G89" s="77"/>
      <c r="H89" s="89">
        <f>SUM(H90:H95)</f>
        <v>67</v>
      </c>
      <c r="I89" s="87">
        <f>IF($A89&lt;&gt;0,H89/$B89*100,"")</f>
        <v>76.13636363636364</v>
      </c>
      <c r="J89" s="89">
        <f>SUM(J90:J95)</f>
        <v>0</v>
      </c>
      <c r="K89" s="89">
        <f>SUM(K90:K95)</f>
        <v>13</v>
      </c>
      <c r="L89" s="87">
        <f>IF($A89&lt;&gt;0,K89/$B89*100,"")</f>
        <v>14.772727272727273</v>
      </c>
      <c r="M89" s="89">
        <f>SUM(M90:M95)</f>
        <v>0</v>
      </c>
      <c r="N89" s="89">
        <f>SUM(N90:N95)</f>
        <v>2</v>
      </c>
      <c r="O89" s="87">
        <f>IF($A89&lt;&gt;0,N89/$B89*100,"")</f>
        <v>2.2727272727272729</v>
      </c>
      <c r="P89" s="89">
        <f>SUM(P90:P95)</f>
        <v>0</v>
      </c>
      <c r="Q89" s="89">
        <f>SUM(Q90:Q95)</f>
        <v>0</v>
      </c>
      <c r="R89" s="87">
        <f>IF($A89&lt;&gt;0,Q89/$B89*100,"")</f>
        <v>0</v>
      </c>
      <c r="S89" s="77"/>
      <c r="T89" s="77"/>
    </row>
    <row r="90" spans="1:20" ht="13.35" customHeight="1" x14ac:dyDescent="0.2">
      <c r="A90" s="23" t="s">
        <v>184</v>
      </c>
      <c r="B90" s="68">
        <f>IF($A90&lt;&gt;0,E90+H90+K90+N90+Q90,"")</f>
        <v>28</v>
      </c>
      <c r="C90" s="66">
        <f>IF(A90&lt;&gt;0,B90/$B$12*100,"")</f>
        <v>1.2053379250968574</v>
      </c>
      <c r="E90" s="88">
        <v>0</v>
      </c>
      <c r="F90" s="87">
        <f>IF($A90&lt;&gt;0,E90/$B90*100,"")</f>
        <v>0</v>
      </c>
      <c r="G90" s="88"/>
      <c r="H90" s="88">
        <v>26</v>
      </c>
      <c r="I90" s="87">
        <f>IF($A90&lt;&gt;0,H90/$B90*100,"")</f>
        <v>92.857142857142861</v>
      </c>
      <c r="J90" s="88"/>
      <c r="K90" s="88">
        <v>0</v>
      </c>
      <c r="L90" s="87">
        <f>IF($A90&lt;&gt;0,K90/$B90*100,"")</f>
        <v>0</v>
      </c>
      <c r="M90" s="88"/>
      <c r="N90" s="88">
        <v>2</v>
      </c>
      <c r="O90" s="88"/>
      <c r="P90" s="88"/>
      <c r="Q90" s="23"/>
      <c r="R90" s="87">
        <f>IF($A90&lt;&gt;0,Q90/$B90*100,"")</f>
        <v>0</v>
      </c>
      <c r="S90" s="77"/>
      <c r="T90" s="77"/>
    </row>
    <row r="91" spans="1:20" ht="13.35" customHeight="1" x14ac:dyDescent="0.2">
      <c r="A91" s="23" t="s">
        <v>183</v>
      </c>
      <c r="B91" s="68">
        <f>IF($A91&lt;&gt;0,E91+H91+K91+N91+Q91,"")</f>
        <v>6</v>
      </c>
      <c r="C91" s="66">
        <f>IF(A91&lt;&gt;0,B91/$B$12*100,"")</f>
        <v>0.25828669823504091</v>
      </c>
      <c r="E91" s="88">
        <v>4</v>
      </c>
      <c r="F91" s="87">
        <f>IF($A91&lt;&gt;0,E91/$B91*100,"")</f>
        <v>66.666666666666657</v>
      </c>
      <c r="G91" s="88"/>
      <c r="H91" s="88">
        <v>1</v>
      </c>
      <c r="I91" s="87">
        <f>IF($A91&lt;&gt;0,H91/$B91*100,"")</f>
        <v>16.666666666666664</v>
      </c>
      <c r="J91" s="88"/>
      <c r="K91" s="88">
        <v>1</v>
      </c>
      <c r="L91" s="87">
        <f>IF($A91&lt;&gt;0,K91/$B91*100,"")</f>
        <v>16.666666666666664</v>
      </c>
      <c r="M91" s="88"/>
      <c r="N91" s="88">
        <v>0</v>
      </c>
      <c r="O91" s="88"/>
      <c r="P91" s="88"/>
      <c r="Q91" s="23"/>
      <c r="R91" s="87">
        <f>IF($A91&lt;&gt;0,Q91/$B91*100,"")</f>
        <v>0</v>
      </c>
      <c r="S91" s="77"/>
      <c r="T91" s="77"/>
    </row>
    <row r="92" spans="1:20" ht="13.35" customHeight="1" x14ac:dyDescent="0.2">
      <c r="A92" s="23" t="s">
        <v>182</v>
      </c>
      <c r="B92" s="68">
        <f>IF($A92&lt;&gt;0,E92+H92+K92+N92+Q92,"")</f>
        <v>6</v>
      </c>
      <c r="C92" s="66">
        <f>IF(A92&lt;&gt;0,B92/$B$12*100,"")</f>
        <v>0.25828669823504091</v>
      </c>
      <c r="E92" s="88">
        <v>1</v>
      </c>
      <c r="F92" s="87">
        <f>IF($A92&lt;&gt;0,E92/$B92*100,"")</f>
        <v>16.666666666666664</v>
      </c>
      <c r="G92" s="88"/>
      <c r="H92" s="88">
        <v>5</v>
      </c>
      <c r="I92" s="87">
        <f>IF($A92&lt;&gt;0,H92/$B92*100,"")</f>
        <v>83.333333333333343</v>
      </c>
      <c r="J92" s="88"/>
      <c r="K92" s="88">
        <v>0</v>
      </c>
      <c r="L92" s="87">
        <f>IF($A92&lt;&gt;0,K92/$B92*100,"")</f>
        <v>0</v>
      </c>
      <c r="M92" s="88"/>
      <c r="N92" s="88">
        <v>0</v>
      </c>
      <c r="O92" s="88"/>
      <c r="P92" s="88"/>
      <c r="Q92" s="23"/>
      <c r="R92" s="87">
        <f>IF($A92&lt;&gt;0,Q92/$B92*100,"")</f>
        <v>0</v>
      </c>
      <c r="S92" s="77"/>
      <c r="T92" s="77"/>
    </row>
    <row r="93" spans="1:20" ht="13.35" customHeight="1" x14ac:dyDescent="0.2">
      <c r="A93" s="23" t="s">
        <v>181</v>
      </c>
      <c r="B93" s="68">
        <f>IF($A93&lt;&gt;0,E93+H93+K93+N93+Q93,"")</f>
        <v>16</v>
      </c>
      <c r="C93" s="66">
        <f>IF(A93&lt;&gt;0,B93/$B$12*100,"")</f>
        <v>0.68876452862677573</v>
      </c>
      <c r="E93" s="90">
        <v>1</v>
      </c>
      <c r="F93" s="87">
        <f>IF($A93&lt;&gt;0,E93/$B93*100,"")</f>
        <v>6.25</v>
      </c>
      <c r="G93" s="90"/>
      <c r="H93" s="90">
        <v>4</v>
      </c>
      <c r="I93" s="87">
        <f>IF($A93&lt;&gt;0,H93/$B93*100,"")</f>
        <v>25</v>
      </c>
      <c r="J93" s="90"/>
      <c r="K93" s="90">
        <v>11</v>
      </c>
      <c r="L93" s="87">
        <f>IF($A93&lt;&gt;0,K93/$B93*100,"")</f>
        <v>68.75</v>
      </c>
      <c r="M93" s="90"/>
      <c r="N93" s="90">
        <v>0</v>
      </c>
      <c r="O93" s="90"/>
      <c r="P93" s="90"/>
      <c r="Q93" s="23"/>
      <c r="R93" s="87">
        <f>IF($A93&lt;&gt;0,Q93/$B93*100,"")</f>
        <v>0</v>
      </c>
      <c r="S93" s="77"/>
      <c r="T93" s="77"/>
    </row>
    <row r="94" spans="1:20" ht="13.35" customHeight="1" x14ac:dyDescent="0.2">
      <c r="A94" s="23" t="s">
        <v>43</v>
      </c>
      <c r="B94" s="68">
        <f>IF($A94&lt;&gt;0,E94+H94+K94+N94+Q94,"")</f>
        <v>1</v>
      </c>
      <c r="C94" s="66">
        <f>IF(A94&lt;&gt;0,B94/$B$12*100,"")</f>
        <v>4.3047783039173483E-2</v>
      </c>
      <c r="E94" s="88">
        <v>0</v>
      </c>
      <c r="F94" s="87">
        <f>IF($A94&lt;&gt;0,E94/$B94*100,"")</f>
        <v>0</v>
      </c>
      <c r="G94" s="88"/>
      <c r="H94" s="88">
        <v>1</v>
      </c>
      <c r="I94" s="87">
        <f>IF($A94&lt;&gt;0,H94/$B94*100,"")</f>
        <v>100</v>
      </c>
      <c r="J94" s="88"/>
      <c r="K94" s="88">
        <v>0</v>
      </c>
      <c r="L94" s="87">
        <f>IF($A94&lt;&gt;0,K94/$B94*100,"")</f>
        <v>0</v>
      </c>
      <c r="M94" s="88"/>
      <c r="N94" s="88">
        <v>0</v>
      </c>
      <c r="O94" s="88"/>
      <c r="P94" s="88"/>
      <c r="Q94" s="23"/>
      <c r="R94" s="87">
        <f>IF($A94&lt;&gt;0,Q94/$B94*100,"")</f>
        <v>0</v>
      </c>
      <c r="S94" s="77"/>
      <c r="T94" s="77"/>
    </row>
    <row r="95" spans="1:20" ht="13.35" customHeight="1" x14ac:dyDescent="0.2">
      <c r="A95" s="23" t="s">
        <v>179</v>
      </c>
      <c r="B95" s="68">
        <f>IF($A95&lt;&gt;0,E95+H95+K95+N95+Q95,"")</f>
        <v>31</v>
      </c>
      <c r="C95" s="66">
        <f>IF(A95&lt;&gt;0,B95/$B$12*100,"")</f>
        <v>1.3344812742143779</v>
      </c>
      <c r="E95" s="88">
        <v>0</v>
      </c>
      <c r="F95" s="87">
        <f>IF($A95&lt;&gt;0,E95/$B95*100,"")</f>
        <v>0</v>
      </c>
      <c r="G95" s="88"/>
      <c r="H95" s="88">
        <v>30</v>
      </c>
      <c r="I95" s="87">
        <f>IF($A95&lt;&gt;0,H95/$B95*100,"")</f>
        <v>96.774193548387103</v>
      </c>
      <c r="J95" s="88"/>
      <c r="K95" s="88">
        <v>1</v>
      </c>
      <c r="L95" s="87">
        <f>IF($A95&lt;&gt;0,K95/$B95*100,"")</f>
        <v>3.225806451612903</v>
      </c>
      <c r="M95" s="88"/>
      <c r="N95" s="88">
        <v>0</v>
      </c>
      <c r="O95" s="88"/>
      <c r="P95" s="88"/>
      <c r="Q95" s="23"/>
      <c r="R95" s="87">
        <f>IF($A95&lt;&gt;0,Q95/$B95*100,"")</f>
        <v>0</v>
      </c>
      <c r="S95" s="77"/>
      <c r="T95" s="77"/>
    </row>
    <row r="96" spans="1:20" ht="9" customHeight="1" thickBot="1" x14ac:dyDescent="0.25">
      <c r="A96" s="71"/>
      <c r="B96" s="71"/>
      <c r="C96" s="72"/>
      <c r="D96" s="71"/>
      <c r="E96" s="119"/>
      <c r="F96" s="121"/>
      <c r="G96" s="120"/>
      <c r="H96" s="119"/>
      <c r="I96" s="121"/>
      <c r="J96" s="120"/>
      <c r="K96" s="119"/>
      <c r="L96" s="121"/>
      <c r="M96" s="120"/>
      <c r="N96" s="119"/>
      <c r="O96" s="121"/>
      <c r="P96" s="120"/>
      <c r="Q96" s="119"/>
      <c r="R96" s="119"/>
      <c r="S96" s="77"/>
      <c r="T96" s="77"/>
    </row>
    <row r="97" spans="1:18" ht="7.5" customHeight="1" x14ac:dyDescent="0.2"/>
    <row r="98" spans="1:18" ht="15" x14ac:dyDescent="0.25">
      <c r="A98" s="69" t="s">
        <v>283</v>
      </c>
      <c r="C98" s="23"/>
      <c r="D98" s="68"/>
      <c r="E98" s="66"/>
      <c r="F98" s="23"/>
      <c r="G98" s="68"/>
      <c r="H98" s="66"/>
      <c r="I98" s="23"/>
      <c r="J98" s="68"/>
      <c r="K98" s="66"/>
      <c r="L98" s="23"/>
      <c r="M98" s="68"/>
      <c r="N98" s="66"/>
      <c r="O98" s="23"/>
      <c r="P98" s="68"/>
      <c r="Q98" s="66"/>
      <c r="R98" s="23"/>
    </row>
    <row r="99" spans="1:18" ht="15" x14ac:dyDescent="0.25">
      <c r="A99" s="69" t="s">
        <v>282</v>
      </c>
      <c r="C99" s="23"/>
      <c r="D99" s="68"/>
      <c r="E99" s="66"/>
      <c r="F99" s="23"/>
      <c r="G99" s="68"/>
      <c r="H99" s="66"/>
      <c r="I99" s="23"/>
      <c r="J99" s="68"/>
      <c r="K99" s="66"/>
      <c r="L99" s="23"/>
      <c r="M99" s="68"/>
      <c r="N99" s="66"/>
      <c r="O99" s="23"/>
      <c r="P99" s="68"/>
      <c r="Q99" s="66"/>
      <c r="R99" s="23"/>
    </row>
    <row r="100" spans="1:18" ht="4.5" customHeight="1" x14ac:dyDescent="0.2"/>
    <row r="101" spans="1:18" x14ac:dyDescent="0.2">
      <c r="A101" s="23" t="s">
        <v>303</v>
      </c>
    </row>
    <row r="102" spans="1:18" x14ac:dyDescent="0.2">
      <c r="A102" s="23" t="s">
        <v>302</v>
      </c>
    </row>
    <row r="103" spans="1:18" ht="12" customHeight="1" x14ac:dyDescent="0.2"/>
    <row r="104" spans="1:18" ht="13.5" customHeight="1" x14ac:dyDescent="0.2"/>
  </sheetData>
  <printOptions horizontalCentered="1" verticalCentered="1"/>
  <pageMargins left="0" right="0" top="0" bottom="0" header="0" footer="0"/>
  <pageSetup scale="6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9C34-8E55-4467-A0AA-90EA276FA889}">
  <dimension ref="A1:S115"/>
  <sheetViews>
    <sheetView showZeros="0" topLeftCell="A22" workbookViewId="0">
      <selection activeCell="A4" sqref="A4"/>
    </sheetView>
  </sheetViews>
  <sheetFormatPr baseColWidth="10" defaultColWidth="8.85546875" defaultRowHeight="12.75" x14ac:dyDescent="0.2"/>
  <cols>
    <col min="1" max="1" width="35.85546875" style="23" customWidth="1"/>
    <col min="2" max="3" width="8.140625" style="68" customWidth="1"/>
    <col min="4" max="4" width="2.85546875" style="68" customWidth="1"/>
    <col min="5" max="6" width="8.42578125" style="68" customWidth="1"/>
    <col min="7" max="7" width="2.85546875" style="68" customWidth="1"/>
    <col min="8" max="9" width="8.140625" style="68" customWidth="1"/>
    <col min="10" max="10" width="2.85546875" style="68" customWidth="1"/>
    <col min="11" max="12" width="8.140625" style="68" customWidth="1"/>
    <col min="13" max="13" width="2.85546875" style="68" customWidth="1"/>
    <col min="14" max="15" width="8.140625" style="68" customWidth="1"/>
    <col min="16" max="16" width="2.85546875" style="68" customWidth="1"/>
    <col min="17" max="18" width="8.140625" style="68" customWidth="1"/>
    <col min="19" max="19" width="2.85546875" style="23" customWidth="1"/>
    <col min="20" max="16384" width="8.85546875" style="23"/>
  </cols>
  <sheetData>
    <row r="1" spans="1:19" x14ac:dyDescent="0.2">
      <c r="A1" s="23" t="s">
        <v>330</v>
      </c>
      <c r="H1" s="23"/>
      <c r="I1" s="23"/>
      <c r="J1" s="23"/>
    </row>
    <row r="2" spans="1:19" x14ac:dyDescent="0.2">
      <c r="A2" s="23" t="s">
        <v>329</v>
      </c>
    </row>
    <row r="3" spans="1:19" ht="7.5" customHeight="1" x14ac:dyDescent="0.2"/>
    <row r="4" spans="1:19" x14ac:dyDescent="0.2">
      <c r="A4" s="23" t="s">
        <v>328</v>
      </c>
    </row>
    <row r="5" spans="1:19" ht="9" customHeight="1" thickBot="1" x14ac:dyDescent="0.25">
      <c r="S5" s="68"/>
    </row>
    <row r="6" spans="1:19" x14ac:dyDescent="0.2">
      <c r="A6" s="86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19" x14ac:dyDescent="0.2">
      <c r="A7" s="23" t="s">
        <v>3</v>
      </c>
      <c r="H7" s="68" t="s">
        <v>314</v>
      </c>
      <c r="K7" s="68" t="s">
        <v>313</v>
      </c>
      <c r="N7" s="68" t="s">
        <v>312</v>
      </c>
    </row>
    <row r="8" spans="1:19" ht="14.25" x14ac:dyDescent="0.2">
      <c r="A8" s="23" t="s">
        <v>327</v>
      </c>
      <c r="B8" s="68" t="s">
        <v>326</v>
      </c>
      <c r="E8" s="128" t="s">
        <v>325</v>
      </c>
      <c r="F8" s="128"/>
      <c r="G8" s="128"/>
      <c r="H8" s="68" t="s">
        <v>308</v>
      </c>
      <c r="K8" s="68" t="s">
        <v>307</v>
      </c>
      <c r="N8" s="68" t="s">
        <v>306</v>
      </c>
      <c r="Q8" s="68" t="s">
        <v>305</v>
      </c>
    </row>
    <row r="9" spans="1:19" x14ac:dyDescent="0.2">
      <c r="A9" s="23" t="s">
        <v>324</v>
      </c>
      <c r="B9" s="80" t="s">
        <v>166</v>
      </c>
      <c r="C9" s="80" t="s">
        <v>9</v>
      </c>
      <c r="D9" s="82"/>
      <c r="E9" s="80" t="s">
        <v>166</v>
      </c>
      <c r="F9" s="80" t="s">
        <v>9</v>
      </c>
      <c r="G9" s="82"/>
      <c r="H9" s="80" t="s">
        <v>166</v>
      </c>
      <c r="I9" s="80" t="s">
        <v>9</v>
      </c>
      <c r="J9" s="82"/>
      <c r="K9" s="80" t="s">
        <v>166</v>
      </c>
      <c r="L9" s="80" t="s">
        <v>9</v>
      </c>
      <c r="M9" s="82"/>
      <c r="N9" s="80" t="s">
        <v>166</v>
      </c>
      <c r="O9" s="80" t="s">
        <v>9</v>
      </c>
      <c r="P9" s="82"/>
      <c r="Q9" s="80" t="s">
        <v>166</v>
      </c>
      <c r="R9" s="80" t="s">
        <v>9</v>
      </c>
    </row>
    <row r="10" spans="1:19" ht="13.5" thickBot="1" x14ac:dyDescent="0.25">
      <c r="A10" s="72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 ht="9" customHeight="1" x14ac:dyDescent="0.2"/>
    <row r="12" spans="1:19" ht="13.35" customHeight="1" x14ac:dyDescent="0.2">
      <c r="A12" s="75" t="s">
        <v>125</v>
      </c>
      <c r="B12" s="68">
        <f>B14+B98</f>
        <v>42949</v>
      </c>
      <c r="C12" s="66">
        <f>C14+C98</f>
        <v>100</v>
      </c>
      <c r="E12" s="68">
        <f>E14+E98</f>
        <v>4717</v>
      </c>
      <c r="F12" s="66">
        <f>IF($A12&lt;&gt;"",E12/$B12*100,"")</f>
        <v>10.982793545833431</v>
      </c>
      <c r="H12" s="68">
        <f>H14+H98</f>
        <v>9888</v>
      </c>
      <c r="I12" s="66">
        <f>IF($A12&lt;&gt;"",H12/$B12*100,"")</f>
        <v>23.022654776595498</v>
      </c>
      <c r="K12" s="68">
        <f>K14+K98</f>
        <v>13029</v>
      </c>
      <c r="L12" s="66">
        <f>IF($A12&lt;&gt;"",K12/$B12*100,"")</f>
        <v>30.335979883117187</v>
      </c>
      <c r="N12" s="68">
        <f>N14+N98</f>
        <v>14185</v>
      </c>
      <c r="O12" s="66">
        <f>IF($A12&lt;&gt;"",N12/$B12*100,"")</f>
        <v>33.027544296724024</v>
      </c>
      <c r="Q12" s="68">
        <f>Q14+Q98</f>
        <v>1130</v>
      </c>
      <c r="R12" s="66">
        <f>IF($A12&lt;&gt;"",Q12/$B12*100,"")</f>
        <v>2.6310274977298658</v>
      </c>
    </row>
    <row r="13" spans="1:19" ht="9" customHeight="1" x14ac:dyDescent="0.2">
      <c r="F13" s="66" t="str">
        <f>IF($A13&lt;&gt;"",E13/$B13*100,"")</f>
        <v/>
      </c>
      <c r="I13" s="66" t="str">
        <f>IF($A13&lt;&gt;"",H13/$B13*100,"")</f>
        <v/>
      </c>
      <c r="L13" s="66" t="str">
        <f>IF($A13&lt;&gt;"",K13/$B13*100,"")</f>
        <v/>
      </c>
      <c r="O13" s="66" t="str">
        <f>IF($A13&lt;&gt;"",N13/$B13*100,"")</f>
        <v/>
      </c>
      <c r="R13" s="66" t="str">
        <f>IF($A13&lt;&gt;"",Q13/$B13*100,"")</f>
        <v/>
      </c>
    </row>
    <row r="14" spans="1:19" ht="13.35" customHeight="1" x14ac:dyDescent="0.2">
      <c r="A14" s="75" t="s">
        <v>12</v>
      </c>
      <c r="B14" s="68">
        <f>B94+B16+B27+B35+B75+B82+B61+B106+B96</f>
        <v>32240</v>
      </c>
      <c r="C14" s="66">
        <f>IF(A14&lt;&gt;0,B14/$B$12*100,"")</f>
        <v>75.065775687443249</v>
      </c>
      <c r="E14" s="68">
        <f>E94+E16+E27+E35+E75+E82+E61+E106+E96</f>
        <v>3736</v>
      </c>
      <c r="F14" s="66">
        <f>IF($A14&lt;&gt;"",E14/$B14*100,"")</f>
        <v>11.588089330024815</v>
      </c>
      <c r="H14" s="68">
        <f>H94+H16+H27+H35+H75+H82+H61+H106+H96</f>
        <v>7630</v>
      </c>
      <c r="I14" s="66">
        <f>IF($A14&lt;&gt;"",H14/$B14*100,"")</f>
        <v>23.666253101736974</v>
      </c>
      <c r="K14" s="68">
        <f>K94+K16+K27+K35+K75+K82+K61+K106+K96</f>
        <v>9524</v>
      </c>
      <c r="L14" s="66">
        <f>IF($A14&lt;&gt;"",K14/$B14*100,"")</f>
        <v>29.540942928039705</v>
      </c>
      <c r="N14" s="68">
        <f>N94+N16+N27+N35+N75+N82+N61+N106+N96</f>
        <v>10352</v>
      </c>
      <c r="O14" s="66">
        <f>IF($A14&lt;&gt;"",N14/$B14*100,"")</f>
        <v>32.109181141439208</v>
      </c>
      <c r="Q14" s="68">
        <f>Q94+Q16+Q27+Q35+Q75+Q82+Q61+Q106+Q96</f>
        <v>998</v>
      </c>
      <c r="R14" s="66">
        <f>IF($A14&lt;&gt;"",Q14/$B14*100,"")</f>
        <v>3.0955334987593055</v>
      </c>
    </row>
    <row r="15" spans="1:19" ht="9" customHeight="1" x14ac:dyDescent="0.2">
      <c r="C15" s="66" t="str">
        <f>IF(A15&lt;&gt;0,B15/$B$12*100,"")</f>
        <v/>
      </c>
      <c r="F15" s="66" t="str">
        <f>IF($A15&lt;&gt;"",E15/$B15*100,"")</f>
        <v/>
      </c>
      <c r="I15" s="66" t="str">
        <f>IF($A15&lt;&gt;"",H15/$B15*100,"")</f>
        <v/>
      </c>
      <c r="L15" s="66" t="str">
        <f>IF($A15&lt;&gt;"",K15/$B15*100,"")</f>
        <v/>
      </c>
      <c r="O15" s="66" t="str">
        <f>IF($A15&lt;&gt;"",N15/$B15*100,"")</f>
        <v/>
      </c>
      <c r="R15" s="66" t="str">
        <f>IF($A15&lt;&gt;"",Q15/$B15*100,"")</f>
        <v/>
      </c>
    </row>
    <row r="16" spans="1:19" ht="13.35" customHeight="1" x14ac:dyDescent="0.2">
      <c r="A16" s="75" t="s">
        <v>85</v>
      </c>
      <c r="B16" s="68">
        <f>SUM(B17+B22)</f>
        <v>3144</v>
      </c>
      <c r="C16" s="66">
        <f>IF(A16&lt;&gt;0,B16/$B$12*100,"")</f>
        <v>7.3203101352767241</v>
      </c>
      <c r="E16" s="68">
        <f>SUM(E17+E22)</f>
        <v>335</v>
      </c>
      <c r="F16" s="66">
        <f>IF($A16&lt;&gt;"",E16/$B16*100,"")</f>
        <v>10.655216284987278</v>
      </c>
      <c r="H16" s="68">
        <f>SUM(H17+H22)</f>
        <v>939</v>
      </c>
      <c r="I16" s="66">
        <f>IF($A16&lt;&gt;"",H16/$B16*100,"")</f>
        <v>29.866412213740457</v>
      </c>
      <c r="K16" s="68">
        <f>SUM(K17+K22)</f>
        <v>879</v>
      </c>
      <c r="L16" s="66">
        <f>IF($A16&lt;&gt;"",K16/$B16*100,"")</f>
        <v>27.958015267175572</v>
      </c>
      <c r="N16" s="68">
        <f>SUM(N17+N22)</f>
        <v>893</v>
      </c>
      <c r="O16" s="66">
        <f>IF($A16&lt;&gt;"",N16/$B16*100,"")</f>
        <v>28.403307888040715</v>
      </c>
      <c r="Q16" s="68">
        <f>SUM(Q17+Q22)</f>
        <v>98</v>
      </c>
      <c r="R16" s="66">
        <f>IF($A16&lt;&gt;"",Q16/$B16*100,"")</f>
        <v>3.1170483460559799</v>
      </c>
    </row>
    <row r="17" spans="1:18" ht="13.35" customHeight="1" x14ac:dyDescent="0.2">
      <c r="A17" s="23" t="s">
        <v>19</v>
      </c>
      <c r="B17" s="68">
        <f>SUM(E17+H17+K17+N17+Q17)</f>
        <v>1138</v>
      </c>
      <c r="C17" s="66">
        <f>IF(A17&lt;&gt;0,B17/$B$12*100,"")</f>
        <v>2.6496542410766257</v>
      </c>
      <c r="E17" s="68">
        <f>SUM(E18:E20)</f>
        <v>104</v>
      </c>
      <c r="F17" s="66">
        <f>IF($A17&lt;&gt;"",E17/$B17*100,"")</f>
        <v>9.1388400702987695</v>
      </c>
      <c r="H17" s="68">
        <f>SUM(H18:H20)</f>
        <v>344</v>
      </c>
      <c r="I17" s="66">
        <f>IF($A17&lt;&gt;"",H17/$B17*100,"")</f>
        <v>30.228471001757466</v>
      </c>
      <c r="K17" s="68">
        <f>SUM(K18:K20)</f>
        <v>329</v>
      </c>
      <c r="L17" s="66">
        <f>IF($A17&lt;&gt;"",K17/$B17*100,"")</f>
        <v>28.910369068541304</v>
      </c>
      <c r="N17" s="68">
        <f>SUM(N18:N20)</f>
        <v>326</v>
      </c>
      <c r="O17" s="66">
        <f>IF($A17&lt;&gt;"",N17/$B17*100,"")</f>
        <v>28.646748681898064</v>
      </c>
      <c r="Q17" s="68">
        <f>SUM(Q18:Q20)</f>
        <v>35</v>
      </c>
      <c r="R17" s="66">
        <f>IF($A17&lt;&gt;"",Q17/$B17*100,"")</f>
        <v>3.0755711775043935</v>
      </c>
    </row>
    <row r="18" spans="1:18" ht="13.35" customHeight="1" x14ac:dyDescent="0.2">
      <c r="A18" s="23" t="s">
        <v>20</v>
      </c>
      <c r="B18" s="68">
        <f>SUM(E18+H18+K18+N18+Q18)</f>
        <v>144</v>
      </c>
      <c r="C18" s="66">
        <f>IF(A18&lt;&gt;0,B18/$B$12*100,"")</f>
        <v>0.33528138024168203</v>
      </c>
      <c r="E18" s="126">
        <v>15</v>
      </c>
      <c r="F18" s="126"/>
      <c r="G18" s="126"/>
      <c r="H18" s="126">
        <v>38</v>
      </c>
      <c r="I18" s="126"/>
      <c r="J18" s="126"/>
      <c r="K18" s="126">
        <v>45</v>
      </c>
      <c r="L18" s="126"/>
      <c r="M18" s="126"/>
      <c r="N18" s="126">
        <v>45</v>
      </c>
      <c r="O18" s="126"/>
      <c r="P18" s="126"/>
      <c r="Q18" s="126">
        <v>1</v>
      </c>
      <c r="R18" s="66">
        <f>IF($A18&lt;&gt;"",Q18/$B18*100,"")</f>
        <v>0.69444444444444442</v>
      </c>
    </row>
    <row r="19" spans="1:18" ht="13.35" customHeight="1" x14ac:dyDescent="0.2">
      <c r="A19" s="23" t="s">
        <v>21</v>
      </c>
      <c r="B19" s="68">
        <f>SUM(E19+H19+K19+N19+Q19)</f>
        <v>270</v>
      </c>
      <c r="C19" s="66">
        <f>IF(A19&lt;&gt;0,B19/$B$12*100,"")</f>
        <v>0.62865258795315371</v>
      </c>
      <c r="E19" s="126">
        <v>18</v>
      </c>
      <c r="F19" s="126"/>
      <c r="G19" s="126"/>
      <c r="H19" s="126">
        <v>76</v>
      </c>
      <c r="I19" s="126"/>
      <c r="J19" s="126"/>
      <c r="K19" s="126">
        <v>72</v>
      </c>
      <c r="L19" s="126"/>
      <c r="M19" s="126"/>
      <c r="N19" s="126">
        <v>89</v>
      </c>
      <c r="O19" s="126"/>
      <c r="P19" s="126"/>
      <c r="Q19" s="126">
        <v>15</v>
      </c>
      <c r="R19" s="66">
        <f>IF($A19&lt;&gt;"",Q19/$B19*100,"")</f>
        <v>5.5555555555555554</v>
      </c>
    </row>
    <row r="20" spans="1:18" ht="13.35" customHeight="1" x14ac:dyDescent="0.2">
      <c r="A20" s="23" t="s">
        <v>22</v>
      </c>
      <c r="B20" s="68">
        <f>SUM(E20+H20+K20+N20+Q20)</f>
        <v>724</v>
      </c>
      <c r="C20" s="66">
        <f>IF(A20&lt;&gt;0,B20/$B$12*100,"")</f>
        <v>1.6857202728817899</v>
      </c>
      <c r="E20" s="126">
        <v>71</v>
      </c>
      <c r="F20" s="126"/>
      <c r="G20" s="126"/>
      <c r="H20" s="126">
        <v>230</v>
      </c>
      <c r="I20" s="126"/>
      <c r="J20" s="126"/>
      <c r="K20" s="126">
        <v>212</v>
      </c>
      <c r="L20" s="126"/>
      <c r="M20" s="126"/>
      <c r="N20" s="126">
        <v>192</v>
      </c>
      <c r="O20" s="126"/>
      <c r="P20" s="126"/>
      <c r="Q20" s="126">
        <v>19</v>
      </c>
      <c r="R20" s="66">
        <f>IF($A20&lt;&gt;"",Q20/$B20*100,"")</f>
        <v>2.6243093922651934</v>
      </c>
    </row>
    <row r="21" spans="1:18" ht="9" customHeight="1" x14ac:dyDescent="0.2">
      <c r="C21" s="66" t="str">
        <f>IF(A21&lt;&gt;0,B21/$B$12*100,"")</f>
        <v/>
      </c>
      <c r="F21" s="66" t="str">
        <f>IF($A21&lt;&gt;"",E21/$B21*100,"")</f>
        <v/>
      </c>
      <c r="I21" s="66" t="str">
        <f>IF($A21&lt;&gt;"",H21/$B21*100,"")</f>
        <v/>
      </c>
      <c r="L21" s="66" t="str">
        <f>IF($A21&lt;&gt;"",K21/$B21*100,"")</f>
        <v/>
      </c>
      <c r="N21" s="77"/>
      <c r="O21" s="66" t="str">
        <f>IF($A21&lt;&gt;"",N21/$B21*100,"")</f>
        <v/>
      </c>
      <c r="P21" s="77"/>
      <c r="R21" s="66" t="str">
        <f>IF($A21&lt;&gt;"",Q21/$B21*100,"")</f>
        <v/>
      </c>
    </row>
    <row r="22" spans="1:18" ht="13.35" customHeight="1" x14ac:dyDescent="0.2">
      <c r="A22" s="23" t="s">
        <v>23</v>
      </c>
      <c r="B22" s="68">
        <f>SUM(E22+H22+K22+N22+Q22)</f>
        <v>2006</v>
      </c>
      <c r="C22" s="66">
        <f>IF(A22&lt;&gt;0,B22/$B$12*100,"")</f>
        <v>4.670655894200098</v>
      </c>
      <c r="E22" s="68">
        <f>SUM(E23:E25)</f>
        <v>231</v>
      </c>
      <c r="F22" s="66">
        <f>IF($A22&lt;&gt;"",E22/$B22*100,"")</f>
        <v>11.51545363908275</v>
      </c>
      <c r="H22" s="68">
        <f>SUM(H23:H25)</f>
        <v>595</v>
      </c>
      <c r="I22" s="66">
        <f>IF($A22&lt;&gt;"",H22/$B22*100,"")</f>
        <v>29.66101694915254</v>
      </c>
      <c r="K22" s="68">
        <f>SUM(K23:K25)</f>
        <v>550</v>
      </c>
      <c r="L22" s="66">
        <f>IF($A22&lt;&gt;"",K22/$B22*100,"")</f>
        <v>27.417746759720842</v>
      </c>
      <c r="N22" s="68">
        <f>SUM(N23:N25)</f>
        <v>567</v>
      </c>
      <c r="O22" s="66">
        <f>IF($A22&lt;&gt;"",N22/$B22*100,"")</f>
        <v>28.265204386839482</v>
      </c>
      <c r="Q22" s="68">
        <f>SUM(Q23:Q25)</f>
        <v>63</v>
      </c>
      <c r="R22" s="66">
        <f>IF($A22&lt;&gt;"",Q22/$B22*100,"")</f>
        <v>3.140578265204387</v>
      </c>
    </row>
    <row r="23" spans="1:18" ht="13.35" customHeight="1" x14ac:dyDescent="0.2">
      <c r="A23" s="23" t="s">
        <v>24</v>
      </c>
      <c r="B23" s="68">
        <f>SUM(E23+H23+K23+N23+Q23)</f>
        <v>655</v>
      </c>
      <c r="C23" s="66">
        <f>IF(A23&lt;&gt;0,B23/$B$12*100,"")</f>
        <v>1.525064611515984</v>
      </c>
      <c r="E23" s="126">
        <v>80</v>
      </c>
      <c r="F23" s="126"/>
      <c r="G23" s="126"/>
      <c r="H23" s="126">
        <v>200</v>
      </c>
      <c r="I23" s="126"/>
      <c r="J23" s="126"/>
      <c r="K23" s="126">
        <v>215</v>
      </c>
      <c r="L23" s="126"/>
      <c r="M23" s="126"/>
      <c r="N23" s="126">
        <v>152</v>
      </c>
      <c r="O23" s="126"/>
      <c r="P23" s="126"/>
      <c r="Q23" s="126">
        <v>8</v>
      </c>
      <c r="R23" s="66">
        <f>IF($A23&lt;&gt;"",Q23/$B23*100,"")</f>
        <v>1.2213740458015268</v>
      </c>
    </row>
    <row r="24" spans="1:18" ht="13.35" customHeight="1" x14ac:dyDescent="0.2">
      <c r="A24" s="23" t="s">
        <v>25</v>
      </c>
      <c r="B24" s="68">
        <f>SUM(E24+H24+K24+N24+Q24)</f>
        <v>258</v>
      </c>
      <c r="C24" s="66">
        <f>IF(A24&lt;&gt;0,B24/$B$12*100,"")</f>
        <v>0.60071247293301355</v>
      </c>
      <c r="E24" s="126">
        <v>58</v>
      </c>
      <c r="F24" s="126"/>
      <c r="G24" s="126"/>
      <c r="H24" s="126">
        <v>97</v>
      </c>
      <c r="I24" s="126"/>
      <c r="J24" s="126"/>
      <c r="K24" s="126">
        <v>65</v>
      </c>
      <c r="L24" s="126"/>
      <c r="M24" s="126"/>
      <c r="N24" s="126">
        <v>34</v>
      </c>
      <c r="O24" s="126"/>
      <c r="P24" s="126"/>
      <c r="Q24" s="126">
        <v>4</v>
      </c>
      <c r="R24" s="66">
        <f>IF($A24&lt;&gt;"",Q24/$B24*100,"")</f>
        <v>1.5503875968992249</v>
      </c>
    </row>
    <row r="25" spans="1:18" ht="13.35" customHeight="1" x14ac:dyDescent="0.2">
      <c r="A25" s="23" t="s">
        <v>26</v>
      </c>
      <c r="B25" s="68">
        <f>SUM(E25+H25+K25+N25+Q25)</f>
        <v>1093</v>
      </c>
      <c r="C25" s="66">
        <f>IF(A25&lt;&gt;0,B25/$B$12*100,"")</f>
        <v>2.5448788097511001</v>
      </c>
      <c r="E25" s="126">
        <v>93</v>
      </c>
      <c r="F25" s="126"/>
      <c r="G25" s="126"/>
      <c r="H25" s="126">
        <v>298</v>
      </c>
      <c r="I25" s="126"/>
      <c r="J25" s="126"/>
      <c r="K25" s="126">
        <v>270</v>
      </c>
      <c r="L25" s="126"/>
      <c r="M25" s="126"/>
      <c r="N25" s="126">
        <v>381</v>
      </c>
      <c r="O25" s="126"/>
      <c r="P25" s="126"/>
      <c r="Q25" s="126">
        <v>51</v>
      </c>
      <c r="R25" s="66">
        <f>IF($A25&lt;&gt;"",Q25/$B25*100,"")</f>
        <v>4.6660567246111615</v>
      </c>
    </row>
    <row r="26" spans="1:18" ht="9" customHeight="1" x14ac:dyDescent="0.2">
      <c r="C26" s="66" t="str">
        <f>IF(A26&lt;&gt;0,B26/$B$12*100,"")</f>
        <v/>
      </c>
      <c r="F26" s="66" t="str">
        <f>IF($A26&lt;&gt;"",E26/$B26*100,"")</f>
        <v/>
      </c>
      <c r="I26" s="66" t="str">
        <f>IF($A26&lt;&gt;"",H26/$B26*100,"")</f>
        <v/>
      </c>
      <c r="L26" s="66" t="str">
        <f>IF($A26&lt;&gt;"",K26/$B26*100,"")</f>
        <v/>
      </c>
      <c r="O26" s="66" t="str">
        <f>IF($A26&lt;&gt;"",N26/$B26*100,"")</f>
        <v/>
      </c>
      <c r="R26" s="66" t="str">
        <f>IF($A26&lt;&gt;"",Q26/$B26*100,"")</f>
        <v/>
      </c>
    </row>
    <row r="27" spans="1:18" ht="13.35" customHeight="1" x14ac:dyDescent="0.2">
      <c r="A27" s="75" t="s">
        <v>86</v>
      </c>
      <c r="B27" s="68">
        <f>SUM(B28)</f>
        <v>2290</v>
      </c>
      <c r="C27" s="66">
        <f>IF(A27&lt;&gt;0,B27/$B$12*100,"")</f>
        <v>5.3319052830100819</v>
      </c>
      <c r="E27" s="68">
        <f>SUM(E28)</f>
        <v>247</v>
      </c>
      <c r="F27" s="66">
        <f>IF($A27&lt;&gt;"",E27/$B27*100,"")</f>
        <v>10.786026200873362</v>
      </c>
      <c r="H27" s="68">
        <f>SUM(H28)</f>
        <v>638</v>
      </c>
      <c r="I27" s="66">
        <f>IF($A27&lt;&gt;"",H27/$B27*100,"")</f>
        <v>27.860262008733621</v>
      </c>
      <c r="K27" s="68">
        <f>SUM(K28)</f>
        <v>784</v>
      </c>
      <c r="L27" s="66">
        <f>IF($A27&lt;&gt;"",K27/$B27*100,"")</f>
        <v>34.235807860262007</v>
      </c>
      <c r="N27" s="68">
        <f>SUM(N28)</f>
        <v>591</v>
      </c>
      <c r="O27" s="66">
        <f>IF($A27&lt;&gt;"",N27/$B27*100,"")</f>
        <v>25.807860262008735</v>
      </c>
      <c r="Q27" s="68">
        <f>SUM(Q28)</f>
        <v>30</v>
      </c>
      <c r="R27" s="66">
        <f>IF($A27&lt;&gt;"",Q27/$B27*100,"")</f>
        <v>1.3100436681222707</v>
      </c>
    </row>
    <row r="28" spans="1:18" ht="13.35" customHeight="1" x14ac:dyDescent="0.2">
      <c r="A28" s="23" t="s">
        <v>27</v>
      </c>
      <c r="B28" s="68">
        <f>SUM(E28+H28+K28+N28+Q28)</f>
        <v>2290</v>
      </c>
      <c r="C28" s="66">
        <f>IF(A28&lt;&gt;0,B28/$B$12*100,"")</f>
        <v>5.3319052830100819</v>
      </c>
      <c r="E28" s="68">
        <f>SUM(E29:E33)</f>
        <v>247</v>
      </c>
      <c r="F28" s="66">
        <f>IF($A28&lt;&gt;"",E28/$B28*100,"")</f>
        <v>10.786026200873362</v>
      </c>
      <c r="H28" s="68">
        <f>SUM(H29:H33)</f>
        <v>638</v>
      </c>
      <c r="I28" s="66">
        <f>IF($A28&lt;&gt;"",H28/$B28*100,"")</f>
        <v>27.860262008733621</v>
      </c>
      <c r="K28" s="68">
        <f>SUM(K29:K33)</f>
        <v>784</v>
      </c>
      <c r="L28" s="66">
        <f>IF($A28&lt;&gt;"",K28/$B28*100,"")</f>
        <v>34.235807860262007</v>
      </c>
      <c r="N28" s="68">
        <f>SUM(N29:N33)</f>
        <v>591</v>
      </c>
      <c r="O28" s="66">
        <f>IF($A28&lt;&gt;"",N28/$B28*100,"")</f>
        <v>25.807860262008735</v>
      </c>
      <c r="Q28" s="68">
        <f>SUM(Q29:Q33)</f>
        <v>30</v>
      </c>
      <c r="R28" s="66">
        <f>IF($A28&lt;&gt;"",Q28/$B28*100,"")</f>
        <v>1.3100436681222707</v>
      </c>
    </row>
    <row r="29" spans="1:18" ht="13.35" customHeight="1" x14ac:dyDescent="0.2">
      <c r="A29" s="23" t="s">
        <v>28</v>
      </c>
      <c r="B29" s="68">
        <f>SUM(E29+H29+K29+N29+Q29)</f>
        <v>383</v>
      </c>
      <c r="C29" s="66">
        <f>IF(A29&lt;&gt;0,B29/$B$12*100,"")</f>
        <v>0.89175533772614024</v>
      </c>
      <c r="E29" s="126">
        <v>37</v>
      </c>
      <c r="F29" s="126"/>
      <c r="G29" s="126"/>
      <c r="H29" s="126">
        <v>92</v>
      </c>
      <c r="I29" s="126"/>
      <c r="J29" s="126"/>
      <c r="K29" s="126">
        <v>123</v>
      </c>
      <c r="L29" s="126"/>
      <c r="M29" s="126"/>
      <c r="N29" s="126">
        <v>127</v>
      </c>
      <c r="O29" s="126"/>
      <c r="P29" s="126"/>
      <c r="Q29" s="126">
        <v>4</v>
      </c>
      <c r="R29" s="66">
        <f>IF($A29&lt;&gt;"",Q29/$B29*100,"")</f>
        <v>1.0443864229765014</v>
      </c>
    </row>
    <row r="30" spans="1:18" ht="13.35" customHeight="1" x14ac:dyDescent="0.2">
      <c r="A30" s="23" t="s">
        <v>29</v>
      </c>
      <c r="B30" s="68">
        <f>SUM(E30+H30+K30+N30+Q30)</f>
        <v>597</v>
      </c>
      <c r="C30" s="66">
        <f>IF(A30&lt;&gt;0,B30/$B$12*100,"")</f>
        <v>1.3900207222519734</v>
      </c>
      <c r="E30" s="126">
        <v>61</v>
      </c>
      <c r="F30" s="126"/>
      <c r="G30" s="126"/>
      <c r="H30" s="126">
        <v>195</v>
      </c>
      <c r="I30" s="126"/>
      <c r="J30" s="126"/>
      <c r="K30" s="126">
        <v>225</v>
      </c>
      <c r="L30" s="126"/>
      <c r="M30" s="126"/>
      <c r="N30" s="126">
        <v>114</v>
      </c>
      <c r="O30" s="126"/>
      <c r="P30" s="126"/>
      <c r="Q30" s="126">
        <v>2</v>
      </c>
      <c r="R30" s="66">
        <f>IF($A30&lt;&gt;"",Q30/$B30*100,"")</f>
        <v>0.33500837520938026</v>
      </c>
    </row>
    <row r="31" spans="1:18" ht="13.35" customHeight="1" x14ac:dyDescent="0.2">
      <c r="A31" s="23" t="s">
        <v>30</v>
      </c>
      <c r="B31" s="68">
        <f>SUM(E31+H31+K31+N31+Q31)</f>
        <v>306</v>
      </c>
      <c r="C31" s="66">
        <f>IF(A31&lt;&gt;0,B31/$B$12*100,"")</f>
        <v>0.71247293301357428</v>
      </c>
      <c r="E31" s="126">
        <v>46</v>
      </c>
      <c r="F31" s="126"/>
      <c r="G31" s="126"/>
      <c r="H31" s="126">
        <v>91</v>
      </c>
      <c r="I31" s="126"/>
      <c r="J31" s="126"/>
      <c r="K31" s="126">
        <v>96</v>
      </c>
      <c r="L31" s="126"/>
      <c r="M31" s="126"/>
      <c r="N31" s="126">
        <v>72</v>
      </c>
      <c r="O31" s="126"/>
      <c r="P31" s="126"/>
      <c r="Q31" s="126">
        <v>1</v>
      </c>
      <c r="R31" s="66">
        <f>IF($A31&lt;&gt;"",Q31/$B31*100,"")</f>
        <v>0.32679738562091504</v>
      </c>
    </row>
    <row r="32" spans="1:18" ht="13.35" customHeight="1" x14ac:dyDescent="0.2">
      <c r="A32" s="23" t="s">
        <v>31</v>
      </c>
      <c r="B32" s="68">
        <f>SUM(E32+H32+K32+N32+Q32)</f>
        <v>528</v>
      </c>
      <c r="C32" s="66">
        <f>IF(A32&lt;&gt;0,B32/$B$12*100,"")</f>
        <v>1.2293650608861673</v>
      </c>
      <c r="E32" s="126">
        <v>67</v>
      </c>
      <c r="F32" s="126"/>
      <c r="G32" s="126"/>
      <c r="H32" s="126">
        <v>139</v>
      </c>
      <c r="I32" s="126"/>
      <c r="J32" s="126"/>
      <c r="K32" s="126">
        <v>149</v>
      </c>
      <c r="L32" s="126"/>
      <c r="M32" s="126"/>
      <c r="N32" s="126">
        <v>157</v>
      </c>
      <c r="O32" s="126"/>
      <c r="P32" s="126"/>
      <c r="Q32" s="126">
        <v>16</v>
      </c>
      <c r="R32" s="66">
        <f>IF($A32&lt;&gt;"",Q32/$B32*100,"")</f>
        <v>3.0303030303030303</v>
      </c>
    </row>
    <row r="33" spans="1:18" ht="13.35" customHeight="1" x14ac:dyDescent="0.2">
      <c r="A33" s="23" t="s">
        <v>32</v>
      </c>
      <c r="B33" s="68">
        <f>SUM(E33+H33+K33+N33+Q33)</f>
        <v>476</v>
      </c>
      <c r="C33" s="66">
        <f>IF(A33&lt;&gt;0,B33/$B$12*100,"")</f>
        <v>1.1082912291322264</v>
      </c>
      <c r="E33" s="126">
        <v>36</v>
      </c>
      <c r="F33" s="126"/>
      <c r="G33" s="126"/>
      <c r="H33" s="126">
        <v>121</v>
      </c>
      <c r="I33" s="126"/>
      <c r="J33" s="126"/>
      <c r="K33" s="126">
        <v>191</v>
      </c>
      <c r="L33" s="126"/>
      <c r="M33" s="126"/>
      <c r="N33" s="126">
        <v>121</v>
      </c>
      <c r="O33" s="126"/>
      <c r="P33" s="126"/>
      <c r="Q33" s="126">
        <v>7</v>
      </c>
      <c r="R33" s="66">
        <f>IF($A33&lt;&gt;"",Q33/$B33*100,"")</f>
        <v>1.4705882352941175</v>
      </c>
    </row>
    <row r="34" spans="1:18" ht="9" customHeight="1" x14ac:dyDescent="0.2">
      <c r="C34" s="66" t="str">
        <f>IF(A34&lt;&gt;0,B34/$B$12*100,"")</f>
        <v/>
      </c>
      <c r="F34" s="66" t="str">
        <f>IF($A34&lt;&gt;"",E34/$B34*100,"")</f>
        <v/>
      </c>
      <c r="I34" s="66" t="str">
        <f>IF($A34&lt;&gt;"",H34/$B34*100,"")</f>
        <v/>
      </c>
      <c r="L34" s="66" t="str">
        <f>IF($A34&lt;&gt;"",K34/$B34*100,"")</f>
        <v/>
      </c>
      <c r="O34" s="66" t="str">
        <f>IF($A34&lt;&gt;"",N34/$B34*100,"")</f>
        <v/>
      </c>
      <c r="R34" s="66" t="str">
        <f>IF($A34&lt;&gt;"",Q34/$B34*100,"")</f>
        <v/>
      </c>
    </row>
    <row r="35" spans="1:18" ht="13.35" customHeight="1" x14ac:dyDescent="0.2">
      <c r="A35" s="75" t="s">
        <v>87</v>
      </c>
      <c r="B35" s="68">
        <f>SUM(B36+B42+B52+B54)</f>
        <v>13996</v>
      </c>
      <c r="C35" s="66">
        <f>IF(A35&lt;&gt;0,B35/$B$12*100,"")</f>
        <v>32.587487485156814</v>
      </c>
      <c r="E35" s="68">
        <f>SUM(E36+E42+E52+E54)</f>
        <v>1820</v>
      </c>
      <c r="F35" s="66">
        <f>IF($A35&lt;&gt;"",E35/$B35*100,"")</f>
        <v>13.003715347242069</v>
      </c>
      <c r="H35" s="68">
        <f>SUM(H36+H42+H52+H54)</f>
        <v>3266</v>
      </c>
      <c r="I35" s="66">
        <f>IF($A35&lt;&gt;"",H35/$B35*100,"")</f>
        <v>23.335238639611315</v>
      </c>
      <c r="K35" s="68">
        <f>SUM(K36+K42+K52+K54)</f>
        <v>3522</v>
      </c>
      <c r="L35" s="66">
        <f>IF($A35&lt;&gt;"",K35/$B35*100,"")</f>
        <v>25.164332666476135</v>
      </c>
      <c r="N35" s="68">
        <f>SUM(N36+N42+N52+N54)</f>
        <v>4817</v>
      </c>
      <c r="O35" s="66">
        <f>IF($A35&lt;&gt;"",N35/$B35*100,"")</f>
        <v>34.416976278936836</v>
      </c>
      <c r="Q35" s="68">
        <f>SUM(Q36+Q42+Q52+Q54)</f>
        <v>571</v>
      </c>
      <c r="R35" s="66">
        <f>IF($A35&lt;&gt;"",Q35/$B35*100,"")</f>
        <v>4.079737067733638</v>
      </c>
    </row>
    <row r="36" spans="1:18" ht="17.25" customHeight="1" x14ac:dyDescent="0.2">
      <c r="A36" s="23" t="s">
        <v>33</v>
      </c>
      <c r="B36" s="68">
        <f>SUM(E36+H36+K36+N36+Q36)</f>
        <v>4975</v>
      </c>
      <c r="C36" s="66">
        <f>IF(A36&lt;&gt;0,B36/$B$12*100,"")</f>
        <v>11.583506018766444</v>
      </c>
      <c r="E36" s="68">
        <f>SUM(E37:E40)</f>
        <v>590</v>
      </c>
      <c r="F36" s="66">
        <f>IF($A36&lt;&gt;"",E36/$B36*100,"")</f>
        <v>11.859296482412059</v>
      </c>
      <c r="H36" s="68">
        <f>SUM(H37:H40)</f>
        <v>1286</v>
      </c>
      <c r="I36" s="66">
        <f>IF($A36&lt;&gt;"",H36/$B36*100,"")</f>
        <v>25.849246231155782</v>
      </c>
      <c r="K36" s="68">
        <f>SUM(K37:K40)</f>
        <v>1335</v>
      </c>
      <c r="L36" s="66">
        <f>IF($A36&lt;&gt;"",K36/$B36*100,"")</f>
        <v>26.834170854271356</v>
      </c>
      <c r="N36" s="68">
        <f>SUM(N37:N40)</f>
        <v>1590</v>
      </c>
      <c r="O36" s="66">
        <f>IF($A36&lt;&gt;"",N36/$B36*100,"")</f>
        <v>31.959798994974875</v>
      </c>
      <c r="Q36" s="68">
        <f>SUM(Q37:Q40)</f>
        <v>174</v>
      </c>
      <c r="R36" s="66">
        <f>IF($A36&lt;&gt;"",Q36/$B36*100,"")</f>
        <v>3.4974874371859297</v>
      </c>
    </row>
    <row r="37" spans="1:18" ht="13.35" customHeight="1" x14ac:dyDescent="0.2">
      <c r="A37" s="23" t="s">
        <v>34</v>
      </c>
      <c r="B37" s="68">
        <f>SUM(E37+H37+K37+N37+Q37)</f>
        <v>2910</v>
      </c>
      <c r="C37" s="66">
        <f>IF(A37&lt;&gt;0,B37/$B$12*100,"")</f>
        <v>6.7754778923839911</v>
      </c>
      <c r="E37" s="126">
        <v>407</v>
      </c>
      <c r="F37" s="126"/>
      <c r="G37" s="126"/>
      <c r="H37" s="126">
        <v>847</v>
      </c>
      <c r="I37" s="126"/>
      <c r="J37" s="126"/>
      <c r="K37" s="126">
        <v>798</v>
      </c>
      <c r="L37" s="126"/>
      <c r="M37" s="126"/>
      <c r="N37" s="126">
        <v>820</v>
      </c>
      <c r="O37" s="126"/>
      <c r="P37" s="126"/>
      <c r="Q37" s="126">
        <v>38</v>
      </c>
      <c r="R37" s="66">
        <f>IF($A37&lt;&gt;"",Q37/$B37*100,"")</f>
        <v>1.3058419243986255</v>
      </c>
    </row>
    <row r="38" spans="1:18" ht="13.35" customHeight="1" x14ac:dyDescent="0.2">
      <c r="A38" s="23" t="s">
        <v>35</v>
      </c>
      <c r="B38" s="68">
        <f>SUM(E38+H38+K38+N38+Q38)</f>
        <v>1087</v>
      </c>
      <c r="C38" s="66">
        <f>IF(A38&lt;&gt;0,B38/$B$12*100,"")</f>
        <v>2.5309087522410301</v>
      </c>
      <c r="E38" s="126">
        <v>75</v>
      </c>
      <c r="F38" s="126"/>
      <c r="G38" s="126"/>
      <c r="H38" s="126">
        <v>205</v>
      </c>
      <c r="I38" s="126"/>
      <c r="J38" s="126"/>
      <c r="K38" s="126">
        <v>206</v>
      </c>
      <c r="L38" s="126"/>
      <c r="M38" s="126"/>
      <c r="N38" s="126">
        <v>498</v>
      </c>
      <c r="O38" s="126"/>
      <c r="P38" s="126"/>
      <c r="Q38" s="126">
        <v>103</v>
      </c>
      <c r="R38" s="66">
        <f>IF($A38&lt;&gt;"",Q38/$B38*100,"")</f>
        <v>9.475620975160993</v>
      </c>
    </row>
    <row r="39" spans="1:18" ht="13.35" customHeight="1" x14ac:dyDescent="0.2">
      <c r="A39" s="23" t="s">
        <v>36</v>
      </c>
      <c r="B39" s="68">
        <f>SUM(E39+H39+K39+N39+Q39)</f>
        <v>527</v>
      </c>
      <c r="C39" s="66">
        <f>IF(A39&lt;&gt;0,B39/$B$12*100,"")</f>
        <v>1.2270367179678223</v>
      </c>
      <c r="E39" s="126">
        <v>55</v>
      </c>
      <c r="F39" s="126"/>
      <c r="G39" s="126"/>
      <c r="H39" s="126">
        <v>105</v>
      </c>
      <c r="I39" s="126"/>
      <c r="J39" s="126"/>
      <c r="K39" s="126">
        <v>172</v>
      </c>
      <c r="L39" s="126"/>
      <c r="M39" s="126"/>
      <c r="N39" s="126">
        <v>167</v>
      </c>
      <c r="O39" s="126"/>
      <c r="P39" s="126"/>
      <c r="Q39" s="126">
        <v>28</v>
      </c>
      <c r="R39" s="66">
        <f>IF($A39&lt;&gt;"",Q39/$B39*100,"")</f>
        <v>5.3130929791271351</v>
      </c>
    </row>
    <row r="40" spans="1:18" ht="13.35" customHeight="1" x14ac:dyDescent="0.2">
      <c r="A40" s="23" t="s">
        <v>37</v>
      </c>
      <c r="B40" s="68">
        <f>SUM(E40+H40+K40+N40+Q40)</f>
        <v>451</v>
      </c>
      <c r="C40" s="66">
        <f>IF(A40&lt;&gt;0,B40/$B$12*100,"")</f>
        <v>1.0500826561736014</v>
      </c>
      <c r="E40" s="126">
        <v>53</v>
      </c>
      <c r="F40" s="126"/>
      <c r="G40" s="126"/>
      <c r="H40" s="126">
        <v>129</v>
      </c>
      <c r="I40" s="126"/>
      <c r="J40" s="126"/>
      <c r="K40" s="126">
        <v>159</v>
      </c>
      <c r="L40" s="126"/>
      <c r="M40" s="126"/>
      <c r="N40" s="126">
        <v>105</v>
      </c>
      <c r="O40" s="126"/>
      <c r="P40" s="126"/>
      <c r="Q40" s="126">
        <v>5</v>
      </c>
      <c r="R40" s="66">
        <f>IF($A40&lt;&gt;"",Q40/$B40*100,"")</f>
        <v>1.1086474501108647</v>
      </c>
    </row>
    <row r="41" spans="1:18" ht="9" customHeight="1" x14ac:dyDescent="0.2">
      <c r="C41" s="66" t="str">
        <f>IF(A41&lt;&gt;0,B41/$B$12*100,"")</f>
        <v/>
      </c>
      <c r="F41" s="66" t="str">
        <f>IF($A41&lt;&gt;"",E41/$B41*100,"")</f>
        <v/>
      </c>
      <c r="I41" s="66" t="str">
        <f>IF($A41&lt;&gt;"",H41/$B41*100,"")</f>
        <v/>
      </c>
      <c r="L41" s="66" t="str">
        <f>IF($A41&lt;&gt;"",K41/$B41*100,"")</f>
        <v/>
      </c>
      <c r="O41" s="66" t="str">
        <f>IF($A41&lt;&gt;"",N41/$B41*100,"")</f>
        <v/>
      </c>
      <c r="R41" s="66" t="str">
        <f>IF($A41&lt;&gt;"",Q41/$B41*100,"")</f>
        <v/>
      </c>
    </row>
    <row r="42" spans="1:18" ht="13.35" customHeight="1" x14ac:dyDescent="0.2">
      <c r="A42" s="23" t="s">
        <v>38</v>
      </c>
      <c r="B42" s="68">
        <f>SUM(E42+H42+K42+N42+Q42)</f>
        <v>4123</v>
      </c>
      <c r="C42" s="66">
        <f>IF(A42&lt;&gt;0,B42/$B$12*100,"")</f>
        <v>9.5997578523364915</v>
      </c>
      <c r="E42" s="68">
        <f>SUM(E43:E50)</f>
        <v>551</v>
      </c>
      <c r="F42" s="66">
        <f>IF($A42&lt;&gt;"",E42/$B42*100,"")</f>
        <v>13.364055299539171</v>
      </c>
      <c r="H42" s="68">
        <f>SUM(H43:H50)</f>
        <v>877</v>
      </c>
      <c r="I42" s="66">
        <f>IF($A42&lt;&gt;"",H42/$B42*100,"")</f>
        <v>21.270919233567788</v>
      </c>
      <c r="K42" s="68">
        <f>SUM(K43:K50)</f>
        <v>1033</v>
      </c>
      <c r="L42" s="66">
        <f>IF($A42&lt;&gt;"",K42/$B42*100,"")</f>
        <v>25.054571913655106</v>
      </c>
      <c r="N42" s="68">
        <f>SUM(N43:N50)</f>
        <v>1473</v>
      </c>
      <c r="O42" s="66">
        <f>IF($A42&lt;&gt;"",N42/$B42*100,"")</f>
        <v>35.726412806209076</v>
      </c>
      <c r="Q42" s="68">
        <f>SUM(Q43:Q50)</f>
        <v>189</v>
      </c>
      <c r="R42" s="66">
        <f>IF($A42&lt;&gt;"",Q42/$B42*100,"")</f>
        <v>4.5840407470288627</v>
      </c>
    </row>
    <row r="43" spans="1:18" ht="13.35" customHeight="1" x14ac:dyDescent="0.2">
      <c r="A43" s="23" t="s">
        <v>164</v>
      </c>
      <c r="B43" s="68">
        <f>SUM(E43+H43+K43+N43+Q43)</f>
        <v>413</v>
      </c>
      <c r="C43" s="66">
        <f>IF(A43&lt;&gt;0,B43/$B$12*100,"")</f>
        <v>0.96160562527649074</v>
      </c>
      <c r="E43" s="126">
        <v>62</v>
      </c>
      <c r="F43" s="126"/>
      <c r="G43" s="126"/>
      <c r="H43" s="126">
        <v>115</v>
      </c>
      <c r="I43" s="126"/>
      <c r="J43" s="126"/>
      <c r="K43" s="126">
        <v>114</v>
      </c>
      <c r="L43" s="126"/>
      <c r="M43" s="126"/>
      <c r="N43" s="126">
        <v>119</v>
      </c>
      <c r="O43" s="126"/>
      <c r="P43" s="126"/>
      <c r="Q43" s="126">
        <v>3</v>
      </c>
      <c r="R43" s="66">
        <f>IF($A43&lt;&gt;"",Q43/$B43*100,"")</f>
        <v>0.72639225181598066</v>
      </c>
    </row>
    <row r="44" spans="1:18" ht="13.35" customHeight="1" x14ac:dyDescent="0.2">
      <c r="A44" s="23" t="s">
        <v>39</v>
      </c>
      <c r="B44" s="68">
        <f>SUM(E44+H44+K44+N44+Q44)</f>
        <v>433</v>
      </c>
      <c r="C44" s="66">
        <f>IF(A44&lt;&gt;0,B44/$B$12*100,"")</f>
        <v>1.008172483643391</v>
      </c>
      <c r="E44" s="126">
        <v>62</v>
      </c>
      <c r="F44" s="126"/>
      <c r="G44" s="126"/>
      <c r="H44" s="126">
        <v>84</v>
      </c>
      <c r="I44" s="126"/>
      <c r="J44" s="126"/>
      <c r="K44" s="126">
        <v>135</v>
      </c>
      <c r="L44" s="126"/>
      <c r="M44" s="126"/>
      <c r="N44" s="126">
        <v>139</v>
      </c>
      <c r="O44" s="126"/>
      <c r="P44" s="126"/>
      <c r="Q44" s="126">
        <v>13</v>
      </c>
      <c r="R44" s="66">
        <f>IF($A44&lt;&gt;"",Q44/$B44*100,"")</f>
        <v>3.0023094688221708</v>
      </c>
    </row>
    <row r="45" spans="1:18" ht="13.35" customHeight="1" x14ac:dyDescent="0.2">
      <c r="A45" s="23" t="s">
        <v>40</v>
      </c>
      <c r="B45" s="68">
        <f>SUM(E45+H45+K45+N45+Q45)</f>
        <v>503</v>
      </c>
      <c r="C45" s="66">
        <f>IF(A45&lt;&gt;0,B45/$B$12*100,"")</f>
        <v>1.171156487927542</v>
      </c>
      <c r="E45" s="126">
        <v>45</v>
      </c>
      <c r="F45" s="126"/>
      <c r="G45" s="126"/>
      <c r="H45" s="126">
        <v>108</v>
      </c>
      <c r="I45" s="126"/>
      <c r="J45" s="126"/>
      <c r="K45" s="126">
        <v>129</v>
      </c>
      <c r="L45" s="126"/>
      <c r="M45" s="126"/>
      <c r="N45" s="126">
        <v>185</v>
      </c>
      <c r="O45" s="126"/>
      <c r="P45" s="126"/>
      <c r="Q45" s="126">
        <v>36</v>
      </c>
      <c r="R45" s="66">
        <f>IF($A45&lt;&gt;"",Q45/$B45*100,"")</f>
        <v>7.1570576540755466</v>
      </c>
    </row>
    <row r="46" spans="1:18" ht="13.35" customHeight="1" x14ac:dyDescent="0.2">
      <c r="A46" s="23" t="s">
        <v>41</v>
      </c>
      <c r="B46" s="68">
        <f>SUM(E46+H46+K46+N46+Q46)</f>
        <v>682</v>
      </c>
      <c r="C46" s="66">
        <f>IF(A46&lt;&gt;0,B46/$B$12*100,"")</f>
        <v>1.5879298703112994</v>
      </c>
      <c r="E46" s="126">
        <v>74</v>
      </c>
      <c r="F46" s="126"/>
      <c r="G46" s="126"/>
      <c r="H46" s="126">
        <v>151</v>
      </c>
      <c r="I46" s="126"/>
      <c r="J46" s="126"/>
      <c r="K46" s="126">
        <v>138</v>
      </c>
      <c r="L46" s="126"/>
      <c r="M46" s="126"/>
      <c r="N46" s="126">
        <v>281</v>
      </c>
      <c r="O46" s="126"/>
      <c r="P46" s="126"/>
      <c r="Q46" s="126">
        <v>38</v>
      </c>
      <c r="R46" s="66">
        <f>IF($A46&lt;&gt;"",Q46/$B46*100,"")</f>
        <v>5.5718475073313778</v>
      </c>
    </row>
    <row r="47" spans="1:18" ht="13.35" customHeight="1" x14ac:dyDescent="0.2">
      <c r="A47" s="23" t="s">
        <v>162</v>
      </c>
      <c r="B47" s="68">
        <f>SUM(E47+H47+K47+N47+Q47)</f>
        <v>672</v>
      </c>
      <c r="C47" s="66">
        <f>IF(A47&lt;&gt;0,B47/$B$12*100,"")</f>
        <v>1.5646464411278493</v>
      </c>
      <c r="E47" s="126">
        <v>82</v>
      </c>
      <c r="F47" s="126"/>
      <c r="G47" s="126"/>
      <c r="H47" s="126">
        <v>160</v>
      </c>
      <c r="I47" s="126"/>
      <c r="J47" s="126"/>
      <c r="K47" s="126">
        <v>199</v>
      </c>
      <c r="L47" s="126"/>
      <c r="M47" s="126"/>
      <c r="N47" s="126">
        <v>214</v>
      </c>
      <c r="O47" s="126"/>
      <c r="P47" s="126"/>
      <c r="Q47" s="126">
        <v>17</v>
      </c>
      <c r="R47" s="66">
        <f>IF($A47&lt;&gt;"",Q47/$B47*100,"")</f>
        <v>2.5297619047619047</v>
      </c>
    </row>
    <row r="48" spans="1:18" ht="13.35" customHeight="1" x14ac:dyDescent="0.2">
      <c r="A48" s="23" t="s">
        <v>45</v>
      </c>
      <c r="B48" s="68">
        <f>SUM(E48+H48+K48+N48+Q48)</f>
        <v>327</v>
      </c>
      <c r="C48" s="66">
        <f>IF(A48&lt;&gt;0,B48/$B$12*100,"")</f>
        <v>0.76136813429881944</v>
      </c>
      <c r="E48" s="126">
        <v>56</v>
      </c>
      <c r="F48" s="126"/>
      <c r="G48" s="126"/>
      <c r="H48" s="126">
        <v>58</v>
      </c>
      <c r="I48" s="126"/>
      <c r="J48" s="126"/>
      <c r="K48" s="126">
        <v>109</v>
      </c>
      <c r="L48" s="126"/>
      <c r="M48" s="126"/>
      <c r="N48" s="126">
        <v>98</v>
      </c>
      <c r="O48" s="126"/>
      <c r="P48" s="126"/>
      <c r="Q48" s="126">
        <v>6</v>
      </c>
      <c r="R48" s="66">
        <f>IF($A48&lt;&gt;"",Q48/$B48*100,"")</f>
        <v>1.834862385321101</v>
      </c>
    </row>
    <row r="49" spans="1:18" ht="13.35" customHeight="1" x14ac:dyDescent="0.2">
      <c r="A49" s="23" t="s">
        <v>44</v>
      </c>
      <c r="B49" s="68">
        <f>SUM(E49+H49+K49+N49+Q49)</f>
        <v>583</v>
      </c>
      <c r="C49" s="66">
        <f>IF(A49&lt;&gt;0,B49/$B$12*100,"")</f>
        <v>1.3574239213951431</v>
      </c>
      <c r="E49" s="126">
        <v>102</v>
      </c>
      <c r="F49" s="126"/>
      <c r="G49" s="126"/>
      <c r="H49" s="126">
        <v>137</v>
      </c>
      <c r="I49" s="126"/>
      <c r="J49" s="126"/>
      <c r="K49" s="126">
        <v>115</v>
      </c>
      <c r="L49" s="126"/>
      <c r="M49" s="126"/>
      <c r="N49" s="126">
        <v>205</v>
      </c>
      <c r="O49" s="126"/>
      <c r="P49" s="126"/>
      <c r="Q49" s="126">
        <v>24</v>
      </c>
      <c r="R49" s="66">
        <f>IF($A49&lt;&gt;"",Q49/$B49*100,"")</f>
        <v>4.1166380789022305</v>
      </c>
    </row>
    <row r="50" spans="1:18" ht="13.35" customHeight="1" x14ac:dyDescent="0.2">
      <c r="A50" s="23" t="s">
        <v>43</v>
      </c>
      <c r="B50" s="68">
        <f>SUM(E50+H50+K50+N50+Q50)</f>
        <v>510</v>
      </c>
      <c r="C50" s="66">
        <f>IF(A50&lt;&gt;0,B50/$B$12*100,"")</f>
        <v>1.187454888355957</v>
      </c>
      <c r="E50" s="126">
        <v>68</v>
      </c>
      <c r="F50" s="126"/>
      <c r="G50" s="126"/>
      <c r="H50" s="126">
        <v>64</v>
      </c>
      <c r="I50" s="126"/>
      <c r="J50" s="126"/>
      <c r="K50" s="126">
        <v>94</v>
      </c>
      <c r="L50" s="126"/>
      <c r="M50" s="126"/>
      <c r="N50" s="126">
        <v>232</v>
      </c>
      <c r="O50" s="126"/>
      <c r="P50" s="126"/>
      <c r="Q50" s="126">
        <v>52</v>
      </c>
      <c r="R50" s="66">
        <f>IF($A50&lt;&gt;"",Q50/$B50*100,"")</f>
        <v>10.196078431372548</v>
      </c>
    </row>
    <row r="51" spans="1:18" ht="9" customHeight="1" x14ac:dyDescent="0.2">
      <c r="C51" s="66" t="str">
        <f>IF(A51&lt;&gt;0,B51/$B$12*100,"")</f>
        <v/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66" t="str">
        <f>IF($A51&lt;&gt;"",Q51/$B51*100,"")</f>
        <v/>
      </c>
    </row>
    <row r="52" spans="1:18" ht="13.35" customHeight="1" x14ac:dyDescent="0.2">
      <c r="A52" s="23" t="s">
        <v>47</v>
      </c>
      <c r="B52" s="68">
        <f>SUM(E52+H52+K52+N52+Q52)</f>
        <v>1410</v>
      </c>
      <c r="C52" s="66">
        <f>IF(A52&lt;&gt;0,B52/$B$12*100,"")</f>
        <v>3.2829635148664695</v>
      </c>
      <c r="E52" s="126">
        <v>227</v>
      </c>
      <c r="F52" s="126"/>
      <c r="G52" s="126"/>
      <c r="H52" s="126">
        <v>266</v>
      </c>
      <c r="I52" s="126"/>
      <c r="J52" s="126"/>
      <c r="K52" s="126">
        <v>270</v>
      </c>
      <c r="L52" s="126"/>
      <c r="M52" s="126"/>
      <c r="N52" s="126">
        <v>581</v>
      </c>
      <c r="O52" s="126"/>
      <c r="P52" s="126"/>
      <c r="Q52" s="126">
        <v>66</v>
      </c>
      <c r="R52" s="66">
        <f>IF($A52&lt;&gt;"",Q52/$B52*100,"")</f>
        <v>4.6808510638297873</v>
      </c>
    </row>
    <row r="53" spans="1:18" ht="9" customHeight="1" x14ac:dyDescent="0.2">
      <c r="C53" s="66" t="str">
        <f>IF(A53&lt;&gt;0,B53/$B$12*100,"")</f>
        <v/>
      </c>
      <c r="F53" s="66" t="str">
        <f>IF($A53&lt;&gt;"",E53/$B53*100,"")</f>
        <v/>
      </c>
      <c r="I53" s="66" t="str">
        <f>IF($A53&lt;&gt;"",H53/$B53*100,"")</f>
        <v/>
      </c>
      <c r="L53" s="66" t="str">
        <f>IF($A53&lt;&gt;"",K53/$B53*100,"")</f>
        <v/>
      </c>
      <c r="O53" s="66" t="str">
        <f>IF($A53&lt;&gt;"",N53/$B53*100,"")</f>
        <v/>
      </c>
      <c r="R53" s="66" t="str">
        <f>IF($A53&lt;&gt;"",Q53/$B53*100,"")</f>
        <v/>
      </c>
    </row>
    <row r="54" spans="1:18" ht="13.35" customHeight="1" x14ac:dyDescent="0.2">
      <c r="A54" s="23" t="s">
        <v>48</v>
      </c>
      <c r="B54" s="68">
        <f>SUM(E54+H54+K54+N54+Q54)</f>
        <v>3488</v>
      </c>
      <c r="C54" s="66">
        <f>IF(A54&lt;&gt;0,B54/$B$12*100,"")</f>
        <v>8.121260099187408</v>
      </c>
      <c r="E54" s="68">
        <f>SUM(E55:E59)</f>
        <v>452</v>
      </c>
      <c r="F54" s="66">
        <f>IF($A54&lt;&gt;"",E54/$B54*100,"")</f>
        <v>12.958715596330276</v>
      </c>
      <c r="H54" s="68">
        <f>SUM(H55:H59)</f>
        <v>837</v>
      </c>
      <c r="I54" s="66">
        <f>IF($A54&lt;&gt;"",H54/$B54*100,"")</f>
        <v>23.996559633027523</v>
      </c>
      <c r="K54" s="68">
        <f>SUM(K55:K59)</f>
        <v>884</v>
      </c>
      <c r="L54" s="66">
        <f>IF($A54&lt;&gt;"",K54/$B54*100,"")</f>
        <v>25.344036697247706</v>
      </c>
      <c r="N54" s="68">
        <f>SUM(N55:N59)</f>
        <v>1173</v>
      </c>
      <c r="O54" s="66">
        <f>IF($A54&lt;&gt;"",N54/$B54*100,"")</f>
        <v>33.6295871559633</v>
      </c>
      <c r="Q54" s="68">
        <f>SUM(Q55:Q59)</f>
        <v>142</v>
      </c>
      <c r="R54" s="66">
        <f>IF($A54&lt;&gt;"",Q54/$B54*100,"")</f>
        <v>4.0711009174311927</v>
      </c>
    </row>
    <row r="55" spans="1:18" ht="13.35" customHeight="1" x14ac:dyDescent="0.2">
      <c r="A55" s="23" t="s">
        <v>49</v>
      </c>
      <c r="B55" s="68">
        <f>SUM(E55+H55+K55+N55+Q55)</f>
        <v>201</v>
      </c>
      <c r="C55" s="66">
        <f>IF(A55&lt;&gt;0,B55/$B$12*100,"")</f>
        <v>0.46799692658734776</v>
      </c>
      <c r="E55" s="126">
        <v>51</v>
      </c>
      <c r="F55" s="126"/>
      <c r="G55" s="126"/>
      <c r="H55" s="126">
        <v>93</v>
      </c>
      <c r="I55" s="126"/>
      <c r="J55" s="126"/>
      <c r="K55" s="126">
        <v>49</v>
      </c>
      <c r="L55" s="126"/>
      <c r="M55" s="126"/>
      <c r="N55" s="126">
        <v>8</v>
      </c>
      <c r="O55" s="126"/>
      <c r="P55" s="126"/>
      <c r="Q55" s="126">
        <v>0</v>
      </c>
      <c r="R55" s="66">
        <f>IF($A55&lt;&gt;"",Q55/$B55*100,"")</f>
        <v>0</v>
      </c>
    </row>
    <row r="56" spans="1:18" ht="13.35" customHeight="1" x14ac:dyDescent="0.2">
      <c r="A56" s="23" t="s">
        <v>50</v>
      </c>
      <c r="B56" s="68">
        <f>SUM(E56+H56+K56+N56+Q56)</f>
        <v>2080</v>
      </c>
      <c r="C56" s="66">
        <f>IF(A56&lt;&gt;0,B56/$B$12*100,"")</f>
        <v>4.8429532701576283</v>
      </c>
      <c r="E56" s="126">
        <v>223</v>
      </c>
      <c r="F56" s="126"/>
      <c r="G56" s="126"/>
      <c r="H56" s="126">
        <v>530</v>
      </c>
      <c r="I56" s="126"/>
      <c r="J56" s="126"/>
      <c r="K56" s="126">
        <v>541</v>
      </c>
      <c r="L56" s="126"/>
      <c r="M56" s="126"/>
      <c r="N56" s="126">
        <v>707</v>
      </c>
      <c r="O56" s="126"/>
      <c r="P56" s="126"/>
      <c r="Q56" s="126">
        <v>79</v>
      </c>
      <c r="R56" s="66">
        <f>IF($A56&lt;&gt;"",Q56/$B56*100,"")</f>
        <v>3.7980769230769229</v>
      </c>
    </row>
    <row r="57" spans="1:18" ht="13.35" customHeight="1" x14ac:dyDescent="0.2">
      <c r="A57" s="23" t="s">
        <v>51</v>
      </c>
      <c r="B57" s="68">
        <f>SUM(E57+H57+K57+N57+Q57)</f>
        <v>406</v>
      </c>
      <c r="C57" s="66">
        <f>IF(A57&lt;&gt;0,B57/$B$12*100,"")</f>
        <v>0.94530722484807561</v>
      </c>
      <c r="E57" s="126">
        <v>88</v>
      </c>
      <c r="F57" s="126"/>
      <c r="G57" s="126"/>
      <c r="H57" s="126">
        <v>44</v>
      </c>
      <c r="I57" s="126"/>
      <c r="J57" s="126"/>
      <c r="K57" s="126">
        <v>69</v>
      </c>
      <c r="L57" s="126"/>
      <c r="M57" s="126"/>
      <c r="N57" s="126">
        <v>177</v>
      </c>
      <c r="O57" s="126"/>
      <c r="P57" s="126"/>
      <c r="Q57" s="126">
        <v>28</v>
      </c>
      <c r="R57" s="66">
        <f>IF($A57&lt;&gt;"",Q57/$B57*100,"")</f>
        <v>6.8965517241379306</v>
      </c>
    </row>
    <row r="58" spans="1:18" ht="13.35" customHeight="1" x14ac:dyDescent="0.2">
      <c r="A58" s="38" t="s">
        <v>96</v>
      </c>
      <c r="B58" s="68">
        <f>SUM(E58+H58+K58+N58+Q58)</f>
        <v>503</v>
      </c>
      <c r="C58" s="66">
        <f>IF(A58&lt;&gt;0,B58/$B$12*100,"")</f>
        <v>1.171156487927542</v>
      </c>
      <c r="E58" s="126">
        <v>67</v>
      </c>
      <c r="F58" s="126"/>
      <c r="G58" s="126"/>
      <c r="H58" s="126">
        <v>90</v>
      </c>
      <c r="I58" s="126"/>
      <c r="J58" s="126"/>
      <c r="K58" s="126">
        <v>107</v>
      </c>
      <c r="L58" s="126"/>
      <c r="M58" s="126"/>
      <c r="N58" s="126">
        <v>209</v>
      </c>
      <c r="O58" s="126"/>
      <c r="P58" s="126"/>
      <c r="Q58" s="126">
        <v>30</v>
      </c>
      <c r="R58" s="66">
        <f>IF($A58&lt;&gt;"",Q58/$B58*100,"")</f>
        <v>5.964214711729622</v>
      </c>
    </row>
    <row r="59" spans="1:18" ht="13.35" customHeight="1" x14ac:dyDescent="0.2">
      <c r="A59" s="23" t="s">
        <v>52</v>
      </c>
      <c r="B59" s="68">
        <f>SUM(E59+H59+K59+N59+Q59)</f>
        <v>298</v>
      </c>
      <c r="C59" s="66">
        <f>IF(A59&lt;&gt;0,B59/$B$12*100,"")</f>
        <v>0.69384618966681411</v>
      </c>
      <c r="E59" s="126">
        <v>23</v>
      </c>
      <c r="F59" s="126"/>
      <c r="G59" s="126"/>
      <c r="H59" s="126">
        <v>80</v>
      </c>
      <c r="I59" s="126"/>
      <c r="J59" s="126"/>
      <c r="K59" s="126">
        <v>118</v>
      </c>
      <c r="L59" s="126"/>
      <c r="M59" s="126"/>
      <c r="N59" s="126">
        <v>72</v>
      </c>
      <c r="O59" s="126"/>
      <c r="P59" s="126"/>
      <c r="Q59" s="126">
        <v>5</v>
      </c>
      <c r="R59" s="66">
        <f>IF($A59&lt;&gt;"",Q59/$B59*100,"")</f>
        <v>1.6778523489932886</v>
      </c>
    </row>
    <row r="60" spans="1:18" ht="9" customHeight="1" x14ac:dyDescent="0.2">
      <c r="C60" s="66" t="str">
        <f>IF(A60&lt;&gt;0,B60/$B$12*100,"")</f>
        <v/>
      </c>
      <c r="F60" s="66" t="str">
        <f>IF($A60&lt;&gt;"",E60/$B60*100,"")</f>
        <v/>
      </c>
      <c r="I60" s="66" t="str">
        <f>IF($A60&lt;&gt;"",H60/$B60*100,"")</f>
        <v/>
      </c>
      <c r="L60" s="66" t="str">
        <f>IF($A60&lt;&gt;"",K60/$B60*100,"")</f>
        <v/>
      </c>
      <c r="O60" s="66" t="str">
        <f>IF($A60&lt;&gt;"",N60/$B60*100,"")</f>
        <v/>
      </c>
      <c r="R60" s="66" t="str">
        <f>IF($A60&lt;&gt;"",Q60/$B60*100,"")</f>
        <v/>
      </c>
    </row>
    <row r="61" spans="1:18" ht="13.35" customHeight="1" x14ac:dyDescent="0.2">
      <c r="A61" s="75" t="s">
        <v>88</v>
      </c>
      <c r="B61" s="68">
        <f>SUM(B62+B64+B71+B73)</f>
        <v>3988</v>
      </c>
      <c r="C61" s="66">
        <f>IF(A61&lt;&gt;0,B61/$B$12*100,"")</f>
        <v>9.2854315583599156</v>
      </c>
      <c r="E61" s="68">
        <f>SUM(E62+E64+E71+E73)</f>
        <v>315</v>
      </c>
      <c r="F61" s="66">
        <f>IF($A61&lt;&gt;"",E61/$B61*100,"")</f>
        <v>7.8986960882647947</v>
      </c>
      <c r="H61" s="68">
        <f>SUM(H62+H64+H71+H73)</f>
        <v>787</v>
      </c>
      <c r="I61" s="66">
        <f>IF($A61&lt;&gt;"",H61/$B61*100,"")</f>
        <v>19.73420260782347</v>
      </c>
      <c r="K61" s="68">
        <f>SUM(K62+K64+K71+K73)</f>
        <v>1407</v>
      </c>
      <c r="L61" s="66">
        <f>IF($A61&lt;&gt;"",K61/$B61*100,"")</f>
        <v>35.280842527582749</v>
      </c>
      <c r="N61" s="68">
        <f>SUM(N62+N64+N71+N73)</f>
        <v>1332</v>
      </c>
      <c r="O61" s="66">
        <f>IF($A61&lt;&gt;"",N61/$B61*100,"")</f>
        <v>33.400200601805416</v>
      </c>
      <c r="Q61" s="68">
        <f>SUM(Q62+Q64+Q71+Q73)</f>
        <v>147</v>
      </c>
      <c r="R61" s="66">
        <f>IF($A61&lt;&gt;"",Q61/$B61*100,"")</f>
        <v>3.6860581745235708</v>
      </c>
    </row>
    <row r="62" spans="1:18" ht="13.35" customHeight="1" x14ac:dyDescent="0.2">
      <c r="A62" s="23" t="s">
        <v>92</v>
      </c>
      <c r="B62" s="68">
        <f>SUM(E62+H62+K62+N62+Q62)</f>
        <v>596</v>
      </c>
      <c r="C62" s="66">
        <f>IF(A62&lt;&gt;0,B62/$B$12*100,"")</f>
        <v>1.3876923793336282</v>
      </c>
      <c r="E62" s="126">
        <v>33</v>
      </c>
      <c r="F62" s="126"/>
      <c r="G62" s="126"/>
      <c r="H62" s="126">
        <v>106</v>
      </c>
      <c r="I62" s="126"/>
      <c r="J62" s="126"/>
      <c r="K62" s="126">
        <v>278</v>
      </c>
      <c r="L62" s="126"/>
      <c r="M62" s="126"/>
      <c r="N62" s="126">
        <v>171</v>
      </c>
      <c r="O62" s="126"/>
      <c r="P62" s="126"/>
      <c r="Q62" s="126">
        <v>8</v>
      </c>
      <c r="R62" s="66">
        <f>IF($A62&lt;&gt;"",Q62/$B62*100,"")</f>
        <v>1.3422818791946309</v>
      </c>
    </row>
    <row r="63" spans="1:18" ht="9" customHeight="1" x14ac:dyDescent="0.2">
      <c r="C63" s="66" t="str">
        <f>IF(A63&lt;&gt;0,B63/$B$12*100,"")</f>
        <v/>
      </c>
      <c r="F63" s="66" t="str">
        <f>IF($A63&lt;&gt;"",E63/$B63*100,"")</f>
        <v/>
      </c>
      <c r="I63" s="66" t="str">
        <f>IF($A63&lt;&gt;"",H63/$B63*100,"")</f>
        <v/>
      </c>
      <c r="L63" s="66" t="str">
        <f>IF($A63&lt;&gt;"",K63/$B63*100,"")</f>
        <v/>
      </c>
      <c r="O63" s="66" t="str">
        <f>IF($A63&lt;&gt;"",N63/$B63*100,"")</f>
        <v/>
      </c>
      <c r="R63" s="66" t="str">
        <f>IF($A63&lt;&gt;"",Q63/$B63*100,"")</f>
        <v/>
      </c>
    </row>
    <row r="64" spans="1:18" ht="13.35" customHeight="1" x14ac:dyDescent="0.2">
      <c r="A64" s="23" t="s">
        <v>53</v>
      </c>
      <c r="B64" s="68">
        <f>SUM(E64+H64+K64+N64+Q64)</f>
        <v>2406</v>
      </c>
      <c r="C64" s="66">
        <f>IF(A64&lt;&gt;0,B64/$B$12*100,"")</f>
        <v>5.6019930615381037</v>
      </c>
      <c r="E64" s="68">
        <f>SUM(E65:E69)</f>
        <v>234</v>
      </c>
      <c r="F64" s="66">
        <f>IF($A64&lt;&gt;"",E64/$B64*100,"")</f>
        <v>9.7256857855361591</v>
      </c>
      <c r="H64" s="68">
        <f>SUM(H65:H69)</f>
        <v>363</v>
      </c>
      <c r="I64" s="66">
        <f>IF($A64&lt;&gt;"",H64/$B64*100,"")</f>
        <v>15.087281795511224</v>
      </c>
      <c r="K64" s="68">
        <f>SUM(K65:K69)</f>
        <v>790</v>
      </c>
      <c r="L64" s="66">
        <f>IF($A64&lt;&gt;"",K64/$B64*100,"")</f>
        <v>32.834580216126355</v>
      </c>
      <c r="N64" s="68">
        <f>SUM(N65:N69)</f>
        <v>893</v>
      </c>
      <c r="O64" s="66">
        <f>IF($A64&lt;&gt;"",N64/$B64*100,"")</f>
        <v>37.115544472152948</v>
      </c>
      <c r="Q64" s="68">
        <f>SUM(Q65:Q69)</f>
        <v>126</v>
      </c>
      <c r="R64" s="66">
        <f>IF($A64&lt;&gt;"",Q64/$B64*100,"")</f>
        <v>5.2369077306733169</v>
      </c>
    </row>
    <row r="65" spans="1:18" ht="13.35" customHeight="1" x14ac:dyDescent="0.2">
      <c r="A65" s="23" t="s">
        <v>54</v>
      </c>
      <c r="B65" s="68">
        <f>SUM(E65+H65+K65+N65+Q65)</f>
        <v>678</v>
      </c>
      <c r="C65" s="66">
        <f>IF(A65&lt;&gt;0,B65/$B$12*100,"")</f>
        <v>1.5786164986379196</v>
      </c>
      <c r="E65" s="126">
        <v>16</v>
      </c>
      <c r="F65" s="126"/>
      <c r="G65" s="126"/>
      <c r="H65" s="126">
        <v>153</v>
      </c>
      <c r="I65" s="126"/>
      <c r="J65" s="126"/>
      <c r="K65" s="126">
        <v>300</v>
      </c>
      <c r="L65" s="126"/>
      <c r="M65" s="126"/>
      <c r="N65" s="126">
        <v>147</v>
      </c>
      <c r="O65" s="126"/>
      <c r="P65" s="126"/>
      <c r="Q65" s="126">
        <v>62</v>
      </c>
      <c r="R65" s="66">
        <f>IF($A65&lt;&gt;"",Q65/$B65*100,"")</f>
        <v>9.1445427728613566</v>
      </c>
    </row>
    <row r="66" spans="1:18" ht="13.35" customHeight="1" x14ac:dyDescent="0.2">
      <c r="A66" s="23" t="s">
        <v>55</v>
      </c>
      <c r="B66" s="68">
        <f>SUM(E66+H66+K66+N66+Q66)</f>
        <v>462</v>
      </c>
      <c r="C66" s="66">
        <f>IF(A66&lt;&gt;0,B66/$B$12*100,"")</f>
        <v>1.0756944282753964</v>
      </c>
      <c r="E66" s="126">
        <v>44</v>
      </c>
      <c r="F66" s="126"/>
      <c r="G66" s="126"/>
      <c r="H66" s="126">
        <v>31</v>
      </c>
      <c r="I66" s="126"/>
      <c r="J66" s="126"/>
      <c r="K66" s="126">
        <v>98</v>
      </c>
      <c r="L66" s="126"/>
      <c r="M66" s="126"/>
      <c r="N66" s="126">
        <v>270</v>
      </c>
      <c r="O66" s="126"/>
      <c r="P66" s="126"/>
      <c r="Q66" s="126">
        <v>19</v>
      </c>
      <c r="R66" s="66">
        <f>IF($A66&lt;&gt;"",Q66/$B66*100,"")</f>
        <v>4.112554112554113</v>
      </c>
    </row>
    <row r="67" spans="1:18" ht="13.35" customHeight="1" x14ac:dyDescent="0.2">
      <c r="A67" s="23" t="s">
        <v>58</v>
      </c>
      <c r="B67" s="68">
        <f>SUM(E67+H67+K67+N67+Q67)</f>
        <v>799</v>
      </c>
      <c r="C67" s="66">
        <f>IF(A67&lt;&gt;0,B67/$B$12*100,"")</f>
        <v>1.8603459917576659</v>
      </c>
      <c r="E67" s="126">
        <v>109</v>
      </c>
      <c r="F67" s="126"/>
      <c r="G67" s="126"/>
      <c r="H67" s="126">
        <v>92</v>
      </c>
      <c r="I67" s="126"/>
      <c r="J67" s="126"/>
      <c r="K67" s="126">
        <v>257</v>
      </c>
      <c r="L67" s="126"/>
      <c r="M67" s="126"/>
      <c r="N67" s="126">
        <v>314</v>
      </c>
      <c r="O67" s="126"/>
      <c r="P67" s="126"/>
      <c r="Q67" s="126">
        <v>27</v>
      </c>
      <c r="R67" s="66">
        <f>IF($A67&lt;&gt;"",Q67/$B67*100,"")</f>
        <v>3.3792240300375469</v>
      </c>
    </row>
    <row r="68" spans="1:18" ht="13.35" customHeight="1" x14ac:dyDescent="0.2">
      <c r="A68" s="23" t="s">
        <v>56</v>
      </c>
      <c r="B68" s="68">
        <f>SUM(E68+H68+K68+N68+Q68)</f>
        <v>149</v>
      </c>
      <c r="C68" s="66">
        <f>IF(A68&lt;&gt;0,B68/$B$12*100,"")</f>
        <v>0.34692309483340705</v>
      </c>
      <c r="E68" s="126">
        <v>22</v>
      </c>
      <c r="F68" s="126"/>
      <c r="G68" s="126"/>
      <c r="H68" s="126">
        <v>20</v>
      </c>
      <c r="I68" s="126"/>
      <c r="J68" s="126"/>
      <c r="K68" s="126">
        <v>14</v>
      </c>
      <c r="L68" s="126"/>
      <c r="M68" s="126"/>
      <c r="N68" s="126">
        <v>83</v>
      </c>
      <c r="O68" s="126"/>
      <c r="P68" s="126"/>
      <c r="Q68" s="126">
        <v>10</v>
      </c>
      <c r="R68" s="66">
        <f>IF($A68&lt;&gt;"",Q68/$B68*100,"")</f>
        <v>6.7114093959731544</v>
      </c>
    </row>
    <row r="69" spans="1:18" ht="13.35" customHeight="1" x14ac:dyDescent="0.2">
      <c r="A69" s="23" t="s">
        <v>57</v>
      </c>
      <c r="B69" s="68">
        <f>SUM(E69+H69+K69+N69+Q69)</f>
        <v>318</v>
      </c>
      <c r="C69" s="66">
        <f>IF(A69&lt;&gt;0,B69/$B$12*100,"")</f>
        <v>0.74041304803371444</v>
      </c>
      <c r="E69" s="126">
        <v>43</v>
      </c>
      <c r="F69" s="126"/>
      <c r="G69" s="126"/>
      <c r="H69" s="126">
        <v>67</v>
      </c>
      <c r="I69" s="126"/>
      <c r="J69" s="126"/>
      <c r="K69" s="126">
        <v>121</v>
      </c>
      <c r="L69" s="126"/>
      <c r="M69" s="126"/>
      <c r="N69" s="126">
        <v>79</v>
      </c>
      <c r="O69" s="126"/>
      <c r="P69" s="126"/>
      <c r="Q69" s="126">
        <v>8</v>
      </c>
      <c r="R69" s="66">
        <f>IF($A69&lt;&gt;"",Q69/$B69*100,"")</f>
        <v>2.5157232704402519</v>
      </c>
    </row>
    <row r="70" spans="1:18" ht="9" customHeight="1" x14ac:dyDescent="0.2">
      <c r="C70" s="66" t="str">
        <f>IF(A70&lt;&gt;0,B70/$B$12*100,"")</f>
        <v/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6" t="str">
        <f>IF($A70&lt;&gt;"",Q70/$B70*100,"")</f>
        <v/>
      </c>
    </row>
    <row r="71" spans="1:18" ht="13.35" customHeight="1" x14ac:dyDescent="0.2">
      <c r="A71" s="23" t="s">
        <v>59</v>
      </c>
      <c r="B71" s="68">
        <f>SUM(E71+H71+K71+N71+Q71)</f>
        <v>440</v>
      </c>
      <c r="C71" s="66">
        <f>IF(A71&lt;&gt;0,B71/$B$12*100,"")</f>
        <v>1.0244708840718062</v>
      </c>
      <c r="E71" s="126">
        <v>21</v>
      </c>
      <c r="F71" s="126"/>
      <c r="G71" s="126"/>
      <c r="H71" s="126">
        <v>123</v>
      </c>
      <c r="I71" s="126"/>
      <c r="J71" s="126"/>
      <c r="K71" s="126">
        <v>159</v>
      </c>
      <c r="L71" s="126"/>
      <c r="M71" s="126"/>
      <c r="N71" s="126">
        <v>132</v>
      </c>
      <c r="O71" s="126"/>
      <c r="P71" s="126"/>
      <c r="Q71" s="126">
        <v>5</v>
      </c>
      <c r="R71" s="66">
        <f>IF($A71&lt;&gt;"",Q71/$B71*100,"")</f>
        <v>1.1363636363636365</v>
      </c>
    </row>
    <row r="72" spans="1:18" ht="9" customHeight="1" x14ac:dyDescent="0.2">
      <c r="C72" s="66" t="str">
        <f>IF(A72&lt;&gt;0,B72/$B$12*100,"")</f>
        <v/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66" t="str">
        <f>IF($A72&lt;&gt;"",Q72/$B72*100,"")</f>
        <v/>
      </c>
    </row>
    <row r="73" spans="1:18" ht="13.35" customHeight="1" x14ac:dyDescent="0.2">
      <c r="A73" s="23" t="s">
        <v>60</v>
      </c>
      <c r="B73" s="68">
        <f>SUM(E73+H73+K73+N73+Q73)</f>
        <v>546</v>
      </c>
      <c r="C73" s="66">
        <f>IF(A73&lt;&gt;0,B73/$B$12*100,"")</f>
        <v>1.2712752334163775</v>
      </c>
      <c r="E73" s="126">
        <v>27</v>
      </c>
      <c r="F73" s="126"/>
      <c r="G73" s="126"/>
      <c r="H73" s="126">
        <v>195</v>
      </c>
      <c r="I73" s="126"/>
      <c r="J73" s="126"/>
      <c r="K73" s="126">
        <v>180</v>
      </c>
      <c r="L73" s="126"/>
      <c r="M73" s="126"/>
      <c r="N73" s="126">
        <v>136</v>
      </c>
      <c r="O73" s="126"/>
      <c r="P73" s="126"/>
      <c r="Q73" s="126">
        <v>8</v>
      </c>
      <c r="R73" s="66">
        <f>IF($A73&lt;&gt;"",Q73/$B73*100,"")</f>
        <v>1.4652014652014651</v>
      </c>
    </row>
    <row r="74" spans="1:18" ht="9" customHeight="1" x14ac:dyDescent="0.2">
      <c r="C74" s="66" t="str">
        <f>IF(A74&lt;&gt;0,B74/$B$12*100,"")</f>
        <v/>
      </c>
      <c r="F74" s="66" t="str">
        <f>IF($A74&lt;&gt;"",E74/$B74*100,"")</f>
        <v/>
      </c>
      <c r="I74" s="66" t="str">
        <f>IF($A74&lt;&gt;"",H74/$B74*100,"")</f>
        <v/>
      </c>
      <c r="L74" s="66" t="str">
        <f>IF($A74&lt;&gt;"",K74/$B74*100,"")</f>
        <v/>
      </c>
      <c r="O74" s="66" t="str">
        <f>IF($A74&lt;&gt;"",N74/$B74*100,"")</f>
        <v/>
      </c>
      <c r="R74" s="66" t="str">
        <f>IF($A74&lt;&gt;"",Q74/$B74*100,"")</f>
        <v/>
      </c>
    </row>
    <row r="75" spans="1:18" ht="13.35" customHeight="1" x14ac:dyDescent="0.2">
      <c r="A75" s="75" t="s">
        <v>89</v>
      </c>
      <c r="B75" s="68">
        <f>SUM(B76)</f>
        <v>1441</v>
      </c>
      <c r="C75" s="66">
        <f>IF(A75&lt;&gt;0,B75/$B$12*100,"")</f>
        <v>3.3551421453351651</v>
      </c>
      <c r="E75" s="68">
        <f>SUM(E76)</f>
        <v>162</v>
      </c>
      <c r="F75" s="66">
        <f>IF($A75&lt;&gt;"",E75/$B75*100,"")</f>
        <v>11.242192921582236</v>
      </c>
      <c r="H75" s="68">
        <f>SUM(H76)</f>
        <v>336</v>
      </c>
      <c r="I75" s="66">
        <f>IF($A75&lt;&gt;"",H75/$B75*100,"")</f>
        <v>23.317140874392784</v>
      </c>
      <c r="K75" s="68">
        <f>SUM(K76)</f>
        <v>545</v>
      </c>
      <c r="L75" s="66">
        <f>IF($A75&lt;&gt;"",K75/$B75*100,"")</f>
        <v>37.820957668285914</v>
      </c>
      <c r="N75" s="68">
        <f>SUM(N76)</f>
        <v>381</v>
      </c>
      <c r="O75" s="66">
        <f>IF($A75&lt;&gt;"",N75/$B75*100,"")</f>
        <v>26.43997224149896</v>
      </c>
      <c r="Q75" s="68">
        <f>SUM(Q76)</f>
        <v>17</v>
      </c>
      <c r="R75" s="66">
        <f>IF($A75&lt;&gt;"",Q75/$B75*100,"")</f>
        <v>1.1797362942401111</v>
      </c>
    </row>
    <row r="76" spans="1:18" ht="13.35" customHeight="1" x14ac:dyDescent="0.2">
      <c r="A76" s="23" t="s">
        <v>287</v>
      </c>
      <c r="B76" s="68">
        <f>SUM(E76+H76+K76+N76+Q76)</f>
        <v>1441</v>
      </c>
      <c r="C76" s="66">
        <f>IF(A76&lt;&gt;0,B76/$B$12*100,"")</f>
        <v>3.3551421453351651</v>
      </c>
      <c r="E76" s="68">
        <f>SUM(E77:E80)</f>
        <v>162</v>
      </c>
      <c r="F76" s="66">
        <f>IF($A76&lt;&gt;"",E76/$B76*100,"")</f>
        <v>11.242192921582236</v>
      </c>
      <c r="H76" s="68">
        <f>SUM(H77:H80)</f>
        <v>336</v>
      </c>
      <c r="I76" s="66">
        <f>IF($A76&lt;&gt;"",H76/$B76*100,"")</f>
        <v>23.317140874392784</v>
      </c>
      <c r="K76" s="68">
        <f>SUM(K77:K80)</f>
        <v>545</v>
      </c>
      <c r="L76" s="66">
        <f>IF($A76&lt;&gt;"",K76/$B76*100,"")</f>
        <v>37.820957668285914</v>
      </c>
      <c r="N76" s="68">
        <f>SUM(N77:N80)</f>
        <v>381</v>
      </c>
      <c r="O76" s="66">
        <f>IF($A76&lt;&gt;"",N76/$B76*100,"")</f>
        <v>26.43997224149896</v>
      </c>
      <c r="Q76" s="68">
        <f>SUM(Q77:Q80)</f>
        <v>17</v>
      </c>
      <c r="R76" s="66">
        <f>IF($A76&lt;&gt;"",Q76/$B76*100,"")</f>
        <v>1.1797362942401111</v>
      </c>
    </row>
    <row r="77" spans="1:18" ht="13.35" customHeight="1" x14ac:dyDescent="0.2">
      <c r="A77" s="23" t="s">
        <v>62</v>
      </c>
      <c r="B77" s="68">
        <f>SUM(E77+H77+K77+N77+Q77)</f>
        <v>367</v>
      </c>
      <c r="C77" s="66">
        <f>IF(A77&lt;&gt;0,B77/$B$12*100,"")</f>
        <v>0.85450185103262011</v>
      </c>
      <c r="E77" s="126">
        <v>43</v>
      </c>
      <c r="F77" s="126"/>
      <c r="G77" s="126"/>
      <c r="H77" s="126">
        <v>77</v>
      </c>
      <c r="I77" s="126"/>
      <c r="J77" s="126"/>
      <c r="K77" s="126">
        <v>127</v>
      </c>
      <c r="L77" s="126"/>
      <c r="M77" s="126"/>
      <c r="N77" s="126">
        <v>116</v>
      </c>
      <c r="O77" s="126"/>
      <c r="P77" s="126"/>
      <c r="Q77" s="126">
        <v>4</v>
      </c>
      <c r="R77" s="66">
        <f>IF($A77&lt;&gt;"",Q77/$B77*100,"")</f>
        <v>1.0899182561307901</v>
      </c>
    </row>
    <row r="78" spans="1:18" ht="13.35" customHeight="1" x14ac:dyDescent="0.2">
      <c r="A78" s="23" t="s">
        <v>63</v>
      </c>
      <c r="B78" s="68">
        <f>SUM(E78+H78+K78+N78+Q78)</f>
        <v>449</v>
      </c>
      <c r="C78" s="66">
        <f>IF(A78&lt;&gt;0,B78/$B$12*100,"")</f>
        <v>1.0454259703369111</v>
      </c>
      <c r="E78" s="126">
        <v>38</v>
      </c>
      <c r="F78" s="126"/>
      <c r="G78" s="126"/>
      <c r="H78" s="126">
        <v>129</v>
      </c>
      <c r="I78" s="126"/>
      <c r="J78" s="126"/>
      <c r="K78" s="126">
        <v>153</v>
      </c>
      <c r="L78" s="126"/>
      <c r="M78" s="126"/>
      <c r="N78" s="126">
        <v>127</v>
      </c>
      <c r="O78" s="126"/>
      <c r="P78" s="126"/>
      <c r="Q78" s="126">
        <v>2</v>
      </c>
      <c r="R78" s="66">
        <f>IF($A78&lt;&gt;"",Q78/$B78*100,"")</f>
        <v>0.44543429844097993</v>
      </c>
    </row>
    <row r="79" spans="1:18" ht="13.35" customHeight="1" x14ac:dyDescent="0.2">
      <c r="A79" s="23" t="s">
        <v>64</v>
      </c>
      <c r="B79" s="68">
        <f>SUM(E79+H79+K79+N79+Q79)</f>
        <v>364</v>
      </c>
      <c r="C79" s="66">
        <f>IF(A79&lt;&gt;0,B79/$B$12*100,"")</f>
        <v>0.84751682227758496</v>
      </c>
      <c r="E79" s="126">
        <v>46</v>
      </c>
      <c r="F79" s="126"/>
      <c r="G79" s="126"/>
      <c r="H79" s="126">
        <v>87</v>
      </c>
      <c r="I79" s="126"/>
      <c r="J79" s="126"/>
      <c r="K79" s="126">
        <v>169</v>
      </c>
      <c r="L79" s="126"/>
      <c r="M79" s="126"/>
      <c r="N79" s="126">
        <v>53</v>
      </c>
      <c r="O79" s="126"/>
      <c r="P79" s="126"/>
      <c r="Q79" s="126">
        <v>9</v>
      </c>
      <c r="R79" s="66">
        <f>IF($A79&lt;&gt;"",Q79/$B79*100,"")</f>
        <v>2.4725274725274726</v>
      </c>
    </row>
    <row r="80" spans="1:18" ht="13.35" customHeight="1" x14ac:dyDescent="0.2">
      <c r="A80" s="23" t="s">
        <v>65</v>
      </c>
      <c r="B80" s="68">
        <f>SUM(E80+H80+K80+N80+Q80)</f>
        <v>261</v>
      </c>
      <c r="C80" s="66">
        <f>IF(A80&lt;&gt;0,B80/$B$12*100,"")</f>
        <v>0.60769750168804859</v>
      </c>
      <c r="E80" s="126">
        <v>35</v>
      </c>
      <c r="F80" s="126"/>
      <c r="G80" s="126"/>
      <c r="H80" s="126">
        <v>43</v>
      </c>
      <c r="I80" s="126"/>
      <c r="J80" s="126"/>
      <c r="K80" s="126">
        <v>96</v>
      </c>
      <c r="L80" s="126"/>
      <c r="M80" s="126"/>
      <c r="N80" s="126">
        <v>85</v>
      </c>
      <c r="O80" s="126"/>
      <c r="P80" s="126"/>
      <c r="Q80" s="126">
        <v>2</v>
      </c>
      <c r="R80" s="66">
        <f>IF($A80&lt;&gt;"",Q80/$B80*100,"")</f>
        <v>0.76628352490421447</v>
      </c>
    </row>
    <row r="81" spans="1:18" ht="9" customHeight="1" x14ac:dyDescent="0.2">
      <c r="C81" s="66" t="str">
        <f>IF(A81&lt;&gt;0,B81/$B$12*100,"")</f>
        <v/>
      </c>
      <c r="F81" s="66" t="str">
        <f>IF($A81&lt;&gt;"",E81/$B81*100,"")</f>
        <v/>
      </c>
      <c r="I81" s="66" t="str">
        <f>IF($A81&lt;&gt;"",H81/$B81*100,"")</f>
        <v/>
      </c>
      <c r="L81" s="66" t="str">
        <f>IF($A81&lt;&gt;"",K81/$B81*100,"")</f>
        <v/>
      </c>
      <c r="O81" s="66" t="str">
        <f>IF($A81&lt;&gt;"",N81/$B81*100,"")</f>
        <v/>
      </c>
      <c r="R81" s="66" t="str">
        <f>IF($A81&lt;&gt;"",Q81/$B81*100,"")</f>
        <v/>
      </c>
    </row>
    <row r="82" spans="1:18" ht="13.35" customHeight="1" x14ac:dyDescent="0.2">
      <c r="A82" s="75" t="s">
        <v>90</v>
      </c>
      <c r="B82" s="68">
        <f>SUM(B83)</f>
        <v>6680</v>
      </c>
      <c r="C82" s="66">
        <f>IF(A82&lt;&gt;0,B82/$B$12*100,"")</f>
        <v>15.553330694544693</v>
      </c>
      <c r="E82" s="68">
        <f>SUM(E83)</f>
        <v>774</v>
      </c>
      <c r="F82" s="66">
        <f>IF($A82&lt;&gt;"",E82/$B82*100,"")</f>
        <v>11.586826347305388</v>
      </c>
      <c r="H82" s="68">
        <f>SUM(H83)</f>
        <v>1506</v>
      </c>
      <c r="I82" s="66">
        <f>IF($A82&lt;&gt;"",H82/$B82*100,"")</f>
        <v>22.544910179640716</v>
      </c>
      <c r="K82" s="68">
        <f>SUM(K83)</f>
        <v>2209</v>
      </c>
      <c r="L82" s="66">
        <f>IF($A82&lt;&gt;"",K82/$B82*100,"")</f>
        <v>33.068862275449099</v>
      </c>
      <c r="N82" s="68">
        <f>SUM(N83)</f>
        <v>2067</v>
      </c>
      <c r="O82" s="66">
        <f>IF($A82&lt;&gt;"",N82/$B82*100,"")</f>
        <v>30.943113772455089</v>
      </c>
      <c r="Q82" s="68">
        <f>SUM(Q83)</f>
        <v>124</v>
      </c>
      <c r="R82" s="66">
        <f>IF($A82&lt;&gt;"",Q82/$B82*100,"")</f>
        <v>1.8562874251497008</v>
      </c>
    </row>
    <row r="83" spans="1:18" ht="13.35" customHeight="1" x14ac:dyDescent="0.2">
      <c r="A83" s="23" t="s">
        <v>66</v>
      </c>
      <c r="B83" s="68">
        <f>SUM(E83+H83+K83+N83+Q83)</f>
        <v>6680</v>
      </c>
      <c r="C83" s="66">
        <f>IF(A83&lt;&gt;0,B83/$B$12*100,"")</f>
        <v>15.553330694544693</v>
      </c>
      <c r="E83" s="68">
        <f>SUM(E84:E92)</f>
        <v>774</v>
      </c>
      <c r="F83" s="66">
        <f>IF($A83&lt;&gt;"",E83/$B83*100,"")</f>
        <v>11.586826347305388</v>
      </c>
      <c r="H83" s="68">
        <f>SUM(H84:H92)</f>
        <v>1506</v>
      </c>
      <c r="I83" s="66">
        <f>IF($A83&lt;&gt;"",H83/$B83*100,"")</f>
        <v>22.544910179640716</v>
      </c>
      <c r="K83" s="68">
        <f>SUM(K84:K92)</f>
        <v>2209</v>
      </c>
      <c r="L83" s="66">
        <f>IF($A83&lt;&gt;"",K83/$B83*100,"")</f>
        <v>33.068862275449099</v>
      </c>
      <c r="N83" s="68">
        <f>SUM(N84:N92)</f>
        <v>2067</v>
      </c>
      <c r="O83" s="66">
        <f>IF($A83&lt;&gt;"",N83/$B83*100,"")</f>
        <v>30.943113772455089</v>
      </c>
      <c r="Q83" s="68">
        <f>SUM(Q84:Q92)</f>
        <v>124</v>
      </c>
      <c r="R83" s="66">
        <f>IF($A83&lt;&gt;"",Q83/$B83*100,"")</f>
        <v>1.8562874251497008</v>
      </c>
    </row>
    <row r="84" spans="1:18" ht="13.35" customHeight="1" x14ac:dyDescent="0.2">
      <c r="A84" s="23" t="s">
        <v>267</v>
      </c>
      <c r="B84" s="68">
        <f>SUM(E84+H84+K84+N84+Q84)</f>
        <v>566</v>
      </c>
      <c r="C84" s="66">
        <f>IF(A84&lt;&gt;0,B84/$B$12*100,"")</f>
        <v>1.3178420917832778</v>
      </c>
      <c r="E84" s="126">
        <v>72</v>
      </c>
      <c r="F84" s="126"/>
      <c r="G84" s="126"/>
      <c r="H84" s="126">
        <v>146</v>
      </c>
      <c r="I84" s="126"/>
      <c r="J84" s="126"/>
      <c r="K84" s="126">
        <v>242</v>
      </c>
      <c r="L84" s="126"/>
      <c r="M84" s="126"/>
      <c r="N84" s="126">
        <v>104</v>
      </c>
      <c r="O84" s="126"/>
      <c r="P84" s="126"/>
      <c r="Q84" s="126">
        <v>2</v>
      </c>
      <c r="R84" s="66">
        <f>IF($A84&lt;&gt;"",Q84/$B84*100,"")</f>
        <v>0.35335689045936397</v>
      </c>
    </row>
    <row r="85" spans="1:18" ht="13.35" customHeight="1" x14ac:dyDescent="0.2">
      <c r="A85" s="23" t="s">
        <v>67</v>
      </c>
      <c r="B85" s="68">
        <f>SUM(E85+H85+K85+N85+Q85)</f>
        <v>968</v>
      </c>
      <c r="C85" s="66">
        <f>IF(A85&lt;&gt;0,B85/$B$12*100,"")</f>
        <v>2.2538359449579737</v>
      </c>
      <c r="E85" s="126">
        <v>108</v>
      </c>
      <c r="F85" s="126"/>
      <c r="G85" s="126"/>
      <c r="H85" s="126">
        <v>200</v>
      </c>
      <c r="I85" s="126"/>
      <c r="J85" s="126"/>
      <c r="K85" s="126">
        <v>324</v>
      </c>
      <c r="L85" s="126"/>
      <c r="M85" s="126"/>
      <c r="N85" s="126">
        <v>311</v>
      </c>
      <c r="O85" s="126"/>
      <c r="P85" s="126"/>
      <c r="Q85" s="126">
        <v>25</v>
      </c>
      <c r="R85" s="66">
        <f>IF($A85&lt;&gt;"",Q85/$B85*100,"")</f>
        <v>2.5826446280991737</v>
      </c>
    </row>
    <row r="86" spans="1:18" ht="13.35" customHeight="1" x14ac:dyDescent="0.2">
      <c r="A86" s="23" t="s">
        <v>69</v>
      </c>
      <c r="B86" s="68">
        <f>SUM(E86+H86+K86+N86+Q86)</f>
        <v>1250</v>
      </c>
      <c r="C86" s="66">
        <f>IF(A86&lt;&gt;0,B86/$B$12*100,"")</f>
        <v>2.9104286479312673</v>
      </c>
      <c r="E86" s="126">
        <v>136</v>
      </c>
      <c r="F86" s="126"/>
      <c r="G86" s="126"/>
      <c r="H86" s="126">
        <v>369</v>
      </c>
      <c r="I86" s="126"/>
      <c r="J86" s="126"/>
      <c r="K86" s="126">
        <v>460</v>
      </c>
      <c r="L86" s="126"/>
      <c r="M86" s="126"/>
      <c r="N86" s="126">
        <v>274</v>
      </c>
      <c r="O86" s="126"/>
      <c r="P86" s="126"/>
      <c r="Q86" s="126">
        <v>11</v>
      </c>
      <c r="R86" s="66">
        <f>IF($A86&lt;&gt;"",Q86/$B86*100,"")</f>
        <v>0.88</v>
      </c>
    </row>
    <row r="87" spans="1:18" ht="13.35" customHeight="1" x14ac:dyDescent="0.2">
      <c r="A87" s="23" t="s">
        <v>71</v>
      </c>
      <c r="B87" s="68">
        <f>SUM(E87+H87+K87+N87+Q87)</f>
        <v>578</v>
      </c>
      <c r="C87" s="66">
        <f>IF(A87&lt;&gt;0,B87/$B$12*100,"")</f>
        <v>1.345782206803418</v>
      </c>
      <c r="E87" s="126">
        <v>71</v>
      </c>
      <c r="F87" s="126"/>
      <c r="G87" s="126"/>
      <c r="H87" s="126">
        <v>82</v>
      </c>
      <c r="I87" s="126"/>
      <c r="J87" s="126"/>
      <c r="K87" s="126">
        <v>122</v>
      </c>
      <c r="L87" s="126"/>
      <c r="M87" s="126"/>
      <c r="N87" s="126">
        <v>270</v>
      </c>
      <c r="O87" s="126"/>
      <c r="P87" s="126"/>
      <c r="Q87" s="126">
        <v>33</v>
      </c>
      <c r="R87" s="66">
        <f>IF($A87&lt;&gt;"",Q87/$B87*100,"")</f>
        <v>5.7093425605536332</v>
      </c>
    </row>
    <row r="88" spans="1:18" ht="13.35" customHeight="1" x14ac:dyDescent="0.2">
      <c r="A88" s="23" t="s">
        <v>70</v>
      </c>
      <c r="B88" s="68">
        <f>SUM(E88+H88+K88+N88+Q88)</f>
        <v>602</v>
      </c>
      <c r="C88" s="66">
        <f>IF(A88&lt;&gt;0,B88/$B$12*100,"")</f>
        <v>1.4016624368436985</v>
      </c>
      <c r="E88" s="126">
        <v>47</v>
      </c>
      <c r="F88" s="126"/>
      <c r="G88" s="126"/>
      <c r="H88" s="126">
        <v>141</v>
      </c>
      <c r="I88" s="126"/>
      <c r="J88" s="126"/>
      <c r="K88" s="126">
        <v>258</v>
      </c>
      <c r="L88" s="126"/>
      <c r="M88" s="126"/>
      <c r="N88" s="126">
        <v>149</v>
      </c>
      <c r="O88" s="126"/>
      <c r="P88" s="126"/>
      <c r="Q88" s="126">
        <v>7</v>
      </c>
      <c r="R88" s="66">
        <f>IF($A88&lt;&gt;"",Q88/$B88*100,"")</f>
        <v>1.1627906976744187</v>
      </c>
    </row>
    <row r="89" spans="1:18" ht="13.35" customHeight="1" x14ac:dyDescent="0.2">
      <c r="A89" s="23" t="s">
        <v>68</v>
      </c>
      <c r="B89" s="68">
        <f>SUM(E89+H89+K89+N89+Q89)</f>
        <v>799</v>
      </c>
      <c r="C89" s="66">
        <f>IF(A89&lt;&gt;0,B89/$B$12*100,"")</f>
        <v>1.8603459917576659</v>
      </c>
      <c r="E89" s="126">
        <v>99</v>
      </c>
      <c r="F89" s="126"/>
      <c r="G89" s="126"/>
      <c r="H89" s="126">
        <v>147</v>
      </c>
      <c r="I89" s="126"/>
      <c r="J89" s="126"/>
      <c r="K89" s="126">
        <v>291</v>
      </c>
      <c r="L89" s="126"/>
      <c r="M89" s="126"/>
      <c r="N89" s="126">
        <v>258</v>
      </c>
      <c r="O89" s="126"/>
      <c r="P89" s="126"/>
      <c r="Q89" s="126">
        <v>4</v>
      </c>
      <c r="R89" s="66">
        <f>IF($A89&lt;&gt;"",Q89/$B89*100,"")</f>
        <v>0.50062578222778475</v>
      </c>
    </row>
    <row r="90" spans="1:18" ht="13.35" customHeight="1" x14ac:dyDescent="0.2">
      <c r="A90" s="23" t="s">
        <v>72</v>
      </c>
      <c r="B90" s="68">
        <f>SUM(E90+H90+K90+N90+Q90)</f>
        <v>731</v>
      </c>
      <c r="C90" s="66">
        <f>IF(A90&lt;&gt;0,B90/$B$12*100,"")</f>
        <v>1.7020186733102052</v>
      </c>
      <c r="E90" s="126">
        <v>127</v>
      </c>
      <c r="F90" s="126"/>
      <c r="G90" s="126"/>
      <c r="H90" s="126">
        <v>146</v>
      </c>
      <c r="I90" s="126"/>
      <c r="J90" s="126"/>
      <c r="K90" s="126">
        <v>206</v>
      </c>
      <c r="L90" s="126"/>
      <c r="M90" s="126"/>
      <c r="N90" s="126">
        <v>244</v>
      </c>
      <c r="O90" s="126"/>
      <c r="P90" s="126"/>
      <c r="Q90" s="126">
        <v>8</v>
      </c>
      <c r="R90" s="66">
        <f>IF($A90&lt;&gt;"",Q90/$B90*100,"")</f>
        <v>1.094391244870041</v>
      </c>
    </row>
    <row r="91" spans="1:18" ht="13.35" customHeight="1" x14ac:dyDescent="0.2">
      <c r="A91" s="23" t="s">
        <v>74</v>
      </c>
      <c r="B91" s="68">
        <f>SUM(E91+H91+K91+N91+Q91)</f>
        <v>442</v>
      </c>
      <c r="C91" s="66">
        <f>IF(A91&lt;&gt;0,B91/$B$12*100,"")</f>
        <v>1.0291275699084961</v>
      </c>
      <c r="E91" s="126">
        <v>42</v>
      </c>
      <c r="F91" s="126"/>
      <c r="G91" s="126"/>
      <c r="H91" s="126">
        <v>126</v>
      </c>
      <c r="I91" s="126"/>
      <c r="J91" s="126"/>
      <c r="K91" s="126">
        <v>150</v>
      </c>
      <c r="L91" s="126"/>
      <c r="M91" s="126"/>
      <c r="N91" s="126">
        <v>122</v>
      </c>
      <c r="O91" s="126"/>
      <c r="P91" s="126"/>
      <c r="Q91" s="126">
        <v>2</v>
      </c>
      <c r="R91" s="66">
        <f>IF($A91&lt;&gt;"",Q91/$B91*100,"")</f>
        <v>0.45248868778280549</v>
      </c>
    </row>
    <row r="92" spans="1:18" ht="13.35" customHeight="1" x14ac:dyDescent="0.2">
      <c r="A92" s="23" t="s">
        <v>73</v>
      </c>
      <c r="B92" s="68">
        <f>SUM(E92+H92+K92+N92+Q92)</f>
        <v>744</v>
      </c>
      <c r="C92" s="66">
        <f>IF(A92&lt;&gt;0,B92/$B$12*100,"")</f>
        <v>1.7322871312486905</v>
      </c>
      <c r="E92" s="126">
        <v>72</v>
      </c>
      <c r="F92" s="126"/>
      <c r="G92" s="126"/>
      <c r="H92" s="126">
        <v>149</v>
      </c>
      <c r="I92" s="126"/>
      <c r="J92" s="126"/>
      <c r="K92" s="126">
        <v>156</v>
      </c>
      <c r="L92" s="126"/>
      <c r="M92" s="126"/>
      <c r="N92" s="126">
        <v>335</v>
      </c>
      <c r="O92" s="126"/>
      <c r="P92" s="126"/>
      <c r="Q92" s="126">
        <v>32</v>
      </c>
      <c r="R92" s="66">
        <f>IF($A92&lt;&gt;"",Q92/$B92*100,"")</f>
        <v>4.3010752688172049</v>
      </c>
    </row>
    <row r="93" spans="1:18" ht="9" customHeight="1" x14ac:dyDescent="0.2">
      <c r="C93" s="66" t="str">
        <f>IF(A93&lt;&gt;0,B93/$B$12*100,"")</f>
        <v/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6" t="str">
        <f>IF($A93&lt;&gt;"",Q93/$B93*100,"")</f>
        <v/>
      </c>
    </row>
    <row r="94" spans="1:18" ht="13.35" customHeight="1" x14ac:dyDescent="0.2">
      <c r="A94" s="23" t="s">
        <v>286</v>
      </c>
      <c r="B94" s="68">
        <f>SUM(E94+H94+K94+N94+Q94)</f>
        <v>5</v>
      </c>
      <c r="C94" s="66">
        <f>IF(A94&lt;&gt;0,B94/$B$12*100,"")</f>
        <v>1.1641714591725069E-2</v>
      </c>
      <c r="E94" s="127">
        <v>3</v>
      </c>
      <c r="F94" s="127"/>
      <c r="G94" s="127"/>
      <c r="H94" s="127">
        <v>2</v>
      </c>
      <c r="I94" s="127"/>
      <c r="J94" s="127"/>
      <c r="K94" s="127">
        <v>0</v>
      </c>
      <c r="L94" s="127"/>
      <c r="M94" s="127"/>
      <c r="N94" s="127">
        <v>0</v>
      </c>
      <c r="O94" s="127"/>
      <c r="P94" s="127"/>
      <c r="Q94" s="127">
        <v>0</v>
      </c>
      <c r="R94" s="66">
        <f>IF($A94&lt;&gt;"",Q94/$B94*100,"")</f>
        <v>0</v>
      </c>
    </row>
    <row r="95" spans="1:18" ht="8.25" customHeight="1" x14ac:dyDescent="0.2">
      <c r="B95" s="68">
        <f>SUM(E95+H95+K95+N95+Q95)</f>
        <v>0</v>
      </c>
      <c r="C95" s="66" t="str">
        <f>IF(A95&lt;&gt;0,B95/$B$12*100,"")</f>
        <v/>
      </c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66" t="str">
        <f>IF($A95&lt;&gt;"",Q95/$B95*100,"")</f>
        <v/>
      </c>
    </row>
    <row r="96" spans="1:18" ht="13.35" customHeight="1" x14ac:dyDescent="0.2">
      <c r="A96" s="23" t="s">
        <v>159</v>
      </c>
      <c r="B96" s="68">
        <f>SUM(E96+H96+K96+N96+Q96)</f>
        <v>688</v>
      </c>
      <c r="C96" s="66">
        <f>IF(A96&lt;&gt;0,B96/$B$12*100,"")</f>
        <v>1.6018999278213695</v>
      </c>
      <c r="E96" s="126">
        <v>79</v>
      </c>
      <c r="F96" s="126"/>
      <c r="G96" s="126"/>
      <c r="H96" s="126">
        <v>152</v>
      </c>
      <c r="I96" s="126"/>
      <c r="J96" s="126"/>
      <c r="K96" s="126">
        <v>176</v>
      </c>
      <c r="L96" s="126"/>
      <c r="M96" s="126"/>
      <c r="N96" s="126">
        <v>270</v>
      </c>
      <c r="O96" s="126"/>
      <c r="P96" s="126"/>
      <c r="Q96" s="126">
        <v>11</v>
      </c>
      <c r="R96" s="66">
        <f>IF($A96&lt;&gt;"",Q96/$B96*100,"")</f>
        <v>1.5988372093023258</v>
      </c>
    </row>
    <row r="97" spans="1:19" ht="9" customHeight="1" x14ac:dyDescent="0.2">
      <c r="B97" s="68">
        <f>SUM(E97+H97+K97+N97+Q97)</f>
        <v>0</v>
      </c>
      <c r="C97" s="66" t="str">
        <f>IF(A97&lt;&gt;0,B97/$B$12*100,"")</f>
        <v/>
      </c>
      <c r="F97" s="66" t="str">
        <f>IF($A97&lt;&gt;"",E97/$B97*100,"")</f>
        <v/>
      </c>
      <c r="I97" s="66" t="str">
        <f>IF($A97&lt;&gt;"",H97/$B97*100,"")</f>
        <v/>
      </c>
      <c r="L97" s="66" t="str">
        <f>IF($A97&lt;&gt;"",K97/$B97*100,"")</f>
        <v/>
      </c>
      <c r="O97" s="66" t="str">
        <f>IF($A97&lt;&gt;"",N97/$B97*100,"")</f>
        <v/>
      </c>
      <c r="R97" s="66" t="str">
        <f>IF($A97&lt;&gt;"",Q97/$B97*100,"")</f>
        <v/>
      </c>
    </row>
    <row r="98" spans="1:19" ht="13.35" customHeight="1" x14ac:dyDescent="0.2">
      <c r="A98" s="75" t="s">
        <v>323</v>
      </c>
      <c r="B98" s="68">
        <f>SUM(E98+H98+K98+N98+Q98)</f>
        <v>10709</v>
      </c>
      <c r="C98" s="66">
        <f>IF(A98&lt;&gt;0,B98/$B$12*100,"")</f>
        <v>24.934224312556751</v>
      </c>
      <c r="E98" s="68">
        <f>SUM(E99:E104)</f>
        <v>981</v>
      </c>
      <c r="F98" s="66">
        <f>IF($A98&lt;&gt;"",E98/$B98*100,"")</f>
        <v>9.1605191894668039</v>
      </c>
      <c r="H98" s="68">
        <f>SUM(H99:H104)</f>
        <v>2258</v>
      </c>
      <c r="I98" s="66">
        <f>IF($A98&lt;&gt;"",H98/$B98*100,"")</f>
        <v>21.085068633859372</v>
      </c>
      <c r="K98" s="68">
        <f>SUM(K99:K104)</f>
        <v>3505</v>
      </c>
      <c r="L98" s="66">
        <f>IF($A98&lt;&gt;"",K98/$B98*100,"")</f>
        <v>32.729479876739191</v>
      </c>
      <c r="N98" s="68">
        <f>SUM(N99:N104)</f>
        <v>3833</v>
      </c>
      <c r="O98" s="66">
        <f>IF($A98&lt;&gt;"",N98/$B98*100,"")</f>
        <v>35.792324213278555</v>
      </c>
      <c r="Q98" s="68">
        <f>SUM(Q99:Q104)</f>
        <v>132</v>
      </c>
      <c r="R98" s="66">
        <f>IF($A98&lt;&gt;"",Q98/$B98*100,"")</f>
        <v>1.2326080866560836</v>
      </c>
    </row>
    <row r="99" spans="1:19" ht="13.35" customHeight="1" x14ac:dyDescent="0.2">
      <c r="A99" s="23" t="s">
        <v>158</v>
      </c>
      <c r="B99" s="68">
        <f>SUM(E99+H99+K99+N99+Q99)</f>
        <v>3085</v>
      </c>
      <c r="C99" s="66">
        <f>IF(A99&lt;&gt;0,B99/$B$12*100,"")</f>
        <v>7.1829379030943681</v>
      </c>
      <c r="E99" s="126">
        <v>347</v>
      </c>
      <c r="F99" s="126"/>
      <c r="G99" s="126"/>
      <c r="H99" s="126">
        <v>526</v>
      </c>
      <c r="I99" s="126"/>
      <c r="J99" s="126"/>
      <c r="K99" s="126">
        <v>834</v>
      </c>
      <c r="L99" s="126"/>
      <c r="M99" s="126"/>
      <c r="N99" s="126">
        <v>1342</v>
      </c>
      <c r="O99" s="126"/>
      <c r="P99" s="126"/>
      <c r="Q99" s="126">
        <v>36</v>
      </c>
      <c r="R99" s="66">
        <f>IF($A99&lt;&gt;"",Q99/$B99*100,"")</f>
        <v>1.1669367909238249</v>
      </c>
    </row>
    <row r="100" spans="1:19" ht="13.35" customHeight="1" x14ac:dyDescent="0.2">
      <c r="A100" s="23" t="s">
        <v>157</v>
      </c>
      <c r="B100" s="68">
        <f>SUM(E100+H100+K100+N100+Q100)</f>
        <v>2065</v>
      </c>
      <c r="C100" s="66">
        <f>IF(A100&lt;&gt;0,B100/$B$12*100,"")</f>
        <v>4.8080281263824531</v>
      </c>
      <c r="E100" s="126">
        <v>158</v>
      </c>
      <c r="F100" s="126"/>
      <c r="G100" s="126"/>
      <c r="H100" s="126">
        <v>500</v>
      </c>
      <c r="I100" s="126"/>
      <c r="J100" s="126"/>
      <c r="K100" s="126">
        <v>778</v>
      </c>
      <c r="L100" s="126"/>
      <c r="M100" s="126"/>
      <c r="N100" s="126">
        <v>615</v>
      </c>
      <c r="O100" s="126"/>
      <c r="P100" s="126"/>
      <c r="Q100" s="126">
        <v>14</v>
      </c>
      <c r="R100" s="66">
        <f>IF($A100&lt;&gt;"",Q100/$B100*100,"")</f>
        <v>0.67796610169491522</v>
      </c>
    </row>
    <row r="101" spans="1:19" ht="13.35" customHeight="1" x14ac:dyDescent="0.2">
      <c r="A101" s="23" t="s">
        <v>156</v>
      </c>
      <c r="B101" s="68">
        <f>SUM(E101+H101+K101+N101+Q101)</f>
        <v>2292</v>
      </c>
      <c r="C101" s="66">
        <f>IF(A101&lt;&gt;0,B101/$B$12*100,"")</f>
        <v>5.3365619688467714</v>
      </c>
      <c r="E101" s="126">
        <v>180</v>
      </c>
      <c r="F101" s="126"/>
      <c r="G101" s="126"/>
      <c r="H101" s="126">
        <v>621</v>
      </c>
      <c r="I101" s="126"/>
      <c r="J101" s="126"/>
      <c r="K101" s="126">
        <v>833</v>
      </c>
      <c r="L101" s="126"/>
      <c r="M101" s="126"/>
      <c r="N101" s="126">
        <v>640</v>
      </c>
      <c r="O101" s="126"/>
      <c r="P101" s="126"/>
      <c r="Q101" s="126">
        <v>18</v>
      </c>
      <c r="R101" s="66">
        <f>IF($A101&lt;&gt;"",Q101/$B101*100,"")</f>
        <v>0.78534031413612559</v>
      </c>
    </row>
    <row r="102" spans="1:19" ht="13.35" customHeight="1" x14ac:dyDescent="0.2">
      <c r="A102" s="23" t="s">
        <v>322</v>
      </c>
      <c r="B102" s="68">
        <f>SUM(E102+H102+K102+N102+Q102)</f>
        <v>1344</v>
      </c>
      <c r="C102" s="66">
        <f>IF(A102&lt;&gt;0,B102/$B$12*100,"")</f>
        <v>3.1292928822556987</v>
      </c>
      <c r="E102" s="126">
        <v>139</v>
      </c>
      <c r="F102" s="126"/>
      <c r="G102" s="126"/>
      <c r="H102" s="126">
        <v>356</v>
      </c>
      <c r="I102" s="126"/>
      <c r="J102" s="126"/>
      <c r="K102" s="126">
        <v>523</v>
      </c>
      <c r="L102" s="126"/>
      <c r="M102" s="126"/>
      <c r="N102" s="126">
        <v>318</v>
      </c>
      <c r="O102" s="126"/>
      <c r="P102" s="126"/>
      <c r="Q102" s="126">
        <v>8</v>
      </c>
      <c r="R102" s="66">
        <f>IF($A102&lt;&gt;"",Q102/$B102*100,"")</f>
        <v>0.59523809523809523</v>
      </c>
    </row>
    <row r="103" spans="1:19" ht="13.35" customHeight="1" x14ac:dyDescent="0.2">
      <c r="A103" s="23" t="s">
        <v>154</v>
      </c>
      <c r="B103" s="68">
        <f>SUM(E103+H103+K103+N103+Q103)</f>
        <v>1428</v>
      </c>
      <c r="C103" s="66">
        <f>IF(A103&lt;&gt;0,B103/$B$12*100,"")</f>
        <v>3.3248736873966798</v>
      </c>
      <c r="E103" s="126">
        <v>138</v>
      </c>
      <c r="F103" s="126"/>
      <c r="G103" s="126"/>
      <c r="H103" s="126">
        <v>206</v>
      </c>
      <c r="I103" s="126"/>
      <c r="J103" s="126"/>
      <c r="K103" s="126">
        <v>387</v>
      </c>
      <c r="L103" s="126"/>
      <c r="M103" s="126"/>
      <c r="N103" s="126">
        <v>676</v>
      </c>
      <c r="O103" s="126"/>
      <c r="P103" s="126"/>
      <c r="Q103" s="126">
        <v>21</v>
      </c>
      <c r="R103" s="66">
        <f>IF($A103&lt;&gt;"",Q103/$B103*100,"")</f>
        <v>1.4705882352941175</v>
      </c>
    </row>
    <row r="104" spans="1:19" ht="13.35" customHeight="1" x14ac:dyDescent="0.2">
      <c r="A104" s="23" t="s">
        <v>153</v>
      </c>
      <c r="B104" s="68">
        <f>SUM(E104+H104+K104+N104+Q104)</f>
        <v>495</v>
      </c>
      <c r="C104" s="66">
        <f>IF(A104&lt;&gt;0,B104/$B$12*100,"")</f>
        <v>1.1525297445807818</v>
      </c>
      <c r="E104" s="126">
        <v>19</v>
      </c>
      <c r="F104" s="126"/>
      <c r="G104" s="126"/>
      <c r="H104" s="126">
        <v>49</v>
      </c>
      <c r="I104" s="126"/>
      <c r="J104" s="126"/>
      <c r="K104" s="126">
        <v>150</v>
      </c>
      <c r="L104" s="126"/>
      <c r="M104" s="126"/>
      <c r="N104" s="126">
        <v>242</v>
      </c>
      <c r="O104" s="126"/>
      <c r="P104" s="126"/>
      <c r="Q104" s="126">
        <v>35</v>
      </c>
      <c r="R104" s="66">
        <f>IF($A104&lt;&gt;"",Q104/$B104*100,"")</f>
        <v>7.0707070707070701</v>
      </c>
    </row>
    <row r="105" spans="1:19" ht="9" customHeight="1" x14ac:dyDescent="0.2">
      <c r="C105" s="66" t="str">
        <f>IF(A105&lt;&gt;0,B105/$B$12*100,"")</f>
        <v/>
      </c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66" t="str">
        <f>IF($A105&lt;&gt;"",Q105/$B105*100,"")</f>
        <v/>
      </c>
    </row>
    <row r="106" spans="1:19" ht="13.35" customHeight="1" x14ac:dyDescent="0.2">
      <c r="A106" s="23" t="s">
        <v>321</v>
      </c>
      <c r="B106" s="68">
        <f>SUM(E106+H106+K106+N106+Q106)</f>
        <v>8</v>
      </c>
      <c r="C106" s="66">
        <f>IF(A106&lt;&gt;0,B106/$B$12*100,"")</f>
        <v>1.8626743346760111E-2</v>
      </c>
      <c r="E106" s="126">
        <v>1</v>
      </c>
      <c r="F106" s="126"/>
      <c r="G106" s="126"/>
      <c r="H106" s="126">
        <v>4</v>
      </c>
      <c r="I106" s="126"/>
      <c r="J106" s="126"/>
      <c r="K106" s="126">
        <v>2</v>
      </c>
      <c r="L106" s="126"/>
      <c r="M106" s="126"/>
      <c r="N106" s="126">
        <v>1</v>
      </c>
      <c r="O106" s="126"/>
      <c r="P106" s="126"/>
      <c r="Q106" s="126">
        <v>0</v>
      </c>
      <c r="R106" s="66">
        <f>IF($A106&lt;&gt;"",Q106/$B106*100,"")</f>
        <v>0</v>
      </c>
    </row>
    <row r="107" spans="1:19" ht="9" customHeight="1" thickBot="1" x14ac:dyDescent="0.25">
      <c r="A107" s="72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</row>
    <row r="108" spans="1:19" ht="9" customHeight="1" x14ac:dyDescent="0.2"/>
    <row r="109" spans="1:19" ht="11.25" customHeight="1" x14ac:dyDescent="0.2">
      <c r="A109" s="23" t="s">
        <v>320</v>
      </c>
    </row>
    <row r="110" spans="1:19" ht="9" customHeight="1" x14ac:dyDescent="0.2"/>
    <row r="111" spans="1:19" ht="14.25" customHeight="1" x14ac:dyDescent="0.25">
      <c r="A111" s="69" t="s">
        <v>319</v>
      </c>
    </row>
    <row r="112" spans="1:19" ht="12.75" customHeight="1" x14ac:dyDescent="0.25">
      <c r="A112" s="69" t="s">
        <v>318</v>
      </c>
    </row>
    <row r="113" spans="1:1" ht="9" customHeight="1" x14ac:dyDescent="0.2"/>
    <row r="114" spans="1:1" x14ac:dyDescent="0.2">
      <c r="A114" s="23" t="s">
        <v>317</v>
      </c>
    </row>
    <row r="115" spans="1:1" x14ac:dyDescent="0.2">
      <c r="A115" s="23" t="s">
        <v>97</v>
      </c>
    </row>
  </sheetData>
  <printOptions horizontalCentered="1" verticalCentered="1"/>
  <pageMargins left="0" right="0" top="0" bottom="0" header="0" footer="0"/>
  <pageSetup scale="55" orientation="portrait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5483-DC9F-437B-A3F9-E41B8AB62530}">
  <dimension ref="A1:U133"/>
  <sheetViews>
    <sheetView showZeros="0" workbookViewId="0">
      <selection activeCell="A4" sqref="A4"/>
    </sheetView>
  </sheetViews>
  <sheetFormatPr baseColWidth="10" defaultColWidth="8.85546875" defaultRowHeight="12.75" x14ac:dyDescent="0.2"/>
  <cols>
    <col min="1" max="1" width="33.85546875" style="23" customWidth="1"/>
    <col min="2" max="2" width="8.5703125" style="133" customWidth="1"/>
    <col min="3" max="3" width="2.5703125" style="133" customWidth="1"/>
    <col min="4" max="4" width="8.140625" style="132" customWidth="1"/>
    <col min="5" max="5" width="2.85546875" style="129" customWidth="1"/>
    <col min="6" max="6" width="8.42578125" style="131" customWidth="1"/>
    <col min="7" max="7" width="8.140625" style="130" customWidth="1"/>
    <col min="8" max="8" width="2.85546875" style="129" customWidth="1"/>
    <col min="9" max="9" width="8.140625" style="131" customWidth="1"/>
    <col min="10" max="10" width="8.140625" style="130" customWidth="1"/>
    <col min="11" max="11" width="2.85546875" style="129" customWidth="1"/>
    <col min="12" max="12" width="8.140625" style="131" customWidth="1"/>
    <col min="13" max="13" width="8.140625" style="130" customWidth="1"/>
    <col min="14" max="14" width="2.85546875" style="129" customWidth="1"/>
    <col min="15" max="15" width="8.140625" style="131" customWidth="1"/>
    <col min="16" max="16" width="8.140625" style="130" customWidth="1"/>
    <col min="17" max="17" width="2.85546875" style="129" customWidth="1"/>
    <col min="18" max="18" width="8.140625" style="131" customWidth="1"/>
    <col min="19" max="19" width="8.140625" style="130" customWidth="1"/>
    <col min="20" max="20" width="2.85546875" style="129" customWidth="1"/>
    <col min="21" max="21" width="4.140625" style="129" customWidth="1"/>
    <col min="22" max="16384" width="8.85546875" style="23"/>
  </cols>
  <sheetData>
    <row r="1" spans="1:21" x14ac:dyDescent="0.2">
      <c r="A1" s="23" t="s">
        <v>279</v>
      </c>
      <c r="B1" s="110"/>
      <c r="C1" s="110"/>
      <c r="D1" s="105"/>
      <c r="E1" s="75"/>
      <c r="F1" s="156"/>
      <c r="G1" s="60"/>
      <c r="H1" s="75"/>
      <c r="I1" s="156"/>
      <c r="J1" s="60"/>
      <c r="K1" s="75"/>
      <c r="L1" s="156"/>
      <c r="M1" s="60"/>
      <c r="N1" s="75"/>
      <c r="O1" s="156"/>
      <c r="P1" s="60"/>
      <c r="Q1" s="75"/>
      <c r="R1" s="156"/>
      <c r="S1" s="60"/>
      <c r="T1" s="75"/>
      <c r="U1" s="75"/>
    </row>
    <row r="2" spans="1:21" x14ac:dyDescent="0.2">
      <c r="A2" s="23" t="s">
        <v>278</v>
      </c>
      <c r="B2" s="110"/>
      <c r="C2" s="110"/>
      <c r="D2" s="105"/>
      <c r="E2" s="75"/>
      <c r="F2" s="156"/>
      <c r="G2" s="60"/>
      <c r="H2" s="75"/>
      <c r="I2" s="156"/>
      <c r="J2" s="60"/>
      <c r="K2" s="75"/>
      <c r="L2" s="156"/>
      <c r="M2" s="60"/>
      <c r="N2" s="75"/>
      <c r="O2" s="156"/>
      <c r="P2" s="60"/>
      <c r="Q2" s="75"/>
      <c r="R2" s="156"/>
      <c r="S2" s="60"/>
      <c r="T2" s="75"/>
      <c r="U2" s="75"/>
    </row>
    <row r="3" spans="1:21" ht="6.95" customHeight="1" x14ac:dyDescent="0.2">
      <c r="B3" s="110"/>
      <c r="C3" s="110"/>
      <c r="D3" s="105"/>
      <c r="E3" s="75"/>
      <c r="F3" s="156"/>
      <c r="G3" s="60"/>
      <c r="H3" s="75"/>
      <c r="I3" s="156"/>
      <c r="J3" s="60"/>
      <c r="K3" s="75"/>
      <c r="L3" s="156"/>
      <c r="M3" s="60"/>
      <c r="N3" s="75"/>
      <c r="O3" s="156"/>
      <c r="P3" s="60"/>
      <c r="Q3" s="75"/>
      <c r="R3" s="156"/>
      <c r="S3" s="60"/>
      <c r="T3" s="75"/>
      <c r="U3" s="75"/>
    </row>
    <row r="4" spans="1:21" x14ac:dyDescent="0.2">
      <c r="A4" s="23" t="s">
        <v>337</v>
      </c>
      <c r="B4" s="110"/>
      <c r="C4" s="110"/>
      <c r="D4" s="105"/>
      <c r="E4" s="75"/>
      <c r="F4" s="156"/>
      <c r="G4" s="60"/>
      <c r="H4" s="75"/>
      <c r="I4" s="156"/>
      <c r="J4" s="60"/>
      <c r="K4" s="75"/>
      <c r="L4" s="156"/>
      <c r="M4" s="60"/>
      <c r="N4" s="75"/>
      <c r="O4" s="156"/>
      <c r="P4" s="60"/>
      <c r="Q4" s="75"/>
      <c r="R4" s="156"/>
      <c r="S4" s="60"/>
      <c r="T4" s="75"/>
      <c r="U4" s="75"/>
    </row>
    <row r="5" spans="1:21" ht="10.5" customHeight="1" thickBot="1" x14ac:dyDescent="0.25">
      <c r="B5" s="110"/>
      <c r="C5" s="110"/>
      <c r="D5" s="105"/>
      <c r="E5" s="75"/>
      <c r="F5" s="156"/>
      <c r="G5" s="60"/>
      <c r="H5" s="75"/>
      <c r="I5" s="156"/>
      <c r="J5" s="60"/>
      <c r="K5" s="75"/>
      <c r="L5" s="156"/>
      <c r="M5" s="60"/>
      <c r="N5" s="75"/>
      <c r="O5" s="156"/>
      <c r="P5" s="60"/>
      <c r="Q5" s="75"/>
      <c r="R5" s="156"/>
      <c r="S5" s="60"/>
      <c r="T5" s="105"/>
      <c r="U5" s="75"/>
    </row>
    <row r="6" spans="1:21" ht="6.95" customHeight="1" x14ac:dyDescent="0.2">
      <c r="A6" s="86"/>
      <c r="B6" s="172"/>
      <c r="C6" s="172"/>
      <c r="D6" s="168"/>
      <c r="E6" s="171"/>
      <c r="F6" s="170"/>
      <c r="G6" s="169"/>
      <c r="H6" s="171"/>
      <c r="I6" s="170"/>
      <c r="J6" s="169"/>
      <c r="K6" s="171"/>
      <c r="L6" s="170"/>
      <c r="M6" s="169"/>
      <c r="N6" s="171"/>
      <c r="O6" s="170"/>
      <c r="P6" s="169"/>
      <c r="Q6" s="171"/>
      <c r="R6" s="170"/>
      <c r="S6" s="169"/>
      <c r="T6" s="168"/>
      <c r="U6" s="75"/>
    </row>
    <row r="7" spans="1:21" ht="14.25" x14ac:dyDescent="0.2">
      <c r="A7" s="23" t="s">
        <v>315</v>
      </c>
      <c r="B7" s="110"/>
      <c r="C7" s="110"/>
      <c r="D7" s="105"/>
      <c r="E7" s="75"/>
      <c r="F7" s="162"/>
      <c r="G7" s="55"/>
      <c r="H7" s="23"/>
      <c r="I7" s="162" t="s">
        <v>314</v>
      </c>
      <c r="J7" s="55"/>
      <c r="K7" s="23"/>
      <c r="L7" s="162" t="s">
        <v>313</v>
      </c>
      <c r="M7" s="55"/>
      <c r="N7" s="23"/>
      <c r="O7" s="162" t="s">
        <v>312</v>
      </c>
      <c r="P7" s="55"/>
      <c r="Q7" s="23"/>
      <c r="R7" s="162"/>
      <c r="S7" s="165"/>
      <c r="T7" s="69"/>
      <c r="U7" s="69"/>
    </row>
    <row r="8" spans="1:21" ht="14.25" x14ac:dyDescent="0.2">
      <c r="A8" s="23" t="s">
        <v>327</v>
      </c>
      <c r="B8" s="133" t="s">
        <v>336</v>
      </c>
      <c r="F8" s="166" t="s">
        <v>309</v>
      </c>
      <c r="G8" s="167"/>
      <c r="H8" s="23"/>
      <c r="I8" s="166" t="s">
        <v>308</v>
      </c>
      <c r="J8" s="167"/>
      <c r="K8" s="23"/>
      <c r="L8" s="166" t="s">
        <v>307</v>
      </c>
      <c r="M8" s="167"/>
      <c r="N8" s="23"/>
      <c r="O8" s="166" t="s">
        <v>306</v>
      </c>
      <c r="P8" s="167"/>
      <c r="Q8" s="23"/>
      <c r="R8" s="166" t="s">
        <v>305</v>
      </c>
      <c r="S8" s="165"/>
      <c r="T8" s="69"/>
      <c r="U8" s="69"/>
    </row>
    <row r="9" spans="1:21" ht="14.25" x14ac:dyDescent="0.2">
      <c r="A9" s="23" t="s">
        <v>335</v>
      </c>
      <c r="B9" s="164" t="s">
        <v>166</v>
      </c>
      <c r="C9" s="164"/>
      <c r="D9" s="163" t="s">
        <v>254</v>
      </c>
      <c r="F9" s="162" t="s">
        <v>166</v>
      </c>
      <c r="G9" s="55" t="s">
        <v>254</v>
      </c>
      <c r="H9" s="23"/>
      <c r="I9" s="162" t="s">
        <v>166</v>
      </c>
      <c r="J9" s="55" t="s">
        <v>254</v>
      </c>
      <c r="K9" s="23"/>
      <c r="L9" s="162" t="s">
        <v>166</v>
      </c>
      <c r="M9" s="55" t="s">
        <v>254</v>
      </c>
      <c r="N9" s="23"/>
      <c r="O9" s="162" t="s">
        <v>166</v>
      </c>
      <c r="P9" s="55" t="s">
        <v>254</v>
      </c>
      <c r="Q9" s="23"/>
      <c r="R9" s="162" t="s">
        <v>166</v>
      </c>
      <c r="S9" s="161" t="s">
        <v>254</v>
      </c>
      <c r="T9" s="69"/>
      <c r="U9" s="69"/>
    </row>
    <row r="10" spans="1:21" ht="6.95" customHeight="1" thickBot="1" x14ac:dyDescent="0.25">
      <c r="A10" s="72"/>
      <c r="B10" s="138"/>
      <c r="C10" s="138"/>
      <c r="D10" s="137"/>
      <c r="E10" s="136"/>
      <c r="F10" s="159"/>
      <c r="G10" s="158"/>
      <c r="H10" s="160"/>
      <c r="I10" s="159"/>
      <c r="J10" s="158"/>
      <c r="K10" s="160"/>
      <c r="L10" s="159"/>
      <c r="M10" s="158"/>
      <c r="N10" s="160"/>
      <c r="O10" s="159"/>
      <c r="P10" s="158"/>
      <c r="Q10" s="160"/>
      <c r="R10" s="159"/>
      <c r="S10" s="158"/>
      <c r="T10" s="157"/>
      <c r="U10" s="69"/>
    </row>
    <row r="11" spans="1:21" ht="6.95" customHeight="1" x14ac:dyDescent="0.2">
      <c r="F11" s="156"/>
      <c r="G11" s="60"/>
      <c r="H11" s="75"/>
      <c r="I11" s="156"/>
      <c r="J11" s="60"/>
      <c r="K11" s="75"/>
      <c r="L11" s="156"/>
      <c r="M11" s="60"/>
      <c r="N11" s="75"/>
      <c r="O11" s="156"/>
      <c r="P11" s="60"/>
      <c r="Q11" s="75"/>
      <c r="R11" s="156"/>
      <c r="S11" s="60"/>
      <c r="T11" s="105"/>
      <c r="U11" s="75"/>
    </row>
    <row r="12" spans="1:21" ht="13.35" customHeight="1" x14ac:dyDescent="0.2">
      <c r="A12" s="75" t="s">
        <v>253</v>
      </c>
      <c r="B12" s="110">
        <f>IF($A12&lt;&gt;0,F12+I12+L12+O12+R12,"")</f>
        <v>2323</v>
      </c>
      <c r="C12" s="110"/>
      <c r="D12" s="147">
        <f>IF(A12&lt;&gt;0,B12/$B$12*100,"")</f>
        <v>100</v>
      </c>
      <c r="E12" s="75" t="s">
        <v>150</v>
      </c>
      <c r="F12" s="155">
        <f>IF($A12&lt;&gt;0,F14+F87)</f>
        <v>297</v>
      </c>
      <c r="G12" s="143">
        <f>IF($A12&lt;&gt;0,F12/$B12*100,"")</f>
        <v>12.785191562634523</v>
      </c>
      <c r="H12" s="148"/>
      <c r="I12" s="155">
        <f>IF($A12&lt;&gt;0,I14+I87)</f>
        <v>1431</v>
      </c>
      <c r="J12" s="143">
        <f>IF($A12&lt;&gt;0,I12/$B12*100,"")</f>
        <v>61.601377529057253</v>
      </c>
      <c r="K12" s="148"/>
      <c r="L12" s="155">
        <f>IF($A12&lt;&gt;0,L14+L87)</f>
        <v>457</v>
      </c>
      <c r="M12" s="143">
        <f>IF($A12&lt;&gt;0,L12/$B12*100,"")</f>
        <v>19.672836848902282</v>
      </c>
      <c r="N12" s="148"/>
      <c r="O12" s="155">
        <f>IF($A12&lt;&gt;0,O14+O87)</f>
        <v>131</v>
      </c>
      <c r="P12" s="143">
        <f>IF($A12&lt;&gt;0,O12/$B12*100,"")</f>
        <v>5.6392595781317265</v>
      </c>
      <c r="Q12" s="148"/>
      <c r="R12" s="155">
        <f>IF($A12&lt;&gt;0,R14+R87)</f>
        <v>7</v>
      </c>
      <c r="S12" s="143">
        <f>IF($A12&lt;&gt;0,R12/$B12*100,"")</f>
        <v>0.30133448127421436</v>
      </c>
      <c r="T12" s="133"/>
      <c r="U12" s="133"/>
    </row>
    <row r="13" spans="1:21" ht="6.95" customHeight="1" x14ac:dyDescent="0.2">
      <c r="A13" s="75"/>
      <c r="B13" s="133" t="str">
        <f>IF($A13&lt;&gt;0,F13+I13+L13+O13+R13,"")</f>
        <v/>
      </c>
      <c r="D13" s="132" t="str">
        <f>IF(A13&lt;&gt;0,B13/$B$12*100,"")</f>
        <v/>
      </c>
      <c r="G13" s="130" t="str">
        <f>IF($A13&lt;&gt;0,F13/$B13*100,"")</f>
        <v/>
      </c>
      <c r="H13" s="133"/>
      <c r="I13" s="110"/>
      <c r="J13" s="130" t="str">
        <f>IF($A13&lt;&gt;0,I13/$B13*100,"")</f>
        <v/>
      </c>
      <c r="K13" s="133"/>
      <c r="M13" s="130" t="str">
        <f>IF($A13&lt;&gt;0,L13/$B13*100,"")</f>
        <v/>
      </c>
      <c r="N13" s="133"/>
      <c r="P13" s="130" t="str">
        <f>IF($A13&lt;&gt;0,O13/$B13*100,"")</f>
        <v/>
      </c>
      <c r="Q13" s="133"/>
      <c r="S13" s="130" t="str">
        <f>IF($A13&lt;&gt;0,R13/$B13*100,"")</f>
        <v/>
      </c>
      <c r="T13" s="133"/>
      <c r="U13" s="133"/>
    </row>
    <row r="14" spans="1:21" ht="13.35" customHeight="1" x14ac:dyDescent="0.2">
      <c r="A14" s="75" t="s">
        <v>12</v>
      </c>
      <c r="B14" s="148">
        <f>IF($A14&lt;&gt;0,F14+I14+L14+O14+R14,"")</f>
        <v>2235</v>
      </c>
      <c r="C14" s="148"/>
      <c r="D14" s="147">
        <f>IF(A14&lt;&gt;0,B14/$B$12*100,"")</f>
        <v>96.211795092552734</v>
      </c>
      <c r="E14" s="146"/>
      <c r="F14" s="155">
        <f>IF($A14&lt;&gt;0,F16+F22+F82,"")</f>
        <v>288</v>
      </c>
      <c r="G14" s="143">
        <f>IF($A14&lt;&gt;0,F14/$B14*100,"")</f>
        <v>12.885906040268457</v>
      </c>
      <c r="H14" s="148"/>
      <c r="I14" s="155">
        <f>IF($A14&lt;&gt;0,I16+I22+I82,"")</f>
        <v>1363</v>
      </c>
      <c r="J14" s="143">
        <f>IF($A14&lt;&gt;0,I14/$B14*100,"")</f>
        <v>60.984340044742723</v>
      </c>
      <c r="K14" s="148"/>
      <c r="L14" s="155">
        <f>IF($A14&lt;&gt;0,L16+L22+L82,"")</f>
        <v>447</v>
      </c>
      <c r="M14" s="143">
        <f>IF($A14&lt;&gt;0,L14/$B14*100,"")</f>
        <v>20</v>
      </c>
      <c r="N14" s="148"/>
      <c r="O14" s="155">
        <f>IF($A14&lt;&gt;0,O16+O22+O82,"")</f>
        <v>130</v>
      </c>
      <c r="P14" s="130">
        <f>IF($A14&lt;&gt;0,O14/$B14*100,"")</f>
        <v>5.8165548098434003</v>
      </c>
      <c r="Q14" s="148"/>
      <c r="R14" s="155">
        <f>IF($A14&lt;&gt;0,R16+R22+R82,"")</f>
        <v>7</v>
      </c>
      <c r="S14" s="130">
        <f>IF($A14&lt;&gt;0,R14/$B14*100,"")</f>
        <v>0.31319910514541388</v>
      </c>
      <c r="T14" s="148"/>
      <c r="U14" s="133"/>
    </row>
    <row r="15" spans="1:21" ht="6.95" customHeight="1" x14ac:dyDescent="0.2">
      <c r="B15" s="133" t="str">
        <f>IF($A15&lt;&gt;0,F15+I15+L15+O15+R15,"")</f>
        <v/>
      </c>
      <c r="D15" s="132" t="str">
        <f>IF(A15&lt;&gt;0,B15/$B$12*100,"")</f>
        <v/>
      </c>
      <c r="G15" s="130" t="str">
        <f>IF($A15&lt;&gt;0,F15/$B15*100,"")</f>
        <v/>
      </c>
      <c r="H15" s="133"/>
      <c r="J15" s="130" t="str">
        <f>IF($A15&lt;&gt;0,I15/$B15*100,"")</f>
        <v/>
      </c>
      <c r="K15" s="133"/>
      <c r="N15" s="133"/>
      <c r="P15" s="130" t="str">
        <f>IF($A15&lt;&gt;0,O15/$B15*100,"")</f>
        <v/>
      </c>
      <c r="Q15" s="133"/>
      <c r="S15" s="130" t="str">
        <f>IF($A15&lt;&gt;0,R15/$B15*100,"")</f>
        <v/>
      </c>
      <c r="T15" s="133"/>
      <c r="U15" s="133"/>
    </row>
    <row r="16" spans="1:21" ht="13.35" customHeight="1" x14ac:dyDescent="0.2">
      <c r="A16" s="75" t="s">
        <v>252</v>
      </c>
      <c r="B16" s="148">
        <f>IF($A16&lt;&gt;0,F16+I16+L16+O16+R16,"")</f>
        <v>86</v>
      </c>
      <c r="C16" s="148"/>
      <c r="D16" s="147">
        <f>IF(A16&lt;&gt;0,B16/$B$12*100,"")</f>
        <v>3.702109341368919</v>
      </c>
      <c r="E16" s="146"/>
      <c r="F16" s="155">
        <f>SUM(F17:F20)</f>
        <v>26</v>
      </c>
      <c r="G16" s="143">
        <f>IF($A16&lt;&gt;0,F16/$B16*100,"")</f>
        <v>30.232558139534881</v>
      </c>
      <c r="H16" s="148"/>
      <c r="I16" s="155">
        <f>SUM(I17:I20)</f>
        <v>51</v>
      </c>
      <c r="J16" s="143">
        <f>IF($A16&lt;&gt;0,I16/$B16*100,"")</f>
        <v>59.302325581395351</v>
      </c>
      <c r="K16" s="148"/>
      <c r="L16" s="155">
        <f>SUM(L17:L20)</f>
        <v>9</v>
      </c>
      <c r="M16" s="143">
        <f>IF($A16&lt;&gt;0,L16/$B16*100,"")</f>
        <v>10.465116279069768</v>
      </c>
      <c r="N16" s="148"/>
      <c r="O16" s="155">
        <f>SUM(O17:O20)</f>
        <v>0</v>
      </c>
      <c r="P16" s="130">
        <f>IF($A16&lt;&gt;0,O16/$B16*100,"")</f>
        <v>0</v>
      </c>
      <c r="Q16" s="148"/>
      <c r="R16" s="155">
        <f>SUM(R17:R20)</f>
        <v>0</v>
      </c>
      <c r="S16" s="130">
        <f>IF($A16&lt;&gt;0,R16/$B16*100,"")</f>
        <v>0</v>
      </c>
      <c r="T16" s="133"/>
      <c r="U16" s="133"/>
    </row>
    <row r="17" spans="1:21" ht="12.75" customHeight="1" x14ac:dyDescent="0.2">
      <c r="A17" s="23" t="s">
        <v>251</v>
      </c>
      <c r="B17" s="133">
        <f>IF($A17&lt;&gt;0,F17+I17+L17+O17+R17,"")</f>
        <v>20</v>
      </c>
      <c r="D17" s="132">
        <f>IF(A17&lt;&gt;0,B17/$B$12*100,"")</f>
        <v>0.86095566078346963</v>
      </c>
      <c r="F17" s="139">
        <v>6</v>
      </c>
      <c r="G17" s="130">
        <f>IF($A17&lt;&gt;0,F17/$B17*100,"")</f>
        <v>30</v>
      </c>
      <c r="H17" s="139"/>
      <c r="I17" s="139">
        <v>14</v>
      </c>
      <c r="J17" s="130">
        <f>IF($A17&lt;&gt;0,I17/$B17*100,"")</f>
        <v>70</v>
      </c>
      <c r="K17" s="139"/>
      <c r="L17" s="139">
        <v>0</v>
      </c>
      <c r="M17" s="130">
        <f>IF($A17&lt;&gt;0,L17/$B17*100,"")</f>
        <v>0</v>
      </c>
      <c r="N17" s="139"/>
      <c r="O17" s="139">
        <v>0</v>
      </c>
      <c r="P17" s="130">
        <f>IF($A17&lt;&gt;0,O17/$B17*100,"")</f>
        <v>0</v>
      </c>
      <c r="Q17" s="139"/>
      <c r="R17" s="139">
        <v>0</v>
      </c>
      <c r="S17" s="130">
        <f>IF($A17&lt;&gt;0,R17/$B17*100,"")</f>
        <v>0</v>
      </c>
      <c r="T17" s="133"/>
      <c r="U17" s="133"/>
    </row>
    <row r="18" spans="1:21" ht="13.35" customHeight="1" x14ac:dyDescent="0.2">
      <c r="A18" s="23" t="s">
        <v>250</v>
      </c>
      <c r="B18" s="133">
        <f>IF($A18&lt;&gt;0,F18+I18+L18+O18+R18,"")</f>
        <v>17</v>
      </c>
      <c r="D18" s="132">
        <f>IF(A18&lt;&gt;0,B18/$B$12*100,"")</f>
        <v>0.73181231166594918</v>
      </c>
      <c r="F18" s="139">
        <v>5</v>
      </c>
      <c r="G18" s="130">
        <f>IF($A18&lt;&gt;0,F18/$B18*100,"")</f>
        <v>29.411764705882355</v>
      </c>
      <c r="H18" s="139"/>
      <c r="I18" s="139">
        <v>11</v>
      </c>
      <c r="J18" s="130">
        <f>IF($A18&lt;&gt;0,I18/$B18*100,"")</f>
        <v>64.705882352941174</v>
      </c>
      <c r="K18" s="139"/>
      <c r="L18" s="139">
        <v>1</v>
      </c>
      <c r="M18" s="130">
        <f>IF($A18&lt;&gt;0,L18/$B18*100,"")</f>
        <v>5.8823529411764701</v>
      </c>
      <c r="N18" s="139"/>
      <c r="O18" s="139">
        <v>0</v>
      </c>
      <c r="P18" s="130">
        <f>IF($A18&lt;&gt;0,O18/$B18*100,"")</f>
        <v>0</v>
      </c>
      <c r="Q18" s="139"/>
      <c r="R18" s="139">
        <v>0</v>
      </c>
      <c r="S18" s="130">
        <f>IF($A18&lt;&gt;0,R18/$B18*100,"")</f>
        <v>0</v>
      </c>
    </row>
    <row r="19" spans="1:21" ht="13.35" customHeight="1" x14ac:dyDescent="0.2">
      <c r="A19" s="23" t="s">
        <v>249</v>
      </c>
      <c r="B19" s="133">
        <f>IF($A19&lt;&gt;0,F19+I19+L19+O19+R19,"")</f>
        <v>39</v>
      </c>
      <c r="F19" s="139">
        <v>8</v>
      </c>
      <c r="G19" s="130">
        <f>IF($A19&lt;&gt;0,F19/$B19*100,"")</f>
        <v>20.512820512820511</v>
      </c>
      <c r="H19" s="139"/>
      <c r="I19" s="139">
        <v>25</v>
      </c>
      <c r="J19" s="130">
        <f>IF($A19&lt;&gt;0,I19/$B19*100,"")</f>
        <v>64.102564102564102</v>
      </c>
      <c r="K19" s="139"/>
      <c r="L19" s="139">
        <v>6</v>
      </c>
      <c r="M19" s="130">
        <f>IF($A19&lt;&gt;0,L19/$B19*100,"")</f>
        <v>15.384615384615385</v>
      </c>
      <c r="N19" s="139"/>
      <c r="O19" s="139">
        <v>0</v>
      </c>
      <c r="P19" s="130">
        <f>IF($A19&lt;&gt;0,O19/$B19*100,"")</f>
        <v>0</v>
      </c>
      <c r="Q19" s="139"/>
      <c r="R19" s="139">
        <v>0</v>
      </c>
      <c r="S19" s="130">
        <f>IF($A19&lt;&gt;0,R19/$B19*100,"")</f>
        <v>0</v>
      </c>
    </row>
    <row r="20" spans="1:21" ht="13.35" customHeight="1" x14ac:dyDescent="0.2">
      <c r="A20" s="23" t="s">
        <v>248</v>
      </c>
      <c r="B20" s="133">
        <f>IF($A20&lt;&gt;0,F20+I20+L20+O20+R20,"")</f>
        <v>10</v>
      </c>
      <c r="D20" s="132">
        <f>IF(A20&lt;&gt;0,B20/$B$12*100,"")</f>
        <v>0.43047783039173482</v>
      </c>
      <c r="F20" s="139">
        <v>7</v>
      </c>
      <c r="G20" s="130">
        <f>IF($A20&lt;&gt;0,F20/$B20*100,"")</f>
        <v>70</v>
      </c>
      <c r="H20" s="139"/>
      <c r="I20" s="139">
        <v>1</v>
      </c>
      <c r="J20" s="130">
        <f>IF($A20&lt;&gt;0,I20/$B20*100,"")</f>
        <v>10</v>
      </c>
      <c r="K20" s="139"/>
      <c r="L20" s="139">
        <v>2</v>
      </c>
      <c r="M20" s="130">
        <f>IF($A20&lt;&gt;0,L20/$B20*100,"")</f>
        <v>20</v>
      </c>
      <c r="N20" s="139"/>
      <c r="O20" s="139">
        <v>0</v>
      </c>
      <c r="P20" s="130">
        <f>IF($A20&lt;&gt;0,O20/$B20*100,"")</f>
        <v>0</v>
      </c>
      <c r="Q20" s="139"/>
      <c r="R20" s="139">
        <v>0</v>
      </c>
      <c r="S20" s="130">
        <f>IF($A20&lt;&gt;0,R20/$B20*100,"")</f>
        <v>0</v>
      </c>
    </row>
    <row r="21" spans="1:21" ht="6.75" customHeight="1" x14ac:dyDescent="0.2">
      <c r="B21" s="133" t="str">
        <f>IF($A21&lt;&gt;0,F21+I21+L21+O21+R21,"")</f>
        <v/>
      </c>
      <c r="D21" s="132" t="str">
        <f>IF(A21&lt;&gt;0,B21/$B$12*100,"")</f>
        <v/>
      </c>
      <c r="G21" s="130" t="str">
        <f>IF($A21&lt;&gt;0,F21/$B21*100,"")</f>
        <v/>
      </c>
      <c r="J21" s="130" t="str">
        <f>IF($A21&lt;&gt;0,I21/$B21*100,"")</f>
        <v/>
      </c>
      <c r="K21" s="132"/>
      <c r="M21" s="130" t="str">
        <f>IF($A21&lt;&gt;0,L21/$B21*100,"")</f>
        <v/>
      </c>
      <c r="N21" s="132"/>
      <c r="P21" s="130" t="str">
        <f>IF($A21&lt;&gt;0,O21/$B21*100,"")</f>
        <v/>
      </c>
      <c r="S21" s="130" t="str">
        <f>IF($A21&lt;&gt;0,R21/$B21*100,"")</f>
        <v/>
      </c>
    </row>
    <row r="22" spans="1:21" ht="13.35" customHeight="1" x14ac:dyDescent="0.2">
      <c r="A22" s="75" t="s">
        <v>185</v>
      </c>
      <c r="B22" s="148">
        <f>IF($A22&lt;&gt;0,F22+I22+L22+O22+R22,"")</f>
        <v>1834</v>
      </c>
      <c r="C22" s="148"/>
      <c r="D22" s="147">
        <f>IF(A22&lt;&gt;0,B22/$B$12*100,"")</f>
        <v>78.949634093844168</v>
      </c>
      <c r="E22" s="146"/>
      <c r="F22" s="154">
        <f>SUM(F23:F81)</f>
        <v>256</v>
      </c>
      <c r="G22" s="143">
        <f>IF($A22&lt;&gt;0,F22/$B22*100,"")</f>
        <v>13.958560523446021</v>
      </c>
      <c r="H22" s="147"/>
      <c r="I22" s="154">
        <f>SUM(I23:I81)</f>
        <v>1117</v>
      </c>
      <c r="J22" s="143">
        <f>IF($A22&lt;&gt;0,I22/$B22*100,"")</f>
        <v>60.905125408942205</v>
      </c>
      <c r="K22" s="147"/>
      <c r="L22" s="154">
        <f>SUM(L23:L81)</f>
        <v>368</v>
      </c>
      <c r="M22" s="143">
        <f>IF($A22&lt;&gt;0,L22/$B22*100,"")</f>
        <v>20.065430752453654</v>
      </c>
      <c r="N22" s="147"/>
      <c r="O22" s="154">
        <f>SUM(O23:O81)</f>
        <v>88</v>
      </c>
      <c r="P22" s="143">
        <f>IF($A22&lt;&gt;0,O22/$B22*100,"")</f>
        <v>4.7982551799345696</v>
      </c>
      <c r="Q22" s="147"/>
      <c r="R22" s="154">
        <f>SUM(R23:R81)</f>
        <v>5</v>
      </c>
      <c r="S22" s="143">
        <f>IF($A22&lt;&gt;0,R22/$B22*100,"")</f>
        <v>0.27262813522355506</v>
      </c>
    </row>
    <row r="23" spans="1:21" ht="13.35" customHeight="1" x14ac:dyDescent="0.2">
      <c r="A23" s="23" t="s">
        <v>247</v>
      </c>
      <c r="B23" s="133">
        <f>IF($A23&lt;&gt;0,F23+I23+L23+O23+R23,"")</f>
        <v>50</v>
      </c>
      <c r="D23" s="132">
        <f>IF(A23&lt;&gt;0,B23/$B$12*100,"")</f>
        <v>2.152389151958674</v>
      </c>
      <c r="F23" s="139">
        <v>2</v>
      </c>
      <c r="G23" s="130">
        <f>IF($A23&lt;&gt;0,F23/$B23*100,"")</f>
        <v>4</v>
      </c>
      <c r="H23" s="139"/>
      <c r="I23" s="139">
        <v>44</v>
      </c>
      <c r="J23" s="130">
        <f>IF($A23&lt;&gt;0,I23/$B23*100,"")</f>
        <v>88</v>
      </c>
      <c r="K23" s="139"/>
      <c r="L23" s="139">
        <v>2</v>
      </c>
      <c r="M23" s="130">
        <f>IF($A23&lt;&gt;0,L23/$B23*100,"")</f>
        <v>4</v>
      </c>
      <c r="N23" s="139"/>
      <c r="O23" s="139">
        <v>2</v>
      </c>
      <c r="P23" s="130">
        <f>IF($A23&lt;&gt;0,O23/$B23*100,"")</f>
        <v>4</v>
      </c>
      <c r="Q23" s="139"/>
      <c r="R23" s="139">
        <v>0</v>
      </c>
      <c r="S23" s="130">
        <f>IF($A23&lt;&gt;0,R23/$B23*100,"")</f>
        <v>0</v>
      </c>
    </row>
    <row r="24" spans="1:21" ht="13.35" customHeight="1" x14ac:dyDescent="0.2">
      <c r="A24" s="23" t="s">
        <v>246</v>
      </c>
      <c r="B24" s="133">
        <f>IF($A24&lt;&gt;0,F24+I24+L24+O24+R24,"")</f>
        <v>8</v>
      </c>
      <c r="D24" s="132">
        <f>IF(A24&lt;&gt;0,B24/$B$12*100,"")</f>
        <v>0.34438226431338786</v>
      </c>
      <c r="F24" s="139">
        <v>0</v>
      </c>
      <c r="G24" s="130">
        <f>IF($A24&lt;&gt;0,F24/$B24*100,"")</f>
        <v>0</v>
      </c>
      <c r="H24" s="139"/>
      <c r="I24" s="139">
        <v>8</v>
      </c>
      <c r="J24" s="130">
        <f>IF($A24&lt;&gt;0,I24/$B24*100,"")</f>
        <v>100</v>
      </c>
      <c r="K24" s="139"/>
      <c r="L24" s="139">
        <v>0</v>
      </c>
      <c r="M24" s="130">
        <f>IF($A24&lt;&gt;0,L24/$B24*100,"")</f>
        <v>0</v>
      </c>
      <c r="N24" s="139"/>
      <c r="O24" s="139">
        <v>0</v>
      </c>
      <c r="P24" s="130">
        <f>IF($A24&lt;&gt;0,O24/$B24*100,"")</f>
        <v>0</v>
      </c>
      <c r="Q24" s="139"/>
      <c r="R24" s="139">
        <v>0</v>
      </c>
      <c r="S24" s="130">
        <f>IF($A24&lt;&gt;0,R24/$B24*100,"")</f>
        <v>0</v>
      </c>
    </row>
    <row r="25" spans="1:21" ht="13.35" customHeight="1" x14ac:dyDescent="0.2">
      <c r="A25" s="23" t="s">
        <v>245</v>
      </c>
      <c r="B25" s="133">
        <f>IF($A25&lt;&gt;0,F25+I25+L25+O25+R25,"")</f>
        <v>62</v>
      </c>
      <c r="D25" s="132">
        <f>IF(A25&lt;&gt;0,B25/$B$12*100,"")</f>
        <v>2.6689625484287558</v>
      </c>
      <c r="F25" s="139">
        <v>3</v>
      </c>
      <c r="G25" s="130">
        <f>IF($A25&lt;&gt;0,F25/$B25*100,"")</f>
        <v>4.838709677419355</v>
      </c>
      <c r="H25" s="139"/>
      <c r="I25" s="139">
        <v>57</v>
      </c>
      <c r="J25" s="130">
        <f>IF($A25&lt;&gt;0,I25/$B25*100,"")</f>
        <v>91.935483870967744</v>
      </c>
      <c r="K25" s="139"/>
      <c r="L25" s="139">
        <v>2</v>
      </c>
      <c r="M25" s="130">
        <f>IF($A25&lt;&gt;0,L25/$B25*100,"")</f>
        <v>3.225806451612903</v>
      </c>
      <c r="N25" s="139"/>
      <c r="O25" s="139">
        <v>0</v>
      </c>
      <c r="P25" s="130">
        <f>IF($A25&lt;&gt;0,O25/$B25*100,"")</f>
        <v>0</v>
      </c>
      <c r="Q25" s="139"/>
      <c r="R25" s="139">
        <v>0</v>
      </c>
      <c r="S25" s="130">
        <f>IF($A25&lt;&gt;0,R25/$B25*100,"")</f>
        <v>0</v>
      </c>
    </row>
    <row r="26" spans="1:21" ht="13.35" customHeight="1" x14ac:dyDescent="0.2">
      <c r="A26" s="23" t="s">
        <v>244</v>
      </c>
      <c r="B26" s="133">
        <f>IF($A26&lt;&gt;0,F26+I26+L26+O26+R26,"")</f>
        <v>20</v>
      </c>
      <c r="D26" s="132">
        <f>IF(A26&lt;&gt;0,B26/$B$12*100,"")</f>
        <v>0.86095566078346963</v>
      </c>
      <c r="F26" s="139">
        <v>0</v>
      </c>
      <c r="G26" s="130">
        <f>IF($A26&lt;&gt;0,F26/$B26*100,"")</f>
        <v>0</v>
      </c>
      <c r="H26" s="139"/>
      <c r="I26" s="139">
        <v>13</v>
      </c>
      <c r="J26" s="130">
        <f>IF($A26&lt;&gt;0,I26/$B26*100,"")</f>
        <v>65</v>
      </c>
      <c r="K26" s="139"/>
      <c r="L26" s="139">
        <v>5</v>
      </c>
      <c r="M26" s="130">
        <f>IF($A26&lt;&gt;0,L26/$B26*100,"")</f>
        <v>25</v>
      </c>
      <c r="N26" s="139"/>
      <c r="O26" s="139">
        <v>2</v>
      </c>
      <c r="P26" s="130">
        <f>IF($A26&lt;&gt;0,O26/$B26*100,"")</f>
        <v>10</v>
      </c>
      <c r="Q26" s="139"/>
      <c r="R26" s="139">
        <v>0</v>
      </c>
      <c r="S26" s="130">
        <f>IF($A26&lt;&gt;0,R26/$B26*100,"")</f>
        <v>0</v>
      </c>
    </row>
    <row r="27" spans="1:21" ht="13.35" customHeight="1" x14ac:dyDescent="0.2">
      <c r="A27" s="23" t="s">
        <v>243</v>
      </c>
      <c r="B27" s="133">
        <f>IF($A27&lt;&gt;0,F27+I27+L27+O27+R27,"")</f>
        <v>51</v>
      </c>
      <c r="D27" s="132">
        <f>IF(A27&lt;&gt;0,B27/$B$12*100,"")</f>
        <v>2.1954369349978475</v>
      </c>
      <c r="F27" s="139">
        <v>0</v>
      </c>
      <c r="G27" s="130">
        <f>IF($A27&lt;&gt;0,F27/$B27*100,"")</f>
        <v>0</v>
      </c>
      <c r="H27" s="139"/>
      <c r="I27" s="139">
        <v>22</v>
      </c>
      <c r="J27" s="130">
        <f>IF($A27&lt;&gt;0,I27/$B27*100,"")</f>
        <v>43.137254901960787</v>
      </c>
      <c r="K27" s="139"/>
      <c r="L27" s="139">
        <v>12</v>
      </c>
      <c r="M27" s="130">
        <f>IF($A27&lt;&gt;0,L27/$B27*100,"")</f>
        <v>23.52941176470588</v>
      </c>
      <c r="N27" s="139"/>
      <c r="O27" s="139">
        <v>17</v>
      </c>
      <c r="P27" s="130">
        <f>IF($A27&lt;&gt;0,O27/$B27*100,"")</f>
        <v>33.333333333333329</v>
      </c>
      <c r="Q27" s="139"/>
      <c r="R27" s="139">
        <v>0</v>
      </c>
      <c r="S27" s="130">
        <f>IF($A27&lt;&gt;0,R27/$B27*100,"")</f>
        <v>0</v>
      </c>
    </row>
    <row r="28" spans="1:21" ht="13.35" customHeight="1" x14ac:dyDescent="0.2">
      <c r="A28" s="23" t="s">
        <v>242</v>
      </c>
      <c r="B28" s="133">
        <f>IF($A28&lt;&gt;0,F28+I28+L28+O28+R28,"")</f>
        <v>30</v>
      </c>
      <c r="D28" s="132">
        <f>IF(A28&lt;&gt;0,B28/$B$12*100,"")</f>
        <v>1.2914334911752046</v>
      </c>
      <c r="F28" s="139">
        <v>4</v>
      </c>
      <c r="G28" s="130">
        <f>IF($A28&lt;&gt;0,F28/$B28*100,"")</f>
        <v>13.333333333333334</v>
      </c>
      <c r="H28" s="139"/>
      <c r="I28" s="139">
        <v>24</v>
      </c>
      <c r="J28" s="130">
        <f>IF($A28&lt;&gt;0,I28/$B28*100,"")</f>
        <v>80</v>
      </c>
      <c r="K28" s="139"/>
      <c r="L28" s="139">
        <v>2</v>
      </c>
      <c r="M28" s="130">
        <f>IF($A28&lt;&gt;0,L28/$B28*100,"")</f>
        <v>6.666666666666667</v>
      </c>
      <c r="N28" s="139"/>
      <c r="O28" s="139">
        <v>0</v>
      </c>
      <c r="P28" s="130">
        <f>IF($A28&lt;&gt;0,O28/$B28*100,"")</f>
        <v>0</v>
      </c>
      <c r="Q28" s="139"/>
      <c r="R28" s="139">
        <v>0</v>
      </c>
      <c r="S28" s="130">
        <f>IF($A28&lt;&gt;0,R28/$B28*100,"")</f>
        <v>0</v>
      </c>
    </row>
    <row r="29" spans="1:21" ht="13.35" customHeight="1" x14ac:dyDescent="0.2">
      <c r="A29" s="23" t="s">
        <v>241</v>
      </c>
      <c r="B29" s="133">
        <f>IF($A29&lt;&gt;0,F29+I29+L29+O29+R29,"")</f>
        <v>60</v>
      </c>
      <c r="D29" s="132">
        <f>IF(A29&lt;&gt;0,B29/$B$12*100,"")</f>
        <v>2.5828669823504091</v>
      </c>
      <c r="F29" s="139">
        <v>10</v>
      </c>
      <c r="G29" s="130">
        <f>IF($A29&lt;&gt;0,F29/$B29*100,"")</f>
        <v>16.666666666666664</v>
      </c>
      <c r="H29" s="139"/>
      <c r="I29" s="139">
        <v>34</v>
      </c>
      <c r="J29" s="130">
        <f>IF($A29&lt;&gt;0,I29/$B29*100,"")</f>
        <v>56.666666666666664</v>
      </c>
      <c r="K29" s="139"/>
      <c r="L29" s="139">
        <v>15</v>
      </c>
      <c r="M29" s="130">
        <f>IF($A29&lt;&gt;0,L29/$B29*100,"")</f>
        <v>25</v>
      </c>
      <c r="N29" s="139"/>
      <c r="O29" s="139">
        <v>0</v>
      </c>
      <c r="P29" s="130">
        <f>IF($A29&lt;&gt;0,O29/$B29*100,"")</f>
        <v>0</v>
      </c>
      <c r="Q29" s="139"/>
      <c r="R29" s="139">
        <v>1</v>
      </c>
      <c r="S29" s="130">
        <f>IF($A29&lt;&gt;0,R29/$B29*100,"")</f>
        <v>1.6666666666666667</v>
      </c>
    </row>
    <row r="30" spans="1:21" ht="13.35" customHeight="1" x14ac:dyDescent="0.2">
      <c r="A30" s="23" t="s">
        <v>240</v>
      </c>
      <c r="B30" s="133">
        <f>IF($A30&lt;&gt;0,F30+I30+L30+O30+R30,"")</f>
        <v>33</v>
      </c>
      <c r="D30" s="132">
        <f>IF(A30&lt;&gt;0,B30/$B$12*100,"")</f>
        <v>1.420576840292725</v>
      </c>
      <c r="F30" s="139">
        <v>7</v>
      </c>
      <c r="G30" s="130">
        <f>IF($A30&lt;&gt;0,F30/$B30*100,"")</f>
        <v>21.212121212121211</v>
      </c>
      <c r="H30" s="139"/>
      <c r="I30" s="139">
        <v>25</v>
      </c>
      <c r="J30" s="130">
        <f>IF($A30&lt;&gt;0,I30/$B30*100,"")</f>
        <v>75.757575757575751</v>
      </c>
      <c r="K30" s="139"/>
      <c r="L30" s="139">
        <v>1</v>
      </c>
      <c r="M30" s="130">
        <f>IF($A30&lt;&gt;0,L30/$B30*100,"")</f>
        <v>3.0303030303030303</v>
      </c>
      <c r="N30" s="139"/>
      <c r="O30" s="139">
        <v>0</v>
      </c>
      <c r="P30" s="130">
        <f>IF($A30&lt;&gt;0,O30/$B30*100,"")</f>
        <v>0</v>
      </c>
      <c r="Q30" s="139"/>
      <c r="R30" s="139">
        <v>0</v>
      </c>
      <c r="S30" s="130">
        <f>IF($A30&lt;&gt;0,R30/$B30*100,"")</f>
        <v>0</v>
      </c>
    </row>
    <row r="31" spans="1:21" ht="13.35" customHeight="1" x14ac:dyDescent="0.2">
      <c r="A31" s="23" t="s">
        <v>239</v>
      </c>
      <c r="B31" s="133">
        <f>IF($A31&lt;&gt;0,F31+I31+L31+O31+R31,"")</f>
        <v>41</v>
      </c>
      <c r="D31" s="132">
        <f>IF(A31&lt;&gt;0,B31/$B$12*100,"")</f>
        <v>1.7649591046061126</v>
      </c>
      <c r="F31" s="139">
        <v>8</v>
      </c>
      <c r="G31" s="130">
        <f>IF($A31&lt;&gt;0,F31/$B31*100,"")</f>
        <v>19.512195121951219</v>
      </c>
      <c r="H31" s="139"/>
      <c r="I31" s="139">
        <v>31</v>
      </c>
      <c r="J31" s="130">
        <f>IF($A31&lt;&gt;0,I31/$B31*100,"")</f>
        <v>75.609756097560975</v>
      </c>
      <c r="K31" s="139"/>
      <c r="L31" s="139">
        <v>2</v>
      </c>
      <c r="M31" s="130">
        <f>IF($A31&lt;&gt;0,L31/$B31*100,"")</f>
        <v>4.8780487804878048</v>
      </c>
      <c r="N31" s="139"/>
      <c r="O31" s="139">
        <v>0</v>
      </c>
      <c r="P31" s="130">
        <f>IF($A31&lt;&gt;0,O31/$B31*100,"")</f>
        <v>0</v>
      </c>
      <c r="Q31" s="139"/>
      <c r="R31" s="139">
        <v>0</v>
      </c>
      <c r="S31" s="130">
        <f>IF($A31&lt;&gt;0,R31/$B31*100,"")</f>
        <v>0</v>
      </c>
    </row>
    <row r="32" spans="1:21" ht="13.35" customHeight="1" x14ac:dyDescent="0.2">
      <c r="A32" s="23" t="s">
        <v>238</v>
      </c>
      <c r="B32" s="133">
        <f>IF($A32&lt;&gt;0,F32+I32+L32+O32+R32,"")</f>
        <v>9</v>
      </c>
      <c r="D32" s="132">
        <f>IF(A32&lt;&gt;0,B32/$B$12*100,"")</f>
        <v>0.38743004735256137</v>
      </c>
      <c r="F32" s="139">
        <v>1</v>
      </c>
      <c r="G32" s="130">
        <f>IF($A32&lt;&gt;0,F32/$B32*100,"")</f>
        <v>11.111111111111111</v>
      </c>
      <c r="H32" s="139"/>
      <c r="I32" s="139">
        <v>8</v>
      </c>
      <c r="J32" s="130">
        <f>IF($A32&lt;&gt;0,I32/$B32*100,"")</f>
        <v>88.888888888888886</v>
      </c>
      <c r="K32" s="139"/>
      <c r="L32" s="139">
        <v>0</v>
      </c>
      <c r="M32" s="130">
        <f>IF($A32&lt;&gt;0,L32/$B32*100,"")</f>
        <v>0</v>
      </c>
      <c r="N32" s="139"/>
      <c r="O32" s="139">
        <v>0</v>
      </c>
      <c r="P32" s="130">
        <f>IF($A32&lt;&gt;0,O32/$B32*100,"")</f>
        <v>0</v>
      </c>
      <c r="Q32" s="139"/>
      <c r="R32" s="139">
        <v>0</v>
      </c>
      <c r="S32" s="130">
        <f>IF($A32&lt;&gt;0,R32/$B32*100,"")</f>
        <v>0</v>
      </c>
    </row>
    <row r="33" spans="1:19" ht="13.35" customHeight="1" x14ac:dyDescent="0.2">
      <c r="A33" s="92" t="s">
        <v>237</v>
      </c>
      <c r="B33" s="133">
        <f>IF($A33&lt;&gt;0,F33+I33+L33+O33+R33,"")</f>
        <v>9</v>
      </c>
      <c r="D33" s="132">
        <f>IF(A33&lt;&gt;0,B33/$B$12*100,"")</f>
        <v>0.38743004735256137</v>
      </c>
      <c r="F33" s="139">
        <v>2</v>
      </c>
      <c r="G33" s="130">
        <f>IF($A33&lt;&gt;0,F33/$B33*100,"")</f>
        <v>22.222222222222221</v>
      </c>
      <c r="H33" s="139"/>
      <c r="I33" s="139">
        <v>3</v>
      </c>
      <c r="J33" s="130">
        <f>IF($A33&lt;&gt;0,I33/$B33*100,"")</f>
        <v>33.333333333333329</v>
      </c>
      <c r="K33" s="139"/>
      <c r="L33" s="139">
        <v>4</v>
      </c>
      <c r="M33" s="130">
        <f>IF($A33&lt;&gt;0,L33/$B33*100,"")</f>
        <v>44.444444444444443</v>
      </c>
      <c r="N33" s="139"/>
      <c r="O33" s="139">
        <v>0</v>
      </c>
      <c r="P33" s="130">
        <f>IF($A33&lt;&gt;0,O33/$B33*100,"")</f>
        <v>0</v>
      </c>
      <c r="Q33" s="139"/>
      <c r="R33" s="139">
        <v>0</v>
      </c>
      <c r="S33" s="130">
        <f>IF($A33&lt;&gt;0,R33/$B33*100,"")</f>
        <v>0</v>
      </c>
    </row>
    <row r="34" spans="1:19" ht="13.35" customHeight="1" x14ac:dyDescent="0.2">
      <c r="A34" s="92" t="s">
        <v>236</v>
      </c>
      <c r="B34" s="133">
        <f>IF($A34&lt;&gt;0,F34+I34+L34+O34+R34,"")</f>
        <v>34</v>
      </c>
      <c r="D34" s="132">
        <f>IF(A34&lt;&gt;0,B34/$B$12*100,"")</f>
        <v>1.4636246233318984</v>
      </c>
      <c r="F34" s="139">
        <v>2</v>
      </c>
      <c r="G34" s="130">
        <f>IF($A34&lt;&gt;0,F34/$B34*100,"")</f>
        <v>5.8823529411764701</v>
      </c>
      <c r="H34" s="139"/>
      <c r="I34" s="139">
        <v>23</v>
      </c>
      <c r="J34" s="130">
        <f>IF($A34&lt;&gt;0,I34/$B34*100,"")</f>
        <v>67.64705882352942</v>
      </c>
      <c r="K34" s="139"/>
      <c r="L34" s="139">
        <v>8</v>
      </c>
      <c r="M34" s="130">
        <f>IF($A34&lt;&gt;0,L34/$B34*100,"")</f>
        <v>23.52941176470588</v>
      </c>
      <c r="N34" s="139"/>
      <c r="O34" s="139">
        <v>1</v>
      </c>
      <c r="P34" s="130">
        <f>IF($A34&lt;&gt;0,O34/$B34*100,"")</f>
        <v>2.9411764705882351</v>
      </c>
      <c r="Q34" s="139"/>
      <c r="R34" s="139">
        <v>0</v>
      </c>
      <c r="S34" s="130">
        <f>IF($A34&lt;&gt;0,R34/$B34*100,"")</f>
        <v>0</v>
      </c>
    </row>
    <row r="35" spans="1:19" ht="13.35" customHeight="1" x14ac:dyDescent="0.2">
      <c r="A35" s="92" t="s">
        <v>235</v>
      </c>
      <c r="B35" s="133">
        <f>IF($A35&lt;&gt;0,F35+I35+L35+O35+R35,"")</f>
        <v>19</v>
      </c>
      <c r="D35" s="132">
        <f>IF(A35&lt;&gt;0,B35/$B$12*100,"")</f>
        <v>0.81790787774429619</v>
      </c>
      <c r="F35" s="139">
        <v>3</v>
      </c>
      <c r="G35" s="130">
        <f>IF($A35&lt;&gt;0,F35/$B35*100,"")</f>
        <v>15.789473684210526</v>
      </c>
      <c r="H35" s="139"/>
      <c r="I35" s="139">
        <v>16</v>
      </c>
      <c r="J35" s="130">
        <f>IF($A35&lt;&gt;0,I35/$B35*100,"")</f>
        <v>84.210526315789465</v>
      </c>
      <c r="K35" s="139"/>
      <c r="L35" s="139">
        <v>0</v>
      </c>
      <c r="M35" s="130">
        <f>IF($A35&lt;&gt;0,L35/$B35*100,"")</f>
        <v>0</v>
      </c>
      <c r="N35" s="139"/>
      <c r="O35" s="139">
        <v>0</v>
      </c>
      <c r="P35" s="130">
        <f>IF($A35&lt;&gt;0,O35/$B35*100,"")</f>
        <v>0</v>
      </c>
      <c r="Q35" s="139"/>
      <c r="R35" s="139">
        <v>0</v>
      </c>
      <c r="S35" s="130">
        <f>IF($A35&lt;&gt;0,R35/$B35*100,"")</f>
        <v>0</v>
      </c>
    </row>
    <row r="36" spans="1:19" ht="13.5" customHeight="1" x14ac:dyDescent="0.2">
      <c r="A36" s="23" t="s">
        <v>234</v>
      </c>
      <c r="B36" s="133">
        <f>IF($A36&lt;&gt;0,F36+I36+L36+O36+R36,"")</f>
        <v>13</v>
      </c>
      <c r="D36" s="132">
        <f>IF(A36&lt;&gt;0,B36/$B$12*100,"")</f>
        <v>0.55962117950925527</v>
      </c>
      <c r="F36" s="139">
        <v>0</v>
      </c>
      <c r="G36" s="130">
        <f>IF($A36&lt;&gt;0,F36/$B36*100,"")</f>
        <v>0</v>
      </c>
      <c r="H36" s="139"/>
      <c r="I36" s="139">
        <v>2</v>
      </c>
      <c r="J36" s="130">
        <f>IF($A36&lt;&gt;0,I36/$B36*100,"")</f>
        <v>15.384615384615385</v>
      </c>
      <c r="K36" s="139"/>
      <c r="L36" s="139">
        <v>2</v>
      </c>
      <c r="M36" s="130">
        <f>IF($A36&lt;&gt;0,L36/$B36*100,"")</f>
        <v>15.384615384615385</v>
      </c>
      <c r="N36" s="139"/>
      <c r="O36" s="139">
        <v>9</v>
      </c>
      <c r="P36" s="130">
        <f>IF($A36&lt;&gt;0,O36/$B36*100,"")</f>
        <v>69.230769230769226</v>
      </c>
      <c r="Q36" s="139"/>
      <c r="R36" s="139">
        <v>0</v>
      </c>
      <c r="S36" s="130">
        <f>IF($A36&lt;&gt;0,R36/$B36*100,"")</f>
        <v>0</v>
      </c>
    </row>
    <row r="37" spans="1:19" ht="13.35" customHeight="1" x14ac:dyDescent="0.2">
      <c r="A37" s="23" t="s">
        <v>233</v>
      </c>
      <c r="B37" s="133">
        <f>IF($A37&lt;&gt;0,F37+I37+L37+O37+R37,"")</f>
        <v>82</v>
      </c>
      <c r="D37" s="132">
        <f>IF(A37&lt;&gt;0,B37/$B$12*100,"")</f>
        <v>3.5299182092122252</v>
      </c>
      <c r="F37" s="139">
        <v>11</v>
      </c>
      <c r="G37" s="130">
        <f>IF($A37&lt;&gt;0,F37/$B37*100,"")</f>
        <v>13.414634146341465</v>
      </c>
      <c r="H37" s="139"/>
      <c r="I37" s="139">
        <v>52</v>
      </c>
      <c r="J37" s="130">
        <f>IF($A37&lt;&gt;0,I37/$B37*100,"")</f>
        <v>63.414634146341463</v>
      </c>
      <c r="K37" s="139"/>
      <c r="L37" s="139">
        <v>17</v>
      </c>
      <c r="M37" s="130">
        <f>IF($A37&lt;&gt;0,L37/$B37*100,"")</f>
        <v>20.73170731707317</v>
      </c>
      <c r="N37" s="139"/>
      <c r="O37" s="139">
        <v>2</v>
      </c>
      <c r="P37" s="130">
        <f>IF($A37&lt;&gt;0,O37/$B37*100,"")</f>
        <v>2.4390243902439024</v>
      </c>
      <c r="Q37" s="139"/>
      <c r="R37" s="139">
        <v>0</v>
      </c>
      <c r="S37" s="130">
        <f>IF($A37&lt;&gt;0,R37/$B37*100,"")</f>
        <v>0</v>
      </c>
    </row>
    <row r="38" spans="1:19" ht="13.35" customHeight="1" x14ac:dyDescent="0.2">
      <c r="A38" s="23" t="s">
        <v>232</v>
      </c>
      <c r="B38" s="133">
        <f>IF($A38&lt;&gt;0,F38+I38+L38+O38+R38,"")</f>
        <v>42</v>
      </c>
      <c r="D38" s="132">
        <f>IF(A38&lt;&gt;0,B38/$B$12*100,"")</f>
        <v>1.8080068876452864</v>
      </c>
      <c r="F38" s="139">
        <v>11</v>
      </c>
      <c r="G38" s="130">
        <f>IF($A38&lt;&gt;0,F38/$B38*100,"")</f>
        <v>26.190476190476193</v>
      </c>
      <c r="H38" s="139"/>
      <c r="I38" s="139">
        <v>17</v>
      </c>
      <c r="J38" s="130">
        <f>IF($A38&lt;&gt;0,I38/$B38*100,"")</f>
        <v>40.476190476190474</v>
      </c>
      <c r="K38" s="139"/>
      <c r="L38" s="139">
        <v>14</v>
      </c>
      <c r="M38" s="130">
        <f>IF($A38&lt;&gt;0,L38/$B38*100,"")</f>
        <v>33.333333333333329</v>
      </c>
      <c r="N38" s="139"/>
      <c r="O38" s="139">
        <v>0</v>
      </c>
      <c r="P38" s="130">
        <f>IF($A38&lt;&gt;0,O38/$B38*100,"")</f>
        <v>0</v>
      </c>
      <c r="Q38" s="139"/>
      <c r="R38" s="139">
        <v>0</v>
      </c>
      <c r="S38" s="130">
        <f>IF($A38&lt;&gt;0,R38/$B38*100,"")</f>
        <v>0</v>
      </c>
    </row>
    <row r="39" spans="1:19" ht="13.35" customHeight="1" x14ac:dyDescent="0.2">
      <c r="A39" s="23" t="s">
        <v>231</v>
      </c>
      <c r="B39" s="133">
        <f>IF($A39&lt;&gt;0,F39+I39+L39+O39+R39,"")</f>
        <v>43</v>
      </c>
      <c r="D39" s="132">
        <f>IF(A39&lt;&gt;0,B39/$B$12*100,"")</f>
        <v>1.8510546706844595</v>
      </c>
      <c r="F39" s="139">
        <v>6</v>
      </c>
      <c r="G39" s="130">
        <f>IF($A39&lt;&gt;0,F39/$B39*100,"")</f>
        <v>13.953488372093023</v>
      </c>
      <c r="H39" s="139"/>
      <c r="I39" s="139">
        <v>35</v>
      </c>
      <c r="J39" s="130">
        <f>IF($A39&lt;&gt;0,I39/$B39*100,"")</f>
        <v>81.395348837209298</v>
      </c>
      <c r="K39" s="139"/>
      <c r="L39" s="139">
        <v>2</v>
      </c>
      <c r="M39" s="130">
        <f>IF($A39&lt;&gt;0,L39/$B39*100,"")</f>
        <v>4.6511627906976747</v>
      </c>
      <c r="N39" s="139"/>
      <c r="O39" s="139">
        <v>0</v>
      </c>
      <c r="P39" s="130">
        <f>IF($A39&lt;&gt;0,O39/$B39*100,"")</f>
        <v>0</v>
      </c>
      <c r="Q39" s="139"/>
      <c r="R39" s="139">
        <v>0</v>
      </c>
      <c r="S39" s="130">
        <f>IF($A39&lt;&gt;0,R39/$B39*100,"")</f>
        <v>0</v>
      </c>
    </row>
    <row r="40" spans="1:19" ht="13.35" customHeight="1" x14ac:dyDescent="0.2">
      <c r="A40" s="23" t="s">
        <v>230</v>
      </c>
      <c r="B40" s="133">
        <f>IF($A40&lt;&gt;0,F40+I40+L40+O40+R40,"")</f>
        <v>17</v>
      </c>
      <c r="D40" s="132">
        <f>IF(A40&lt;&gt;0,B40/$B$12*100,"")</f>
        <v>0.73181231166594918</v>
      </c>
      <c r="F40" s="139">
        <v>4</v>
      </c>
      <c r="G40" s="130">
        <f>IF($A40&lt;&gt;0,F40/$B40*100,"")</f>
        <v>23.52941176470588</v>
      </c>
      <c r="H40" s="139"/>
      <c r="I40" s="139">
        <v>8</v>
      </c>
      <c r="J40" s="130">
        <f>IF($A40&lt;&gt;0,I40/$B40*100,"")</f>
        <v>47.058823529411761</v>
      </c>
      <c r="K40" s="139"/>
      <c r="L40" s="139">
        <v>5</v>
      </c>
      <c r="M40" s="130">
        <f>IF($A40&lt;&gt;0,L40/$B40*100,"")</f>
        <v>29.411764705882355</v>
      </c>
      <c r="N40" s="139"/>
      <c r="O40" s="139">
        <v>0</v>
      </c>
      <c r="P40" s="130">
        <f>IF($A40&lt;&gt;0,O40/$B40*100,"")</f>
        <v>0</v>
      </c>
      <c r="Q40" s="139"/>
      <c r="R40" s="139">
        <v>0</v>
      </c>
      <c r="S40" s="130">
        <f>IF($A40&lt;&gt;0,R40/$B40*100,"")</f>
        <v>0</v>
      </c>
    </row>
    <row r="41" spans="1:19" ht="13.35" customHeight="1" x14ac:dyDescent="0.2">
      <c r="A41" s="23" t="s">
        <v>229</v>
      </c>
      <c r="B41" s="133">
        <f>IF($A41&lt;&gt;0,F41+I41+L41+O41+R41,"")</f>
        <v>62</v>
      </c>
      <c r="D41" s="132">
        <f>IF(A41&lt;&gt;0,B41/$B$12*100,"")</f>
        <v>2.6689625484287558</v>
      </c>
      <c r="F41" s="139">
        <v>5</v>
      </c>
      <c r="G41" s="130">
        <f>IF($A41&lt;&gt;0,F41/$B41*100,"")</f>
        <v>8.064516129032258</v>
      </c>
      <c r="H41" s="139"/>
      <c r="I41" s="139">
        <v>57</v>
      </c>
      <c r="J41" s="130">
        <f>IF($A41&lt;&gt;0,I41/$B41*100,"")</f>
        <v>91.935483870967744</v>
      </c>
      <c r="K41" s="139"/>
      <c r="L41" s="139">
        <v>0</v>
      </c>
      <c r="M41" s="130">
        <f>IF($A41&lt;&gt;0,L41/$B41*100,"")</f>
        <v>0</v>
      </c>
      <c r="N41" s="139"/>
      <c r="O41" s="139">
        <v>0</v>
      </c>
      <c r="P41" s="130">
        <f>IF($A41&lt;&gt;0,O41/$B41*100,"")</f>
        <v>0</v>
      </c>
      <c r="Q41" s="139"/>
      <c r="R41" s="139">
        <v>0</v>
      </c>
      <c r="S41" s="130">
        <f>IF($A41&lt;&gt;0,R41/$B41*100,"")</f>
        <v>0</v>
      </c>
    </row>
    <row r="42" spans="1:19" ht="13.35" customHeight="1" x14ac:dyDescent="0.2">
      <c r="A42" s="23" t="s">
        <v>228</v>
      </c>
      <c r="B42" s="133">
        <f>IF($A42&lt;&gt;0,F42+I42+L42+O42+R42,"")</f>
        <v>5</v>
      </c>
      <c r="D42" s="132">
        <f>IF(A42&lt;&gt;0,B42/$B$12*100,"")</f>
        <v>0.21523891519586741</v>
      </c>
      <c r="F42" s="139">
        <v>2</v>
      </c>
      <c r="G42" s="130">
        <f>IF($A42&lt;&gt;0,F42/$B42*100,"")</f>
        <v>40</v>
      </c>
      <c r="H42" s="139"/>
      <c r="I42" s="139">
        <v>2</v>
      </c>
      <c r="J42" s="130">
        <f>IF($A42&lt;&gt;0,I42/$B42*100,"")</f>
        <v>40</v>
      </c>
      <c r="K42" s="139"/>
      <c r="L42" s="139">
        <v>1</v>
      </c>
      <c r="M42" s="130">
        <f>IF($A42&lt;&gt;0,L42/$B42*100,"")</f>
        <v>20</v>
      </c>
      <c r="N42" s="139"/>
      <c r="O42" s="139">
        <v>0</v>
      </c>
      <c r="P42" s="130">
        <f>IF($A42&lt;&gt;0,O42/$B42*100,"")</f>
        <v>0</v>
      </c>
      <c r="Q42" s="139"/>
      <c r="R42" s="139">
        <v>0</v>
      </c>
      <c r="S42" s="130">
        <f>IF($A42&lt;&gt;0,R42/$B42*100,"")</f>
        <v>0</v>
      </c>
    </row>
    <row r="43" spans="1:19" ht="13.35" customHeight="1" x14ac:dyDescent="0.2">
      <c r="A43" s="23" t="s">
        <v>227</v>
      </c>
      <c r="B43" s="133">
        <f>IF($A43&lt;&gt;0,F43+I43+L43+O43+R43,"")</f>
        <v>138</v>
      </c>
      <c r="D43" s="132">
        <f>IF(A43&lt;&gt;0,B43/$B$12*100,"")</f>
        <v>5.9405940594059405</v>
      </c>
      <c r="F43" s="139">
        <v>37</v>
      </c>
      <c r="G43" s="130">
        <f>IF($A43&lt;&gt;0,F43/$B43*100,"")</f>
        <v>26.811594202898554</v>
      </c>
      <c r="H43" s="139"/>
      <c r="I43" s="139">
        <v>48</v>
      </c>
      <c r="J43" s="130">
        <f>IF($A43&lt;&gt;0,I43/$B43*100,"")</f>
        <v>34.782608695652172</v>
      </c>
      <c r="K43" s="139"/>
      <c r="L43" s="139">
        <v>52</v>
      </c>
      <c r="M43" s="130">
        <f>IF($A43&lt;&gt;0,L43/$B43*100,"")</f>
        <v>37.681159420289859</v>
      </c>
      <c r="N43" s="139"/>
      <c r="O43" s="139">
        <v>1</v>
      </c>
      <c r="P43" s="130">
        <f>IF($A43&lt;&gt;0,O43/$B43*100,"")</f>
        <v>0.72463768115942029</v>
      </c>
      <c r="Q43" s="139"/>
      <c r="R43" s="139">
        <v>0</v>
      </c>
      <c r="S43" s="130">
        <f>IF($A43&lt;&gt;0,R43/$B43*100,"")</f>
        <v>0</v>
      </c>
    </row>
    <row r="44" spans="1:19" ht="13.35" customHeight="1" x14ac:dyDescent="0.2">
      <c r="A44" s="23" t="s">
        <v>226</v>
      </c>
      <c r="B44" s="133">
        <f>IF($A44&lt;&gt;0,F44+I44+L44+O44+R44,"")</f>
        <v>42</v>
      </c>
      <c r="D44" s="132">
        <f>IF(A44&lt;&gt;0,B44/$B$12*100,"")</f>
        <v>1.8080068876452864</v>
      </c>
      <c r="F44" s="139">
        <v>1</v>
      </c>
      <c r="G44" s="130">
        <f>IF($A44&lt;&gt;0,F44/$B44*100,"")</f>
        <v>2.3809523809523809</v>
      </c>
      <c r="H44" s="139"/>
      <c r="I44" s="139">
        <v>20</v>
      </c>
      <c r="J44" s="130">
        <f>IF($A44&lt;&gt;0,I44/$B44*100,"")</f>
        <v>47.619047619047613</v>
      </c>
      <c r="K44" s="139"/>
      <c r="L44" s="139">
        <v>16</v>
      </c>
      <c r="M44" s="130">
        <f>IF($A44&lt;&gt;0,L44/$B44*100,"")</f>
        <v>38.095238095238095</v>
      </c>
      <c r="N44" s="139"/>
      <c r="O44" s="139">
        <v>5</v>
      </c>
      <c r="P44" s="130">
        <f>IF($A44&lt;&gt;0,O44/$B44*100,"")</f>
        <v>11.904761904761903</v>
      </c>
      <c r="Q44" s="139"/>
      <c r="R44" s="139">
        <v>0</v>
      </c>
      <c r="S44" s="130">
        <f>IF($A44&lt;&gt;0,R44/$B44*100,"")</f>
        <v>0</v>
      </c>
    </row>
    <row r="45" spans="1:19" ht="13.35" customHeight="1" x14ac:dyDescent="0.2">
      <c r="A45" s="23" t="s">
        <v>225</v>
      </c>
      <c r="B45" s="133">
        <f>IF($A45&lt;&gt;0,F45+I45+L45+O45+R45,"")</f>
        <v>13</v>
      </c>
      <c r="D45" s="132">
        <f>IF(A45&lt;&gt;0,B45/$B$12*100,"")</f>
        <v>0.55962117950925527</v>
      </c>
      <c r="F45" s="139">
        <v>0</v>
      </c>
      <c r="G45" s="130">
        <f>IF($A45&lt;&gt;0,F45/$B45*100,"")</f>
        <v>0</v>
      </c>
      <c r="H45" s="139"/>
      <c r="I45" s="139">
        <v>7</v>
      </c>
      <c r="J45" s="130">
        <f>IF($A45&lt;&gt;0,I45/$B45*100,"")</f>
        <v>53.846153846153847</v>
      </c>
      <c r="K45" s="139"/>
      <c r="L45" s="139">
        <v>4</v>
      </c>
      <c r="M45" s="130">
        <f>IF($A45&lt;&gt;0,L45/$B45*100,"")</f>
        <v>30.76923076923077</v>
      </c>
      <c r="N45" s="139"/>
      <c r="O45" s="139">
        <v>2</v>
      </c>
      <c r="P45" s="130">
        <f>IF($A45&lt;&gt;0,O45/$B45*100,"")</f>
        <v>15.384615384615385</v>
      </c>
      <c r="Q45" s="139"/>
      <c r="R45" s="139">
        <v>0</v>
      </c>
      <c r="S45" s="130">
        <f>IF($A45&lt;&gt;0,R45/$B45*100,"")</f>
        <v>0</v>
      </c>
    </row>
    <row r="46" spans="1:19" ht="13.35" customHeight="1" x14ac:dyDescent="0.2">
      <c r="A46" s="23" t="s">
        <v>224</v>
      </c>
      <c r="B46" s="133">
        <f>IF($A46&lt;&gt;0,F46+I46+L46+O46+R46,"")</f>
        <v>68</v>
      </c>
      <c r="D46" s="132">
        <f>IF(A46&lt;&gt;0,B46/$B$12*100,"")</f>
        <v>2.9272492466637967</v>
      </c>
      <c r="F46" s="139">
        <v>7</v>
      </c>
      <c r="G46" s="130">
        <f>IF($A46&lt;&gt;0,F46/$B46*100,"")</f>
        <v>10.294117647058822</v>
      </c>
      <c r="H46" s="139"/>
      <c r="I46" s="139">
        <v>51</v>
      </c>
      <c r="J46" s="130">
        <f>IF($A46&lt;&gt;0,I46/$B46*100,"")</f>
        <v>75</v>
      </c>
      <c r="K46" s="139"/>
      <c r="L46" s="139">
        <v>10</v>
      </c>
      <c r="M46" s="130">
        <f>IF($A46&lt;&gt;0,L46/$B46*100,"")</f>
        <v>14.705882352941178</v>
      </c>
      <c r="N46" s="139"/>
      <c r="O46" s="139">
        <v>0</v>
      </c>
      <c r="P46" s="130">
        <f>IF($A46&lt;&gt;0,O46/$B46*100,"")</f>
        <v>0</v>
      </c>
      <c r="Q46" s="139"/>
      <c r="R46" s="139">
        <v>0</v>
      </c>
      <c r="S46" s="130">
        <f>IF($A46&lt;&gt;0,R46/$B46*100,"")</f>
        <v>0</v>
      </c>
    </row>
    <row r="47" spans="1:19" ht="13.35" customHeight="1" x14ac:dyDescent="0.2">
      <c r="A47" s="23" t="s">
        <v>223</v>
      </c>
      <c r="B47" s="133">
        <f>IF($A47&lt;&gt;0,F47+I47+L47+O47+R47,"")</f>
        <v>20</v>
      </c>
      <c r="D47" s="132">
        <f>IF(A47&lt;&gt;0,B47/$B$12*100,"")</f>
        <v>0.86095566078346963</v>
      </c>
      <c r="F47" s="139">
        <v>0</v>
      </c>
      <c r="G47" s="130">
        <f>IF($A47&lt;&gt;0,F47/$B47*100,"")</f>
        <v>0</v>
      </c>
      <c r="H47" s="139"/>
      <c r="I47" s="139">
        <v>3</v>
      </c>
      <c r="J47" s="130">
        <f>IF($A47&lt;&gt;0,I47/$B47*100,"")</f>
        <v>15</v>
      </c>
      <c r="K47" s="139"/>
      <c r="L47" s="139">
        <v>15</v>
      </c>
      <c r="M47" s="130">
        <f>IF($A47&lt;&gt;0,L47/$B47*100,"")</f>
        <v>75</v>
      </c>
      <c r="N47" s="139"/>
      <c r="O47" s="139">
        <v>2</v>
      </c>
      <c r="P47" s="130">
        <f>IF($A47&lt;&gt;0,O47/$B47*100,"")</f>
        <v>10</v>
      </c>
      <c r="Q47" s="139"/>
      <c r="R47" s="139">
        <v>0</v>
      </c>
      <c r="S47" s="130">
        <f>IF($A47&lt;&gt;0,R47/$B47*100,"")</f>
        <v>0</v>
      </c>
    </row>
    <row r="48" spans="1:19" ht="13.35" customHeight="1" x14ac:dyDescent="0.2">
      <c r="A48" s="23" t="s">
        <v>222</v>
      </c>
      <c r="B48" s="133">
        <f>IF($A48&lt;&gt;0,F48+I48+L48+O48+R48,"")</f>
        <v>22</v>
      </c>
      <c r="D48" s="132">
        <f>IF(A48&lt;&gt;0,B48/$B$12*100,"")</f>
        <v>0.94705122686181664</v>
      </c>
      <c r="F48" s="139">
        <v>7</v>
      </c>
      <c r="G48" s="130">
        <f>IF($A48&lt;&gt;0,F48/$B48*100,"")</f>
        <v>31.818181818181817</v>
      </c>
      <c r="H48" s="139"/>
      <c r="I48" s="139">
        <v>14</v>
      </c>
      <c r="J48" s="130">
        <f>IF($A48&lt;&gt;0,I48/$B48*100,"")</f>
        <v>63.636363636363633</v>
      </c>
      <c r="K48" s="139"/>
      <c r="L48" s="139">
        <v>0</v>
      </c>
      <c r="M48" s="130">
        <f>IF($A48&lt;&gt;0,L48/$B48*100,"")</f>
        <v>0</v>
      </c>
      <c r="N48" s="139"/>
      <c r="O48" s="139">
        <v>0</v>
      </c>
      <c r="P48" s="130">
        <f>IF($A48&lt;&gt;0,O48/$B48*100,"")</f>
        <v>0</v>
      </c>
      <c r="Q48" s="139"/>
      <c r="R48" s="139">
        <v>1</v>
      </c>
      <c r="S48" s="130">
        <f>IF($A48&lt;&gt;0,R48/$B48*100,"")</f>
        <v>4.5454545454545459</v>
      </c>
    </row>
    <row r="49" spans="1:19" ht="13.35" customHeight="1" x14ac:dyDescent="0.2">
      <c r="A49" s="23" t="s">
        <v>221</v>
      </c>
      <c r="B49" s="133">
        <f>IF($A49&lt;&gt;0,F49+I49+L49+O49+R49,"")</f>
        <v>19</v>
      </c>
      <c r="D49" s="132">
        <f>IF(A49&lt;&gt;0,B49/$B$12*100,"")</f>
        <v>0.81790787774429619</v>
      </c>
      <c r="F49" s="140">
        <v>0</v>
      </c>
      <c r="G49" s="130">
        <f>IF($A49&lt;&gt;0,F49/$B49*100,"")</f>
        <v>0</v>
      </c>
      <c r="H49" s="140"/>
      <c r="I49" s="140">
        <v>19</v>
      </c>
      <c r="J49" s="130">
        <f>IF($A49&lt;&gt;0,I49/$B49*100,"")</f>
        <v>100</v>
      </c>
      <c r="K49" s="140"/>
      <c r="L49" s="140">
        <v>0</v>
      </c>
      <c r="M49" s="130">
        <f>IF($A49&lt;&gt;0,L49/$B49*100,"")</f>
        <v>0</v>
      </c>
      <c r="N49" s="140"/>
      <c r="O49" s="140">
        <v>0</v>
      </c>
      <c r="P49" s="130">
        <f>IF($A49&lt;&gt;0,O49/$B49*100,"")</f>
        <v>0</v>
      </c>
      <c r="Q49" s="140"/>
      <c r="R49" s="140">
        <v>0</v>
      </c>
      <c r="S49" s="130">
        <f>IF($A49&lt;&gt;0,R49/$B49*100,"")</f>
        <v>0</v>
      </c>
    </row>
    <row r="50" spans="1:19" ht="13.35" customHeight="1" x14ac:dyDescent="0.2">
      <c r="A50" s="23" t="s">
        <v>220</v>
      </c>
      <c r="B50" s="133">
        <f>IF($A50&lt;&gt;0,F50+I50+L50+O50+R50,"")</f>
        <v>23</v>
      </c>
      <c r="D50" s="132">
        <f>IF(A50&lt;&gt;0,B50/$B$12*100,"")</f>
        <v>0.99009900990099009</v>
      </c>
      <c r="F50" s="139">
        <v>12</v>
      </c>
      <c r="G50" s="130">
        <f>IF($A50&lt;&gt;0,F50/$B50*100,"")</f>
        <v>52.173913043478258</v>
      </c>
      <c r="H50" s="139"/>
      <c r="I50" s="139">
        <v>11</v>
      </c>
      <c r="J50" s="130">
        <f>IF($A50&lt;&gt;0,I50/$B50*100,"")</f>
        <v>47.826086956521742</v>
      </c>
      <c r="K50" s="139"/>
      <c r="L50" s="139">
        <v>0</v>
      </c>
      <c r="M50" s="130">
        <f>IF($A50&lt;&gt;0,L50/$B50*100,"")</f>
        <v>0</v>
      </c>
      <c r="N50" s="139"/>
      <c r="O50" s="139">
        <v>0</v>
      </c>
      <c r="P50" s="130">
        <f>IF($A50&lt;&gt;0,O50/$B50*100,"")</f>
        <v>0</v>
      </c>
      <c r="Q50" s="139"/>
      <c r="R50" s="139">
        <v>0</v>
      </c>
      <c r="S50" s="130">
        <f>IF($A50&lt;&gt;0,R50/$B50*100,"")</f>
        <v>0</v>
      </c>
    </row>
    <row r="51" spans="1:19" ht="13.35" customHeight="1" x14ac:dyDescent="0.2">
      <c r="A51" s="23" t="s">
        <v>219</v>
      </c>
      <c r="B51" s="133">
        <f>IF($A51&lt;&gt;0,F51+I51+L51+O51+R51,"")</f>
        <v>4</v>
      </c>
      <c r="D51" s="132">
        <f>IF(A51&lt;&gt;0,B51/$B$12*100,"")</f>
        <v>0.17219113215669393</v>
      </c>
      <c r="F51" s="139">
        <v>4</v>
      </c>
      <c r="G51" s="130">
        <f>IF($A51&lt;&gt;0,F51/$B51*100,"")</f>
        <v>100</v>
      </c>
      <c r="H51" s="139"/>
      <c r="I51" s="139">
        <v>0</v>
      </c>
      <c r="J51" s="130">
        <f>IF($A51&lt;&gt;0,I51/$B51*100,"")</f>
        <v>0</v>
      </c>
      <c r="K51" s="139"/>
      <c r="L51" s="139">
        <v>0</v>
      </c>
      <c r="M51" s="130">
        <f>IF($A51&lt;&gt;0,L51/$B51*100,"")</f>
        <v>0</v>
      </c>
      <c r="N51" s="139"/>
      <c r="O51" s="139">
        <v>0</v>
      </c>
      <c r="P51" s="130">
        <f>IF($A51&lt;&gt;0,O51/$B51*100,"")</f>
        <v>0</v>
      </c>
      <c r="Q51" s="139"/>
      <c r="R51" s="139">
        <v>0</v>
      </c>
      <c r="S51" s="130">
        <f>IF($A51&lt;&gt;0,R51/$B51*100,"")</f>
        <v>0</v>
      </c>
    </row>
    <row r="52" spans="1:19" ht="13.35" customHeight="1" x14ac:dyDescent="0.2">
      <c r="A52" s="23" t="s">
        <v>218</v>
      </c>
      <c r="B52" s="133">
        <f>IF($A52&lt;&gt;0,F52+I52+L52+O52+R52,"")</f>
        <v>35</v>
      </c>
      <c r="D52" s="132">
        <f>IF(A52&lt;&gt;0,B52/$B$12*100,"")</f>
        <v>1.5066724063710719</v>
      </c>
      <c r="F52" s="139">
        <v>12</v>
      </c>
      <c r="G52" s="130">
        <f>IF($A52&lt;&gt;0,F52/$B52*100,"")</f>
        <v>34.285714285714285</v>
      </c>
      <c r="H52" s="139"/>
      <c r="I52" s="139">
        <v>18</v>
      </c>
      <c r="J52" s="130">
        <f>IF($A52&lt;&gt;0,I52/$B52*100,"")</f>
        <v>51.428571428571423</v>
      </c>
      <c r="K52" s="139"/>
      <c r="L52" s="139">
        <v>2</v>
      </c>
      <c r="M52" s="130">
        <f>IF($A52&lt;&gt;0,L52/$B52*100,"")</f>
        <v>5.7142857142857144</v>
      </c>
      <c r="N52" s="139"/>
      <c r="O52" s="139">
        <v>3</v>
      </c>
      <c r="P52" s="130">
        <f>IF($A52&lt;&gt;0,O52/$B52*100,"")</f>
        <v>8.5714285714285712</v>
      </c>
      <c r="Q52" s="139"/>
      <c r="R52" s="139">
        <v>0</v>
      </c>
      <c r="S52" s="130">
        <f>IF($A52&lt;&gt;0,R52/$B52*100,"")</f>
        <v>0</v>
      </c>
    </row>
    <row r="53" spans="1:19" ht="13.35" customHeight="1" x14ac:dyDescent="0.2">
      <c r="A53" s="23" t="s">
        <v>217</v>
      </c>
      <c r="B53" s="133">
        <f>IF($A53&lt;&gt;0,F53+I53+L53+O53+R53,"")</f>
        <v>17</v>
      </c>
      <c r="D53" s="132">
        <f>IF(A53&lt;&gt;0,B53/$B$12*100,"")</f>
        <v>0.73181231166594918</v>
      </c>
      <c r="F53" s="139">
        <v>5</v>
      </c>
      <c r="G53" s="130">
        <f>IF($A53&lt;&gt;0,F53/$B53*100,"")</f>
        <v>29.411764705882355</v>
      </c>
      <c r="H53" s="139"/>
      <c r="I53" s="139">
        <v>10</v>
      </c>
      <c r="J53" s="130">
        <f>IF($A53&lt;&gt;0,I53/$B53*100,"")</f>
        <v>58.82352941176471</v>
      </c>
      <c r="K53" s="139"/>
      <c r="L53" s="139">
        <v>2</v>
      </c>
      <c r="M53" s="130">
        <f>IF($A53&lt;&gt;0,L53/$B53*100,"")</f>
        <v>11.76470588235294</v>
      </c>
      <c r="N53" s="139"/>
      <c r="O53" s="139">
        <v>0</v>
      </c>
      <c r="P53" s="130">
        <f>IF($A53&lt;&gt;0,O53/$B53*100,"")</f>
        <v>0</v>
      </c>
      <c r="Q53" s="139"/>
      <c r="R53" s="139">
        <v>0</v>
      </c>
      <c r="S53" s="130">
        <f>IF($A53&lt;&gt;0,R53/$B53*100,"")</f>
        <v>0</v>
      </c>
    </row>
    <row r="54" spans="1:19" ht="13.35" customHeight="1" x14ac:dyDescent="0.2">
      <c r="A54" s="23" t="s">
        <v>216</v>
      </c>
      <c r="B54" s="133">
        <f>IF($A54&lt;&gt;0,F54+I54+L54+O54+R54,"")</f>
        <v>30</v>
      </c>
      <c r="D54" s="132">
        <f>IF(A54&lt;&gt;0,B54/$B$12*100,"")</f>
        <v>1.2914334911752046</v>
      </c>
      <c r="F54" s="139">
        <v>5</v>
      </c>
      <c r="G54" s="130">
        <f>IF($A54&lt;&gt;0,F54/$B54*100,"")</f>
        <v>16.666666666666664</v>
      </c>
      <c r="H54" s="139"/>
      <c r="I54" s="139">
        <v>10</v>
      </c>
      <c r="J54" s="130">
        <f>IF($A54&lt;&gt;0,I54/$B54*100,"")</f>
        <v>33.333333333333329</v>
      </c>
      <c r="K54" s="139"/>
      <c r="L54" s="139">
        <v>14</v>
      </c>
      <c r="M54" s="130">
        <f>IF($A54&lt;&gt;0,L54/$B54*100,"")</f>
        <v>46.666666666666664</v>
      </c>
      <c r="N54" s="139"/>
      <c r="O54" s="139">
        <v>1</v>
      </c>
      <c r="P54" s="130">
        <f>IF($A54&lt;&gt;0,O54/$B54*100,"")</f>
        <v>3.3333333333333335</v>
      </c>
      <c r="Q54" s="139"/>
      <c r="R54" s="139">
        <v>0</v>
      </c>
      <c r="S54" s="130">
        <f>IF($A54&lt;&gt;0,R54/$B54*100,"")</f>
        <v>0</v>
      </c>
    </row>
    <row r="55" spans="1:19" ht="13.35" customHeight="1" x14ac:dyDescent="0.2">
      <c r="A55" s="23" t="s">
        <v>215</v>
      </c>
      <c r="B55" s="133">
        <f>IF($A55&lt;&gt;0,F55+I55+L55+O55+R55,"")</f>
        <v>23</v>
      </c>
      <c r="D55" s="132">
        <f>IF(A55&lt;&gt;0,B55/$B$12*100,"")</f>
        <v>0.99009900990099009</v>
      </c>
      <c r="F55" s="139">
        <v>10</v>
      </c>
      <c r="G55" s="130">
        <f>IF($A55&lt;&gt;0,F55/$B55*100,"")</f>
        <v>43.478260869565219</v>
      </c>
      <c r="H55" s="139"/>
      <c r="I55" s="139">
        <v>4</v>
      </c>
      <c r="J55" s="130">
        <f>IF($A55&lt;&gt;0,I55/$B55*100,"")</f>
        <v>17.391304347826086</v>
      </c>
      <c r="K55" s="139"/>
      <c r="L55" s="139">
        <v>2</v>
      </c>
      <c r="M55" s="130">
        <f>IF($A55&lt;&gt;0,L55/$B55*100,"")</f>
        <v>8.695652173913043</v>
      </c>
      <c r="N55" s="139"/>
      <c r="O55" s="139">
        <v>7</v>
      </c>
      <c r="P55" s="130">
        <f>IF($A55&lt;&gt;0,O55/$B55*100,"")</f>
        <v>30.434782608695656</v>
      </c>
      <c r="Q55" s="139"/>
      <c r="R55" s="139">
        <v>0</v>
      </c>
      <c r="S55" s="130">
        <f>IF($A55&lt;&gt;0,R55/$B55*100,"")</f>
        <v>0</v>
      </c>
    </row>
    <row r="56" spans="1:19" ht="13.35" customHeight="1" x14ac:dyDescent="0.2">
      <c r="A56" s="23" t="s">
        <v>214</v>
      </c>
      <c r="B56" s="133">
        <f>IF($A56&lt;&gt;0,F56+I56+L56+O56+R56,"")</f>
        <v>7</v>
      </c>
      <c r="D56" s="132">
        <f>IF(A56&lt;&gt;0,B56/$B$12*100,"")</f>
        <v>0.30133448127421436</v>
      </c>
      <c r="F56" s="139">
        <v>0</v>
      </c>
      <c r="G56" s="130">
        <f>IF($A56&lt;&gt;0,F56/$B56*100,"")</f>
        <v>0</v>
      </c>
      <c r="H56" s="139"/>
      <c r="I56" s="139">
        <v>7</v>
      </c>
      <c r="J56" s="130">
        <f>IF($A56&lt;&gt;0,I56/$B56*100,"")</f>
        <v>100</v>
      </c>
      <c r="K56" s="139"/>
      <c r="L56" s="139">
        <v>0</v>
      </c>
      <c r="M56" s="130">
        <f>IF($A56&lt;&gt;0,L56/$B56*100,"")</f>
        <v>0</v>
      </c>
      <c r="N56" s="139"/>
      <c r="O56" s="139">
        <v>0</v>
      </c>
      <c r="P56" s="130">
        <f>IF($A56&lt;&gt;0,O56/$B56*100,"")</f>
        <v>0</v>
      </c>
      <c r="Q56" s="139"/>
      <c r="R56" s="139">
        <v>0</v>
      </c>
      <c r="S56" s="130">
        <f>IF($A56&lt;&gt;0,R56/$B56*100,"")</f>
        <v>0</v>
      </c>
    </row>
    <row r="57" spans="1:19" ht="12.75" customHeight="1" x14ac:dyDescent="0.2">
      <c r="A57" s="23" t="s">
        <v>213</v>
      </c>
      <c r="B57" s="133">
        <f>IF($A57&lt;&gt;0,F57+I57+L57+O57+R57,"")</f>
        <v>19</v>
      </c>
      <c r="D57" s="132">
        <f>IF(A57&lt;&gt;0,B57/$B$12*100,"")</f>
        <v>0.81790787774429619</v>
      </c>
      <c r="F57" s="139">
        <v>2</v>
      </c>
      <c r="G57" s="130">
        <f>IF($A57&lt;&gt;0,F57/$B57*100,"")</f>
        <v>10.526315789473683</v>
      </c>
      <c r="H57" s="139"/>
      <c r="I57" s="139">
        <v>13</v>
      </c>
      <c r="J57" s="130">
        <f>IF($A57&lt;&gt;0,I57/$B57*100,"")</f>
        <v>68.421052631578945</v>
      </c>
      <c r="K57" s="139"/>
      <c r="L57" s="139">
        <v>0</v>
      </c>
      <c r="M57" s="130">
        <f>IF($A57&lt;&gt;0,L57/$B57*100,"")</f>
        <v>0</v>
      </c>
      <c r="N57" s="139"/>
      <c r="O57" s="139">
        <v>4</v>
      </c>
      <c r="P57" s="130">
        <f>IF($A57&lt;&gt;0,O57/$B57*100,"")</f>
        <v>21.052631578947366</v>
      </c>
      <c r="Q57" s="139"/>
      <c r="R57" s="139">
        <v>0</v>
      </c>
      <c r="S57" s="130">
        <f>IF($A57&lt;&gt;0,R57/$B57*100,"")</f>
        <v>0</v>
      </c>
    </row>
    <row r="58" spans="1:19" ht="12.75" customHeight="1" x14ac:dyDescent="0.2">
      <c r="A58" s="23" t="s">
        <v>212</v>
      </c>
      <c r="B58" s="133">
        <f>IF($A58&lt;&gt;0,F58+I58+L58+O58+R58,"")</f>
        <v>2</v>
      </c>
      <c r="D58" s="132">
        <f>IF(A58&lt;&gt;0,B58/$B$12*100,"")</f>
        <v>8.6095566078346966E-2</v>
      </c>
      <c r="F58" s="139">
        <v>1</v>
      </c>
      <c r="G58" s="130">
        <f>IF($A58&lt;&gt;0,F58/$B58*100,"")</f>
        <v>50</v>
      </c>
      <c r="H58" s="139"/>
      <c r="I58" s="139">
        <v>1</v>
      </c>
      <c r="J58" s="130">
        <f>IF($A58&lt;&gt;0,I58/$B58*100,"")</f>
        <v>50</v>
      </c>
      <c r="K58" s="139"/>
      <c r="L58" s="139">
        <v>0</v>
      </c>
      <c r="M58" s="130">
        <f>IF($A58&lt;&gt;0,L58/$B58*100,"")</f>
        <v>0</v>
      </c>
      <c r="N58" s="139"/>
      <c r="O58" s="139">
        <v>0</v>
      </c>
      <c r="P58" s="130">
        <f>IF($A58&lt;&gt;0,O58/$B58*100,"")</f>
        <v>0</v>
      </c>
      <c r="Q58" s="139"/>
      <c r="R58" s="139">
        <v>0</v>
      </c>
      <c r="S58" s="130">
        <f>IF($A58&lt;&gt;0,R58/$B58*100,"")</f>
        <v>0</v>
      </c>
    </row>
    <row r="59" spans="1:19" ht="13.35" customHeight="1" x14ac:dyDescent="0.2">
      <c r="A59" s="23" t="s">
        <v>211</v>
      </c>
      <c r="B59" s="133">
        <f>IF($A59&lt;&gt;0,F59+I59+L59+O59+R59,"")</f>
        <v>9</v>
      </c>
      <c r="D59" s="132">
        <f>IF(A59&lt;&gt;0,B59/$B$12*100,"")</f>
        <v>0.38743004735256137</v>
      </c>
      <c r="F59" s="139">
        <v>0</v>
      </c>
      <c r="G59" s="130">
        <f>IF($A59&lt;&gt;0,F59/$B59*100,"")</f>
        <v>0</v>
      </c>
      <c r="H59" s="139"/>
      <c r="I59" s="139">
        <v>1</v>
      </c>
      <c r="J59" s="130">
        <f>IF($A59&lt;&gt;0,I59/$B59*100,"")</f>
        <v>11.111111111111111</v>
      </c>
      <c r="K59" s="139"/>
      <c r="L59" s="139">
        <v>1</v>
      </c>
      <c r="M59" s="130">
        <f>IF($A59&lt;&gt;0,L59/$B59*100,"")</f>
        <v>11.111111111111111</v>
      </c>
      <c r="N59" s="139"/>
      <c r="O59" s="139">
        <v>7</v>
      </c>
      <c r="P59" s="130">
        <f>IF($A59&lt;&gt;0,O59/$B59*100,"")</f>
        <v>77.777777777777786</v>
      </c>
      <c r="Q59" s="139"/>
      <c r="R59" s="139">
        <v>0</v>
      </c>
      <c r="S59" s="130">
        <f>IF($A59&lt;&gt;0,R59/$B59*100,"")</f>
        <v>0</v>
      </c>
    </row>
    <row r="60" spans="1:19" ht="13.35" customHeight="1" x14ac:dyDescent="0.2">
      <c r="A60" s="92" t="s">
        <v>210</v>
      </c>
      <c r="B60" s="133">
        <f>IF($A60&lt;&gt;0,F60+I60+L60+O60+R60,"")</f>
        <v>16</v>
      </c>
      <c r="D60" s="132">
        <f>IF(A60&lt;&gt;0,B60/$B$12*100,"")</f>
        <v>0.68876452862677573</v>
      </c>
      <c r="F60" s="139">
        <v>3</v>
      </c>
      <c r="G60" s="130">
        <f>IF($A60&lt;&gt;0,F60/$B60*100,"")</f>
        <v>18.75</v>
      </c>
      <c r="H60" s="139"/>
      <c r="I60" s="139">
        <v>13</v>
      </c>
      <c r="J60" s="130">
        <f>IF($A60&lt;&gt;0,I60/$B60*100,"")</f>
        <v>81.25</v>
      </c>
      <c r="K60" s="139"/>
      <c r="L60" s="139">
        <v>0</v>
      </c>
      <c r="M60" s="130">
        <f>IF($A60&lt;&gt;0,L60/$B60*100,"")</f>
        <v>0</v>
      </c>
      <c r="N60" s="139"/>
      <c r="O60" s="139">
        <v>0</v>
      </c>
      <c r="P60" s="130">
        <f>IF($A60&lt;&gt;0,O60/$B60*100,"")</f>
        <v>0</v>
      </c>
      <c r="Q60" s="139"/>
      <c r="R60" s="139">
        <v>0</v>
      </c>
      <c r="S60" s="130">
        <f>IF($A60&lt;&gt;0,R60/$B60*100,"")</f>
        <v>0</v>
      </c>
    </row>
    <row r="61" spans="1:19" ht="13.35" customHeight="1" x14ac:dyDescent="0.2">
      <c r="A61" s="23" t="s">
        <v>209</v>
      </c>
      <c r="B61" s="133">
        <f>IF($A61&lt;&gt;0,F61+I61+L61+O61+R61,"")</f>
        <v>55</v>
      </c>
      <c r="D61" s="132">
        <f>IF(A61&lt;&gt;0,B61/$B$12*100,"")</f>
        <v>2.3676280671545413</v>
      </c>
      <c r="F61" s="139">
        <v>11</v>
      </c>
      <c r="G61" s="130">
        <f>IF($A61&lt;&gt;0,F61/$B61*100,"")</f>
        <v>20</v>
      </c>
      <c r="H61" s="139"/>
      <c r="I61" s="139">
        <v>24</v>
      </c>
      <c r="J61" s="130">
        <f>IF($A61&lt;&gt;0,I61/$B61*100,"")</f>
        <v>43.636363636363633</v>
      </c>
      <c r="K61" s="139"/>
      <c r="L61" s="139">
        <v>17</v>
      </c>
      <c r="M61" s="130">
        <f>IF($A61&lt;&gt;0,L61/$B61*100,"")</f>
        <v>30.909090909090907</v>
      </c>
      <c r="N61" s="139"/>
      <c r="O61" s="139">
        <v>3</v>
      </c>
      <c r="P61" s="130">
        <f>IF($A61&lt;&gt;0,O61/$B61*100,"")</f>
        <v>5.4545454545454541</v>
      </c>
      <c r="Q61" s="139"/>
      <c r="R61" s="139">
        <v>0</v>
      </c>
      <c r="S61" s="130">
        <f>IF($A61&lt;&gt;0,R61/$B61*100,"")</f>
        <v>0</v>
      </c>
    </row>
    <row r="62" spans="1:19" ht="13.35" customHeight="1" x14ac:dyDescent="0.2">
      <c r="A62" s="23" t="s">
        <v>208</v>
      </c>
      <c r="B62" s="133">
        <f>IF($A62&lt;&gt;0,F62+I62+L62+O62+R62,"")</f>
        <v>76</v>
      </c>
      <c r="D62" s="132">
        <f>IF(A62&lt;&gt;0,B62/$B$12*100,"")</f>
        <v>3.2716315109771847</v>
      </c>
      <c r="F62" s="139">
        <v>9</v>
      </c>
      <c r="G62" s="130">
        <f>IF($A62&lt;&gt;0,F62/$B62*100,"")</f>
        <v>11.842105263157894</v>
      </c>
      <c r="H62" s="139"/>
      <c r="I62" s="139">
        <v>51</v>
      </c>
      <c r="J62" s="130">
        <f>IF($A62&lt;&gt;0,I62/$B62*100,"")</f>
        <v>67.10526315789474</v>
      </c>
      <c r="K62" s="139"/>
      <c r="L62" s="139">
        <v>16</v>
      </c>
      <c r="M62" s="130">
        <f>IF($A62&lt;&gt;0,L62/$B62*100,"")</f>
        <v>21.052631578947366</v>
      </c>
      <c r="N62" s="139"/>
      <c r="O62" s="139">
        <v>0</v>
      </c>
      <c r="P62" s="130">
        <f>IF($A62&lt;&gt;0,O62/$B62*100,"")</f>
        <v>0</v>
      </c>
      <c r="Q62" s="139"/>
      <c r="R62" s="139">
        <v>0</v>
      </c>
      <c r="S62" s="130">
        <f>IF($A62&lt;&gt;0,R62/$B62*100,"")</f>
        <v>0</v>
      </c>
    </row>
    <row r="63" spans="1:19" ht="13.35" customHeight="1" x14ac:dyDescent="0.2">
      <c r="A63" s="23" t="s">
        <v>207</v>
      </c>
      <c r="B63" s="133">
        <f>IF($A63&lt;&gt;0,F63+I63+L63+O63+R63,"")</f>
        <v>19</v>
      </c>
      <c r="D63" s="132">
        <f>IF(A63&lt;&gt;0,B63/$B$12*100,"")</f>
        <v>0.81790787774429619</v>
      </c>
      <c r="F63" s="139">
        <v>2</v>
      </c>
      <c r="G63" s="130">
        <f>IF($A63&lt;&gt;0,F63/$B63*100,"")</f>
        <v>10.526315789473683</v>
      </c>
      <c r="H63" s="139"/>
      <c r="I63" s="139">
        <v>6</v>
      </c>
      <c r="J63" s="130">
        <f>IF($A63&lt;&gt;0,I63/$B63*100,"")</f>
        <v>31.578947368421051</v>
      </c>
      <c r="K63" s="139"/>
      <c r="L63" s="139">
        <v>9</v>
      </c>
      <c r="M63" s="130">
        <f>IF($A63&lt;&gt;0,L63/$B63*100,"")</f>
        <v>47.368421052631575</v>
      </c>
      <c r="N63" s="139"/>
      <c r="O63" s="139">
        <v>2</v>
      </c>
      <c r="P63" s="130">
        <f>IF($A63&lt;&gt;0,O63/$B63*100,"")</f>
        <v>10.526315789473683</v>
      </c>
      <c r="Q63" s="139"/>
      <c r="R63" s="139">
        <v>0</v>
      </c>
      <c r="S63" s="130">
        <f>IF($A63&lt;&gt;0,R63/$B63*100,"")</f>
        <v>0</v>
      </c>
    </row>
    <row r="64" spans="1:19" ht="13.35" customHeight="1" x14ac:dyDescent="0.2">
      <c r="A64" s="23" t="s">
        <v>206</v>
      </c>
      <c r="B64" s="133">
        <f>IF($A64&lt;&gt;0,F64+I64+L64+O64+R64,"")</f>
        <v>4</v>
      </c>
      <c r="D64" s="132">
        <f>IF(A64&lt;&gt;0,B64/$B$12*100,"")</f>
        <v>0.17219113215669393</v>
      </c>
      <c r="F64" s="139">
        <v>0</v>
      </c>
      <c r="G64" s="130">
        <f>IF($A64&lt;&gt;0,F64/$B64*100,"")</f>
        <v>0</v>
      </c>
      <c r="H64" s="139"/>
      <c r="I64" s="139">
        <v>4</v>
      </c>
      <c r="J64" s="130">
        <f>IF($A64&lt;&gt;0,I64/$B64*100,"")</f>
        <v>100</v>
      </c>
      <c r="K64" s="139"/>
      <c r="L64" s="139">
        <v>0</v>
      </c>
      <c r="M64" s="130">
        <f>IF($A64&lt;&gt;0,L64/$B64*100,"")</f>
        <v>0</v>
      </c>
      <c r="N64" s="139"/>
      <c r="O64" s="139">
        <v>0</v>
      </c>
      <c r="P64" s="130">
        <f>IF($A64&lt;&gt;0,O64/$B64*100,"")</f>
        <v>0</v>
      </c>
      <c r="Q64" s="139"/>
      <c r="R64" s="139">
        <v>0</v>
      </c>
      <c r="S64" s="130">
        <f>IF($A64&lt;&gt;0,R64/$B64*100,"")</f>
        <v>0</v>
      </c>
    </row>
    <row r="65" spans="1:19" ht="13.35" customHeight="1" x14ac:dyDescent="0.2">
      <c r="A65" s="23" t="s">
        <v>205</v>
      </c>
      <c r="B65" s="133">
        <f>IF($A65&lt;&gt;0,F65+I65+L65+O65+R65,"")</f>
        <v>36</v>
      </c>
      <c r="D65" s="132">
        <f>IF(A65&lt;&gt;0,B65/$B$12*100,"")</f>
        <v>1.5497201894102455</v>
      </c>
      <c r="F65" s="139">
        <v>1</v>
      </c>
      <c r="G65" s="130">
        <f>IF($A65&lt;&gt;0,F65/$B65*100,"")</f>
        <v>2.7777777777777777</v>
      </c>
      <c r="H65" s="139"/>
      <c r="I65" s="139">
        <v>31</v>
      </c>
      <c r="J65" s="130">
        <f>IF($A65&lt;&gt;0,I65/$B65*100,"")</f>
        <v>86.111111111111114</v>
      </c>
      <c r="K65" s="139"/>
      <c r="L65" s="139">
        <v>4</v>
      </c>
      <c r="M65" s="130">
        <f>IF($A65&lt;&gt;0,L65/$B65*100,"")</f>
        <v>11.111111111111111</v>
      </c>
      <c r="N65" s="139"/>
      <c r="O65" s="139">
        <v>0</v>
      </c>
      <c r="P65" s="130">
        <f>IF($A65&lt;&gt;0,O65/$B65*100,"")</f>
        <v>0</v>
      </c>
      <c r="Q65" s="139"/>
      <c r="R65" s="139">
        <v>0</v>
      </c>
      <c r="S65" s="130">
        <f>IF($A65&lt;&gt;0,R65/$B65*100,"")</f>
        <v>0</v>
      </c>
    </row>
    <row r="66" spans="1:19" ht="13.35" customHeight="1" x14ac:dyDescent="0.2">
      <c r="A66" s="23" t="s">
        <v>204</v>
      </c>
      <c r="B66" s="133">
        <f>IF($A66&lt;&gt;0,F66+I66+L66+O66+R66,"")</f>
        <v>23</v>
      </c>
      <c r="D66" s="132">
        <f>IF(A66&lt;&gt;0,B66/$B$12*100,"")</f>
        <v>0.99009900990099009</v>
      </c>
      <c r="F66" s="139">
        <v>4</v>
      </c>
      <c r="G66" s="130">
        <f>IF($A66&lt;&gt;0,F66/$B66*100,"")</f>
        <v>17.391304347826086</v>
      </c>
      <c r="H66" s="139"/>
      <c r="I66" s="139">
        <v>15</v>
      </c>
      <c r="J66" s="130">
        <f>IF($A66&lt;&gt;0,I66/$B66*100,"")</f>
        <v>65.217391304347828</v>
      </c>
      <c r="K66" s="139"/>
      <c r="L66" s="139">
        <v>3</v>
      </c>
      <c r="M66" s="130">
        <f>IF($A66&lt;&gt;0,L66/$B66*100,"")</f>
        <v>13.043478260869565</v>
      </c>
      <c r="N66" s="139"/>
      <c r="O66" s="139">
        <v>1</v>
      </c>
      <c r="P66" s="130">
        <f>IF($A66&lt;&gt;0,O66/$B66*100,"")</f>
        <v>4.3478260869565215</v>
      </c>
      <c r="Q66" s="139"/>
      <c r="R66" s="139">
        <v>0</v>
      </c>
      <c r="S66" s="130">
        <f>IF($A66&lt;&gt;0,R66/$B66*100,"")</f>
        <v>0</v>
      </c>
    </row>
    <row r="67" spans="1:19" ht="13.35" customHeight="1" x14ac:dyDescent="0.2">
      <c r="A67" s="23" t="s">
        <v>203</v>
      </c>
      <c r="B67" s="133">
        <f>IF($A67&lt;&gt;0,F67+I67+L67+O67+R67,"")</f>
        <v>14</v>
      </c>
      <c r="D67" s="132">
        <f>IF(A67&lt;&gt;0,B67/$B$12*100,"")</f>
        <v>0.60266896254842872</v>
      </c>
      <c r="F67" s="139">
        <v>0</v>
      </c>
      <c r="G67" s="130">
        <f>IF($A67&lt;&gt;0,F67/$B67*100,"")</f>
        <v>0</v>
      </c>
      <c r="H67" s="139"/>
      <c r="I67" s="139">
        <v>14</v>
      </c>
      <c r="J67" s="130">
        <f>IF($A67&lt;&gt;0,I67/$B67*100,"")</f>
        <v>100</v>
      </c>
      <c r="K67" s="139"/>
      <c r="L67" s="139">
        <v>0</v>
      </c>
      <c r="M67" s="130">
        <f>IF($A67&lt;&gt;0,L67/$B67*100,"")</f>
        <v>0</v>
      </c>
      <c r="N67" s="139"/>
      <c r="O67" s="139">
        <v>0</v>
      </c>
      <c r="P67" s="130">
        <f>IF($A67&lt;&gt;0,O67/$B67*100,"")</f>
        <v>0</v>
      </c>
      <c r="Q67" s="139"/>
      <c r="R67" s="139">
        <v>0</v>
      </c>
      <c r="S67" s="130">
        <f>IF($A67&lt;&gt;0,R67/$B67*100,"")</f>
        <v>0</v>
      </c>
    </row>
    <row r="68" spans="1:19" ht="13.35" customHeight="1" x14ac:dyDescent="0.2">
      <c r="A68" s="23" t="s">
        <v>202</v>
      </c>
      <c r="B68" s="133">
        <f>IF($A68&lt;&gt;0,F68+I68+L68+O68+R68,"")</f>
        <v>42</v>
      </c>
      <c r="D68" s="132">
        <f>IF(A68&lt;&gt;0,B68/$B$12*100,"")</f>
        <v>1.8080068876452864</v>
      </c>
      <c r="F68" s="139">
        <v>8</v>
      </c>
      <c r="G68" s="130">
        <f>IF($A68&lt;&gt;0,F68/$B68*100,"")</f>
        <v>19.047619047619047</v>
      </c>
      <c r="H68" s="139"/>
      <c r="I68" s="139">
        <v>31</v>
      </c>
      <c r="J68" s="130">
        <f>IF($A68&lt;&gt;0,I68/$B68*100,"")</f>
        <v>73.80952380952381</v>
      </c>
      <c r="K68" s="139"/>
      <c r="L68" s="139">
        <v>1</v>
      </c>
      <c r="M68" s="130">
        <f>IF($A68&lt;&gt;0,L68/$B68*100,"")</f>
        <v>2.3809523809523809</v>
      </c>
      <c r="N68" s="139"/>
      <c r="O68" s="139">
        <v>2</v>
      </c>
      <c r="P68" s="130">
        <f>IF($A68&lt;&gt;0,O68/$B68*100,"")</f>
        <v>4.7619047619047619</v>
      </c>
      <c r="Q68" s="139"/>
      <c r="R68" s="139">
        <v>0</v>
      </c>
      <c r="S68" s="130">
        <f>IF($A68&lt;&gt;0,R68/$B68*100,"")</f>
        <v>0</v>
      </c>
    </row>
    <row r="69" spans="1:19" ht="13.35" customHeight="1" x14ac:dyDescent="0.2">
      <c r="A69" s="23" t="s">
        <v>201</v>
      </c>
      <c r="B69" s="133">
        <f>IF($A69&lt;&gt;0,F69+I69+L69+O69+R69,"")</f>
        <v>81</v>
      </c>
      <c r="D69" s="132">
        <f>IF(A69&lt;&gt;0,B69/$B$12*100,"")</f>
        <v>3.4868704261730521</v>
      </c>
      <c r="F69" s="139">
        <v>11</v>
      </c>
      <c r="G69" s="130">
        <f>IF($A69&lt;&gt;0,F69/$B69*100,"")</f>
        <v>13.580246913580247</v>
      </c>
      <c r="H69" s="139"/>
      <c r="I69" s="139">
        <v>58</v>
      </c>
      <c r="J69" s="130">
        <f>IF($A69&lt;&gt;0,I69/$B69*100,"")</f>
        <v>71.604938271604937</v>
      </c>
      <c r="K69" s="139"/>
      <c r="L69" s="139">
        <v>12</v>
      </c>
      <c r="M69" s="130">
        <f>IF($A69&lt;&gt;0,L69/$B69*100,"")</f>
        <v>14.814814814814813</v>
      </c>
      <c r="N69" s="139"/>
      <c r="O69" s="139">
        <v>0</v>
      </c>
      <c r="P69" s="130">
        <f>IF($A69&lt;&gt;0,O69/$B69*100,"")</f>
        <v>0</v>
      </c>
      <c r="Q69" s="139"/>
      <c r="R69" s="139">
        <v>0</v>
      </c>
      <c r="S69" s="130">
        <f>IF($A69&lt;&gt;0,R69/$B69*100,"")</f>
        <v>0</v>
      </c>
    </row>
    <row r="70" spans="1:19" ht="13.35" customHeight="1" x14ac:dyDescent="0.2">
      <c r="A70" s="23" t="s">
        <v>200</v>
      </c>
      <c r="B70" s="133">
        <f>IF($A70&lt;&gt;0,F70+I70+L70+O70+R70,"")</f>
        <v>40</v>
      </c>
      <c r="D70" s="132">
        <f>IF(A70&lt;&gt;0,B70/$B$12*100,"")</f>
        <v>1.7219113215669393</v>
      </c>
      <c r="F70" s="139">
        <v>0</v>
      </c>
      <c r="G70" s="130">
        <f>IF($A70&lt;&gt;0,F70/$B70*100,"")</f>
        <v>0</v>
      </c>
      <c r="H70" s="139"/>
      <c r="I70" s="139">
        <v>12</v>
      </c>
      <c r="J70" s="130">
        <f>IF($A70&lt;&gt;0,I70/$B70*100,"")</f>
        <v>30</v>
      </c>
      <c r="K70" s="139"/>
      <c r="L70" s="139">
        <v>23</v>
      </c>
      <c r="M70" s="130">
        <f>IF($A70&lt;&gt;0,L70/$B70*100,"")</f>
        <v>57.499999999999993</v>
      </c>
      <c r="N70" s="139"/>
      <c r="O70" s="139">
        <v>5</v>
      </c>
      <c r="P70" s="130">
        <f>IF($A70&lt;&gt;0,O70/$B70*100,"")</f>
        <v>12.5</v>
      </c>
      <c r="Q70" s="139"/>
      <c r="R70" s="139">
        <v>0</v>
      </c>
      <c r="S70" s="130">
        <f>IF($A70&lt;&gt;0,R70/$B70*100,"")</f>
        <v>0</v>
      </c>
    </row>
    <row r="71" spans="1:19" ht="13.35" customHeight="1" x14ac:dyDescent="0.2">
      <c r="A71" s="23" t="s">
        <v>199</v>
      </c>
      <c r="B71" s="133">
        <f>IF($A71&lt;&gt;0,F71+I71+L71+O71+R71,"")</f>
        <v>31</v>
      </c>
      <c r="D71" s="132">
        <f>IF(A71&lt;&gt;0,B71/$B$12*100,"")</f>
        <v>1.3344812742143779</v>
      </c>
      <c r="F71" s="139">
        <v>3</v>
      </c>
      <c r="G71" s="130">
        <f>IF($A71&lt;&gt;0,F71/$B71*100,"")</f>
        <v>9.67741935483871</v>
      </c>
      <c r="H71" s="139"/>
      <c r="I71" s="139">
        <v>23</v>
      </c>
      <c r="J71" s="130">
        <f>IF($A71&lt;&gt;0,I71/$B71*100,"")</f>
        <v>74.193548387096769</v>
      </c>
      <c r="K71" s="139"/>
      <c r="L71" s="139">
        <v>4</v>
      </c>
      <c r="M71" s="130">
        <f>IF($A71&lt;&gt;0,L71/$B71*100,"")</f>
        <v>12.903225806451612</v>
      </c>
      <c r="N71" s="139"/>
      <c r="O71" s="139">
        <v>1</v>
      </c>
      <c r="P71" s="130">
        <f>IF($A71&lt;&gt;0,O71/$B71*100,"")</f>
        <v>3.225806451612903</v>
      </c>
      <c r="Q71" s="139"/>
      <c r="R71" s="139">
        <v>0</v>
      </c>
      <c r="S71" s="130">
        <f>IF($A71&lt;&gt;0,R71/$B71*100,"")</f>
        <v>0</v>
      </c>
    </row>
    <row r="72" spans="1:19" ht="13.35" customHeight="1" x14ac:dyDescent="0.2">
      <c r="A72" s="23" t="s">
        <v>198</v>
      </c>
      <c r="B72" s="133">
        <f>IF($A72&lt;&gt;0,F72+I72+L72+O72+R72,"")</f>
        <v>24</v>
      </c>
      <c r="D72" s="132">
        <f>IF(A72&lt;&gt;0,B72/$B$12*100,"")</f>
        <v>1.0331467929401636</v>
      </c>
      <c r="F72" s="139">
        <v>4</v>
      </c>
      <c r="G72" s="130">
        <f>IF($A72&lt;&gt;0,F72/$B72*100,"")</f>
        <v>16.666666666666664</v>
      </c>
      <c r="H72" s="139"/>
      <c r="I72" s="139">
        <v>11</v>
      </c>
      <c r="J72" s="130">
        <f>IF($A72&lt;&gt;0,I72/$B72*100,"")</f>
        <v>45.833333333333329</v>
      </c>
      <c r="K72" s="139"/>
      <c r="L72" s="139">
        <v>9</v>
      </c>
      <c r="M72" s="130">
        <f>IF($A72&lt;&gt;0,L72/$B72*100,"")</f>
        <v>37.5</v>
      </c>
      <c r="N72" s="139"/>
      <c r="O72" s="139">
        <v>0</v>
      </c>
      <c r="P72" s="130">
        <f>IF($A72&lt;&gt;0,O72/$B72*100,"")</f>
        <v>0</v>
      </c>
      <c r="Q72" s="139"/>
      <c r="R72" s="139">
        <v>0</v>
      </c>
      <c r="S72" s="130">
        <f>IF($A72&lt;&gt;0,R72/$B72*100,"")</f>
        <v>0</v>
      </c>
    </row>
    <row r="73" spans="1:19" ht="13.35" customHeight="1" x14ac:dyDescent="0.2">
      <c r="A73" s="23" t="s">
        <v>197</v>
      </c>
      <c r="B73" s="133">
        <f>IF($A73&lt;&gt;0,F73+I73+L73+O73+R73,"")</f>
        <v>24</v>
      </c>
      <c r="D73" s="132">
        <f>IF(A73&lt;&gt;0,B73/$B$12*100,"")</f>
        <v>1.0331467929401636</v>
      </c>
      <c r="F73" s="139">
        <v>0</v>
      </c>
      <c r="G73" s="130">
        <f>IF($A73&lt;&gt;0,F73/$B73*100,"")</f>
        <v>0</v>
      </c>
      <c r="H73" s="139"/>
      <c r="I73" s="139">
        <v>1</v>
      </c>
      <c r="J73" s="130">
        <f>IF($A73&lt;&gt;0,I73/$B73*100,"")</f>
        <v>4.1666666666666661</v>
      </c>
      <c r="K73" s="139"/>
      <c r="L73" s="139">
        <v>23</v>
      </c>
      <c r="M73" s="130">
        <f>IF($A73&lt;&gt;0,L73/$B73*100,"")</f>
        <v>95.833333333333343</v>
      </c>
      <c r="N73" s="139"/>
      <c r="O73" s="139">
        <v>0</v>
      </c>
      <c r="P73" s="130">
        <f>IF($A73&lt;&gt;0,O73/$B73*100,"")</f>
        <v>0</v>
      </c>
      <c r="Q73" s="139"/>
      <c r="R73" s="139">
        <v>0</v>
      </c>
      <c r="S73" s="130">
        <f>IF($A73&lt;&gt;0,R73/$B73*100,"")</f>
        <v>0</v>
      </c>
    </row>
    <row r="74" spans="1:19" ht="13.35" customHeight="1" x14ac:dyDescent="0.2">
      <c r="A74" s="23" t="s">
        <v>196</v>
      </c>
      <c r="B74" s="133">
        <f>IF($A74&lt;&gt;0,F74+I74+L74+O74+R74,"")</f>
        <v>9</v>
      </c>
      <c r="D74" s="132">
        <f>IF(A74&lt;&gt;0,B74/$B$12*100,"")</f>
        <v>0.38743004735256137</v>
      </c>
      <c r="F74" s="139">
        <v>0</v>
      </c>
      <c r="G74" s="130">
        <f>IF($A74&lt;&gt;0,F74/$B74*100,"")</f>
        <v>0</v>
      </c>
      <c r="H74" s="139"/>
      <c r="I74" s="139">
        <v>9</v>
      </c>
      <c r="J74" s="130">
        <f>IF($A74&lt;&gt;0,I74/$B74*100,"")</f>
        <v>100</v>
      </c>
      <c r="K74" s="139"/>
      <c r="L74" s="139">
        <v>0</v>
      </c>
      <c r="M74" s="130">
        <f>IF($A74&lt;&gt;0,L74/$B74*100,"")</f>
        <v>0</v>
      </c>
      <c r="N74" s="139"/>
      <c r="O74" s="139">
        <v>0</v>
      </c>
      <c r="P74" s="130">
        <f>IF($A74&lt;&gt;0,O74/$B74*100,"")</f>
        <v>0</v>
      </c>
      <c r="Q74" s="139"/>
      <c r="R74" s="139">
        <v>0</v>
      </c>
      <c r="S74" s="130">
        <f>IF($A74&lt;&gt;0,R74/$B74*100,"")</f>
        <v>0</v>
      </c>
    </row>
    <row r="75" spans="1:19" ht="13.35" customHeight="1" x14ac:dyDescent="0.2">
      <c r="A75" s="23" t="s">
        <v>195</v>
      </c>
      <c r="B75" s="133">
        <f>IF($A75&lt;&gt;0,F75+I75+L75+O75+R75,"")</f>
        <v>57</v>
      </c>
      <c r="D75" s="132">
        <f>IF(A75&lt;&gt;0,B75/$B$12*100,"")</f>
        <v>2.4537236332328884</v>
      </c>
      <c r="F75" s="139">
        <v>3</v>
      </c>
      <c r="G75" s="130">
        <f>IF($A75&lt;&gt;0,F75/$B75*100,"")</f>
        <v>5.2631578947368416</v>
      </c>
      <c r="H75" s="139"/>
      <c r="I75" s="139">
        <v>32</v>
      </c>
      <c r="J75" s="130">
        <f>IF($A75&lt;&gt;0,I75/$B75*100,"")</f>
        <v>56.140350877192979</v>
      </c>
      <c r="K75" s="139"/>
      <c r="L75" s="139">
        <v>17</v>
      </c>
      <c r="M75" s="130">
        <f>IF($A75&lt;&gt;0,L75/$B75*100,"")</f>
        <v>29.82456140350877</v>
      </c>
      <c r="N75" s="139"/>
      <c r="O75" s="139">
        <v>3</v>
      </c>
      <c r="P75" s="130">
        <f>IF($A75&lt;&gt;0,O75/$B75*100,"")</f>
        <v>5.2631578947368416</v>
      </c>
      <c r="Q75" s="139"/>
      <c r="R75" s="139">
        <v>2</v>
      </c>
      <c r="S75" s="130">
        <f>IF($A75&lt;&gt;0,R75/$B75*100,"")</f>
        <v>3.5087719298245612</v>
      </c>
    </row>
    <row r="76" spans="1:19" ht="13.35" customHeight="1" x14ac:dyDescent="0.2">
      <c r="A76" s="23" t="s">
        <v>194</v>
      </c>
      <c r="B76" s="133">
        <f>IF($A76&lt;&gt;0,F76+I76+L76+O76+R76,"")</f>
        <v>33</v>
      </c>
      <c r="D76" s="132">
        <f>IF(A76&lt;&gt;0,B76/$B$12*100,"")</f>
        <v>1.420576840292725</v>
      </c>
      <c r="F76" s="139">
        <v>4</v>
      </c>
      <c r="G76" s="130">
        <f>IF($A76&lt;&gt;0,F76/$B76*100,"")</f>
        <v>12.121212121212121</v>
      </c>
      <c r="H76" s="139"/>
      <c r="I76" s="139">
        <v>16</v>
      </c>
      <c r="J76" s="130">
        <f>IF($A76&lt;&gt;0,I76/$B76*100,"")</f>
        <v>48.484848484848484</v>
      </c>
      <c r="K76" s="139"/>
      <c r="L76" s="139">
        <v>8</v>
      </c>
      <c r="M76" s="130">
        <f>IF($A76&lt;&gt;0,L76/$B76*100,"")</f>
        <v>24.242424242424242</v>
      </c>
      <c r="N76" s="139"/>
      <c r="O76" s="139">
        <v>4</v>
      </c>
      <c r="P76" s="130">
        <f>IF($A76&lt;&gt;0,O76/$B76*100,"")</f>
        <v>12.121212121212121</v>
      </c>
      <c r="Q76" s="139"/>
      <c r="R76" s="139">
        <v>1</v>
      </c>
      <c r="S76" s="130">
        <f>IF($A76&lt;&gt;0,R76/$B76*100,"")</f>
        <v>3.0303030303030303</v>
      </c>
    </row>
    <row r="77" spans="1:19" ht="13.35" customHeight="1" x14ac:dyDescent="0.2">
      <c r="A77" s="23" t="s">
        <v>193</v>
      </c>
      <c r="B77" s="133">
        <f>IF($A77&lt;&gt;0,F77+I77+L77+O77+R77,"")</f>
        <v>34</v>
      </c>
      <c r="D77" s="132">
        <f>IF(A77&lt;&gt;0,B77/$B$12*100,"")</f>
        <v>1.4636246233318984</v>
      </c>
      <c r="F77" s="139">
        <v>7</v>
      </c>
      <c r="G77" s="130">
        <f>IF($A77&lt;&gt;0,F77/$B77*100,"")</f>
        <v>20.588235294117645</v>
      </c>
      <c r="H77" s="139"/>
      <c r="I77" s="139">
        <v>23</v>
      </c>
      <c r="J77" s="130">
        <f>IF($A77&lt;&gt;0,I77/$B77*100,"")</f>
        <v>67.64705882352942</v>
      </c>
      <c r="K77" s="139"/>
      <c r="L77" s="139">
        <v>3</v>
      </c>
      <c r="M77" s="130">
        <f>IF($A77&lt;&gt;0,L77/$B77*100,"")</f>
        <v>8.8235294117647065</v>
      </c>
      <c r="N77" s="139"/>
      <c r="O77" s="139">
        <v>1</v>
      </c>
      <c r="P77" s="130">
        <f>IF($A77&lt;&gt;0,O77/$B77*100,"")</f>
        <v>2.9411764705882351</v>
      </c>
      <c r="Q77" s="139"/>
      <c r="R77" s="139">
        <v>0</v>
      </c>
      <c r="S77" s="130">
        <f>IF($A77&lt;&gt;0,R77/$B77*100,"")</f>
        <v>0</v>
      </c>
    </row>
    <row r="78" spans="1:19" ht="13.35" customHeight="1" x14ac:dyDescent="0.2">
      <c r="A78" s="23" t="s">
        <v>192</v>
      </c>
      <c r="B78" s="133">
        <f>IF($A78&lt;&gt;0,F78+I78+L78+O78+R78,"")</f>
        <v>10</v>
      </c>
      <c r="D78" s="132">
        <f>IF(A78&lt;&gt;0,B78/$B$12*100,"")</f>
        <v>0.43047783039173482</v>
      </c>
      <c r="F78" s="139">
        <v>1</v>
      </c>
      <c r="G78" s="130">
        <f>IF($A78&lt;&gt;0,F78/$B78*100,"")</f>
        <v>10</v>
      </c>
      <c r="H78" s="139"/>
      <c r="I78" s="139">
        <v>2</v>
      </c>
      <c r="J78" s="130">
        <f>IF($A78&lt;&gt;0,I78/$B78*100,"")</f>
        <v>20</v>
      </c>
      <c r="K78" s="139"/>
      <c r="L78" s="139">
        <v>7</v>
      </c>
      <c r="M78" s="130">
        <f>IF($A78&lt;&gt;0,L78/$B78*100,"")</f>
        <v>70</v>
      </c>
      <c r="N78" s="139"/>
      <c r="O78" s="139">
        <v>0</v>
      </c>
      <c r="P78" s="130">
        <f>IF($A78&lt;&gt;0,O78/$B78*100,"")</f>
        <v>0</v>
      </c>
      <c r="Q78" s="139"/>
      <c r="R78" s="139">
        <v>0</v>
      </c>
      <c r="S78" s="130">
        <f>IF($A78&lt;&gt;0,R78/$B78*100,"")</f>
        <v>0</v>
      </c>
    </row>
    <row r="79" spans="1:19" ht="13.35" customHeight="1" x14ac:dyDescent="0.2">
      <c r="A79" s="23" t="s">
        <v>191</v>
      </c>
      <c r="B79" s="133">
        <f>IF($A79&lt;&gt;0,F79+I79+L79+O79+R79,"")</f>
        <v>13</v>
      </c>
      <c r="D79" s="132">
        <f>IF(A79&lt;&gt;0,B79/$B$12*100,"")</f>
        <v>0.55962117950925527</v>
      </c>
      <c r="F79" s="139">
        <v>0</v>
      </c>
      <c r="G79" s="130">
        <f>IF($A79&lt;&gt;0,F79/$B79*100,"")</f>
        <v>0</v>
      </c>
      <c r="H79" s="139"/>
      <c r="I79" s="139">
        <v>12</v>
      </c>
      <c r="J79" s="130">
        <f>IF($A79&lt;&gt;0,I79/$B79*100,"")</f>
        <v>92.307692307692307</v>
      </c>
      <c r="K79" s="139"/>
      <c r="L79" s="139">
        <v>0</v>
      </c>
      <c r="M79" s="130">
        <f>IF($A79&lt;&gt;0,L79/$B79*100,"")</f>
        <v>0</v>
      </c>
      <c r="N79" s="139"/>
      <c r="O79" s="139">
        <v>1</v>
      </c>
      <c r="P79" s="130">
        <f>IF($A79&lt;&gt;0,O79/$B79*100,"")</f>
        <v>7.6923076923076925</v>
      </c>
      <c r="Q79" s="139"/>
      <c r="R79" s="139">
        <v>0</v>
      </c>
      <c r="S79" s="130">
        <f>IF($A79&lt;&gt;0,R79/$B79*100,"")</f>
        <v>0</v>
      </c>
    </row>
    <row r="80" spans="1:19" ht="13.35" customHeight="1" x14ac:dyDescent="0.2">
      <c r="A80" s="23" t="s">
        <v>180</v>
      </c>
      <c r="B80" s="133">
        <f>IF($A80&lt;&gt;0,F80+I80+L80+O80+R80,"")</f>
        <v>12</v>
      </c>
      <c r="D80" s="132">
        <f>IF(A80&lt;&gt;0,B80/$B$12*100,"")</f>
        <v>0.51657339647008182</v>
      </c>
      <c r="F80" s="139">
        <v>1</v>
      </c>
      <c r="G80" s="130">
        <f>IF($A80&lt;&gt;0,F80/$B80*100,"")</f>
        <v>8.3333333333333321</v>
      </c>
      <c r="H80" s="139"/>
      <c r="I80" s="139">
        <v>11</v>
      </c>
      <c r="J80" s="130">
        <f>IF($A80&lt;&gt;0,I80/$B80*100,"")</f>
        <v>91.666666666666657</v>
      </c>
      <c r="K80" s="139"/>
      <c r="L80" s="139">
        <v>0</v>
      </c>
      <c r="M80" s="130">
        <f>IF($A80&lt;&gt;0,L80/$B80*100,"")</f>
        <v>0</v>
      </c>
      <c r="N80" s="139"/>
      <c r="O80" s="139">
        <v>0</v>
      </c>
      <c r="P80" s="130">
        <f>IF($A80&lt;&gt;0,O80/$B80*100,"")</f>
        <v>0</v>
      </c>
      <c r="Q80" s="139"/>
      <c r="R80" s="139">
        <v>0</v>
      </c>
      <c r="S80" s="130">
        <f>IF($A80&lt;&gt;0,R80/$B80*100,"")</f>
        <v>0</v>
      </c>
    </row>
    <row r="81" spans="1:20" ht="13.35" customHeight="1" x14ac:dyDescent="0.2">
      <c r="B81" s="133" t="str">
        <f>IF($A81&lt;&gt;0,F81+I81+L81+O81+R81,"")</f>
        <v/>
      </c>
      <c r="D81" s="132" t="str">
        <f>IF(A81&lt;&gt;0,B81/$B$12*100,"")</f>
        <v/>
      </c>
      <c r="F81" s="153"/>
      <c r="G81" s="130" t="str">
        <f>IF($A81&lt;&gt;0,F81/$B81*100,"")</f>
        <v/>
      </c>
      <c r="H81" s="153"/>
      <c r="I81" s="152"/>
      <c r="J81" s="130" t="str">
        <f>IF($A81&lt;&gt;0,I81/$B81*100,"")</f>
        <v/>
      </c>
      <c r="K81" s="152"/>
      <c r="L81" s="151">
        <v>0</v>
      </c>
      <c r="M81" s="130" t="str">
        <f>IF($A81&lt;&gt;0,L81/$B81*100,"")</f>
        <v/>
      </c>
      <c r="N81" s="151"/>
      <c r="O81" s="152">
        <v>0</v>
      </c>
      <c r="P81" s="130" t="str">
        <f>IF($A81&lt;&gt;0,O81/$B81*100,"")</f>
        <v/>
      </c>
      <c r="Q81" s="152"/>
      <c r="R81" s="151">
        <v>0</v>
      </c>
      <c r="S81" s="130" t="str">
        <f>IF($A81&lt;&gt;0,R81/$B81*100,"")</f>
        <v/>
      </c>
    </row>
    <row r="82" spans="1:20" ht="13.35" customHeight="1" x14ac:dyDescent="0.2">
      <c r="A82" s="75" t="s">
        <v>190</v>
      </c>
      <c r="B82" s="148">
        <f>IF($A82&lt;&gt;0,F82+I82+L82+O82+R82,"")</f>
        <v>315</v>
      </c>
      <c r="C82" s="148"/>
      <c r="D82" s="147">
        <f>IF(A82&lt;&gt;0,B82/$B$12*100,"")</f>
        <v>13.560051657339647</v>
      </c>
      <c r="E82" s="146"/>
      <c r="F82" s="150">
        <f>SUM(F83:F85)</f>
        <v>6</v>
      </c>
      <c r="G82" s="143">
        <f>IF($A82&lt;&gt;0,F82/$B82*100,"")</f>
        <v>1.9047619047619049</v>
      </c>
      <c r="H82" s="150"/>
      <c r="I82" s="150">
        <f>SUM(I83:I85)</f>
        <v>195</v>
      </c>
      <c r="J82" s="143">
        <f>IF($A82&lt;&gt;0,I82/$B82*100,"")</f>
        <v>61.904761904761905</v>
      </c>
      <c r="K82" s="150"/>
      <c r="L82" s="150">
        <f>SUM(L83:L85)</f>
        <v>70</v>
      </c>
      <c r="M82" s="143">
        <f>IF($A82&lt;&gt;0,L82/$B82*100,"")</f>
        <v>22.222222222222221</v>
      </c>
      <c r="N82" s="150"/>
      <c r="O82" s="150">
        <f>SUM(O83:O85)</f>
        <v>42</v>
      </c>
      <c r="P82" s="143">
        <f>IF($A82&lt;&gt;0,O82/$B82*100,"")</f>
        <v>13.333333333333334</v>
      </c>
      <c r="Q82" s="150"/>
      <c r="R82" s="150">
        <f>SUM(R83:R85)</f>
        <v>2</v>
      </c>
      <c r="S82" s="143">
        <f>IF($A82&lt;&gt;0,R82/$B82*100,"")</f>
        <v>0.63492063492063489</v>
      </c>
    </row>
    <row r="83" spans="1:20" ht="13.35" customHeight="1" x14ac:dyDescent="0.2">
      <c r="A83" s="23" t="s">
        <v>189</v>
      </c>
      <c r="B83" s="133">
        <f>IF($A83&lt;&gt;0,F83+I83+L83+O83+R83,"")</f>
        <v>113</v>
      </c>
      <c r="D83" s="100">
        <f>IF(A83&lt;&gt;0,B83/$B$12*100,"")</f>
        <v>4.8643994834266033</v>
      </c>
      <c r="E83" s="100"/>
      <c r="F83" s="139">
        <v>0</v>
      </c>
      <c r="G83" s="130">
        <f>IF($A83&lt;&gt;0,F83/$B83*100,"")</f>
        <v>0</v>
      </c>
      <c r="H83" s="139"/>
      <c r="I83" s="139">
        <v>28</v>
      </c>
      <c r="J83" s="130">
        <f>IF($A83&lt;&gt;0,I83/$B83*100,"")</f>
        <v>24.778761061946902</v>
      </c>
      <c r="K83" s="139"/>
      <c r="L83" s="139">
        <v>41</v>
      </c>
      <c r="M83" s="130">
        <f>IF($A83&lt;&gt;0,L83/$B83*100,"")</f>
        <v>36.283185840707965</v>
      </c>
      <c r="N83" s="139"/>
      <c r="O83" s="139">
        <v>42</v>
      </c>
      <c r="P83" s="130">
        <f>IF($A83&lt;&gt;0,O83/$B83*100,"")</f>
        <v>37.168141592920357</v>
      </c>
      <c r="Q83" s="139"/>
      <c r="R83" s="139">
        <v>2</v>
      </c>
      <c r="S83" s="130">
        <f>IF($A83&lt;&gt;0,R83/$B83*100,"")</f>
        <v>1.7699115044247788</v>
      </c>
    </row>
    <row r="84" spans="1:20" ht="13.35" customHeight="1" x14ac:dyDescent="0.2">
      <c r="A84" s="23" t="s">
        <v>188</v>
      </c>
      <c r="B84" s="133">
        <f>IF($A84&lt;&gt;0,F84+I84+L84+O84+R84,"")</f>
        <v>159</v>
      </c>
      <c r="D84" s="132">
        <f>IF(A84&lt;&gt;0,B84/$B$12*100,"")</f>
        <v>6.8445975032285835</v>
      </c>
      <c r="F84" s="139">
        <v>4</v>
      </c>
      <c r="G84" s="130">
        <f>IF($A84&lt;&gt;0,F84/$B84*100,"")</f>
        <v>2.5157232704402519</v>
      </c>
      <c r="H84" s="139"/>
      <c r="I84" s="139">
        <v>153</v>
      </c>
      <c r="J84" s="130">
        <f>IF($A84&lt;&gt;0,I84/$B84*100,"")</f>
        <v>96.226415094339629</v>
      </c>
      <c r="K84" s="139"/>
      <c r="L84" s="139">
        <v>2</v>
      </c>
      <c r="M84" s="130">
        <f>IF($A84&lt;&gt;0,L84/$B84*100,"")</f>
        <v>1.257861635220126</v>
      </c>
      <c r="N84" s="139"/>
      <c r="O84" s="139">
        <v>0</v>
      </c>
      <c r="P84" s="130">
        <f>IF($A84&lt;&gt;0,O84/$B84*100,"")</f>
        <v>0</v>
      </c>
      <c r="Q84" s="139"/>
      <c r="R84" s="139">
        <v>0</v>
      </c>
      <c r="S84" s="130">
        <f>IF($A84&lt;&gt;0,R84/$B84*100,"")</f>
        <v>0</v>
      </c>
    </row>
    <row r="85" spans="1:20" ht="13.35" customHeight="1" x14ac:dyDescent="0.2">
      <c r="A85" s="23" t="s">
        <v>186</v>
      </c>
      <c r="B85" s="133">
        <f>IF($A85&lt;&gt;0,F85+I85+L85+O85+R85,"")</f>
        <v>43</v>
      </c>
      <c r="D85" s="132">
        <f>IF(A85&lt;&gt;0,B85/$B$12*100,"")</f>
        <v>1.8510546706844595</v>
      </c>
      <c r="F85" s="139">
        <v>2</v>
      </c>
      <c r="G85" s="130">
        <f>IF($A85&lt;&gt;0,F85/$B85*100,"")</f>
        <v>4.6511627906976747</v>
      </c>
      <c r="H85" s="139"/>
      <c r="I85" s="139">
        <v>14</v>
      </c>
      <c r="J85" s="130">
        <f>IF($A85&lt;&gt;0,I85/$B85*100,"")</f>
        <v>32.558139534883722</v>
      </c>
      <c r="K85" s="139"/>
      <c r="L85" s="139">
        <v>27</v>
      </c>
      <c r="M85" s="130">
        <f>IF($A85&lt;&gt;0,L85/$B85*100,"")</f>
        <v>62.790697674418603</v>
      </c>
      <c r="N85" s="139"/>
      <c r="O85" s="139">
        <v>0</v>
      </c>
      <c r="P85" s="130">
        <f>IF($A85&lt;&gt;0,O85/$B85*100,"")</f>
        <v>0</v>
      </c>
      <c r="Q85" s="139"/>
      <c r="R85" s="139">
        <v>0</v>
      </c>
      <c r="S85" s="130">
        <f>IF($A85&lt;&gt;0,R85/$B85*100,"")</f>
        <v>0</v>
      </c>
    </row>
    <row r="86" spans="1:20" ht="13.35" customHeight="1" x14ac:dyDescent="0.2">
      <c r="B86" s="133" t="str">
        <f>IF($A86&lt;&gt;0,F86+I86+L86+O86+R86,"")</f>
        <v/>
      </c>
      <c r="D86" s="132" t="str">
        <f>IF(A86&lt;&gt;0,B86/$B$12*100,"")</f>
        <v/>
      </c>
      <c r="F86" s="101">
        <v>0</v>
      </c>
      <c r="G86" s="130" t="str">
        <f>IF($A86&lt;&gt;0,F86/$B86*100,"")</f>
        <v/>
      </c>
      <c r="H86" s="101"/>
      <c r="I86" s="101"/>
      <c r="J86" s="130" t="str">
        <f>IF($A86&lt;&gt;0,I86/$B86*100,"")</f>
        <v/>
      </c>
      <c r="K86" s="101"/>
      <c r="L86" s="101"/>
      <c r="M86" s="130" t="str">
        <f>IF($A86&lt;&gt;0,L86/$B86*100,"")</f>
        <v/>
      </c>
      <c r="N86" s="101"/>
      <c r="O86" s="101"/>
      <c r="P86" s="130" t="str">
        <f>IF($A86&lt;&gt;0,O86/$B86*100,"")</f>
        <v/>
      </c>
      <c r="Q86" s="101"/>
      <c r="R86" s="101">
        <v>0</v>
      </c>
      <c r="S86" s="130" t="str">
        <f>IF($A86&lt;&gt;0,R86/$B86*100,"")</f>
        <v/>
      </c>
    </row>
    <row r="87" spans="1:20" ht="13.35" customHeight="1" x14ac:dyDescent="0.2">
      <c r="A87" s="75" t="s">
        <v>106</v>
      </c>
      <c r="B87" s="148">
        <f>IF($A87&lt;&gt;0,F87+I87+L87+O87+R87,"")</f>
        <v>88</v>
      </c>
      <c r="C87" s="148"/>
      <c r="D87" s="147">
        <f>IF(A87&lt;&gt;0,B87/$B$12*100,"")</f>
        <v>3.7882049074472666</v>
      </c>
      <c r="E87" s="146"/>
      <c r="F87" s="141">
        <f>+F89</f>
        <v>9</v>
      </c>
      <c r="G87" s="143">
        <f>IF($A87&lt;&gt;0,F87/$B87*100,"")</f>
        <v>10.227272727272728</v>
      </c>
      <c r="H87" s="141"/>
      <c r="I87" s="141">
        <f>+I89</f>
        <v>68</v>
      </c>
      <c r="J87" s="143">
        <f>IF($A87&lt;&gt;0,I87/$B87*100,"")</f>
        <v>77.272727272727266</v>
      </c>
      <c r="K87" s="145"/>
      <c r="L87" s="141">
        <f>+L89</f>
        <v>10</v>
      </c>
      <c r="M87" s="143">
        <f>IF($A87&lt;&gt;0,L87/$B87*100,"")</f>
        <v>11.363636363636363</v>
      </c>
      <c r="N87" s="144"/>
      <c r="O87" s="141">
        <f>+O89</f>
        <v>1</v>
      </c>
      <c r="P87" s="143">
        <f>IF($A87&lt;&gt;0,O87/$B87*100,"")</f>
        <v>1.1363636363636365</v>
      </c>
      <c r="Q87" s="145"/>
      <c r="R87" s="141">
        <f>+R89</f>
        <v>0</v>
      </c>
      <c r="S87" s="130">
        <f>IF($A87&lt;&gt;0,R87/$B87*100,"")</f>
        <v>0</v>
      </c>
    </row>
    <row r="88" spans="1:20" ht="6.95" customHeight="1" x14ac:dyDescent="0.2">
      <c r="A88" s="75"/>
      <c r="B88" s="133" t="str">
        <f>IF($A88&lt;&gt;0,F88+I88+L88+O88+R88,"")</f>
        <v/>
      </c>
      <c r="D88" s="132" t="str">
        <f>IF(A88&lt;&gt;0,B88/$B$12*100,"")</f>
        <v/>
      </c>
      <c r="F88" s="149">
        <v>0</v>
      </c>
      <c r="G88" s="130" t="str">
        <f>IF($A88&lt;&gt;0,F88/$B88*100,"")</f>
        <v/>
      </c>
      <c r="H88" s="100"/>
      <c r="I88" s="149">
        <v>0</v>
      </c>
      <c r="J88" s="130" t="str">
        <f>IF($A88&lt;&gt;0,I88/$B88*100,"")</f>
        <v/>
      </c>
      <c r="K88" s="100"/>
      <c r="L88" s="149"/>
      <c r="M88" s="130" t="str">
        <f>IF($A88&lt;&gt;0,L88/$B88*100,"")</f>
        <v/>
      </c>
      <c r="N88" s="100"/>
      <c r="O88" s="149"/>
      <c r="P88" s="130" t="str">
        <f>IF($A88&lt;&gt;0,O88/$B88*100,"")</f>
        <v/>
      </c>
      <c r="Q88" s="100"/>
      <c r="R88" s="149"/>
      <c r="S88" s="130" t="str">
        <f>IF($A88&lt;&gt;0,R88/$B88*100,"")</f>
        <v/>
      </c>
    </row>
    <row r="89" spans="1:20" ht="13.35" customHeight="1" x14ac:dyDescent="0.2">
      <c r="A89" s="75" t="s">
        <v>185</v>
      </c>
      <c r="B89" s="148">
        <f>IF($A89&lt;&gt;0,F89+I89+L89+O89+R89,"")</f>
        <v>88</v>
      </c>
      <c r="C89" s="148"/>
      <c r="D89" s="147">
        <f>IF(A89&lt;&gt;0,B89/$B$12*100,"")</f>
        <v>3.7882049074472666</v>
      </c>
      <c r="E89" s="146"/>
      <c r="F89" s="141">
        <f>SUM(F90:F95)</f>
        <v>9</v>
      </c>
      <c r="G89" s="143">
        <f>IF($A89&lt;&gt;0,F89/$B89*100,"")</f>
        <v>10.227272727272728</v>
      </c>
      <c r="H89" s="141">
        <f>SUM(H90:H95)</f>
        <v>0</v>
      </c>
      <c r="I89" s="141">
        <f>SUM(I90:I95)</f>
        <v>68</v>
      </c>
      <c r="J89" s="143">
        <f>IF($A89&lt;&gt;0,I89/$B89*100,"")</f>
        <v>77.272727272727266</v>
      </c>
      <c r="K89" s="145"/>
      <c r="L89" s="141">
        <f>SUM(L90:L95)</f>
        <v>10</v>
      </c>
      <c r="M89" s="143">
        <f>IF($A89&lt;&gt;0,L89/$B89*100,"")</f>
        <v>11.363636363636363</v>
      </c>
      <c r="N89" s="144"/>
      <c r="O89" s="141">
        <f>SUM(O90:O95)</f>
        <v>1</v>
      </c>
      <c r="P89" s="143">
        <f>IF($A89&lt;&gt;0,O89/$B89*100,"")</f>
        <v>1.1363636363636365</v>
      </c>
      <c r="Q89" s="142"/>
      <c r="R89" s="141">
        <f>SUM(R90:R95)</f>
        <v>0</v>
      </c>
      <c r="S89" s="130">
        <f>IF($A89&lt;&gt;0,R89/$B89*100,"")</f>
        <v>0</v>
      </c>
    </row>
    <row r="90" spans="1:20" ht="13.35" customHeight="1" x14ac:dyDescent="0.2">
      <c r="A90" s="23" t="s">
        <v>184</v>
      </c>
      <c r="B90" s="133">
        <f>IF($A90&lt;&gt;0,F90+I90+L90+O90+R90,"")</f>
        <v>28</v>
      </c>
      <c r="D90" s="132">
        <f>IF(A90&lt;&gt;0,B90/$B$12*100,"")</f>
        <v>1.2053379250968574</v>
      </c>
      <c r="F90" s="139">
        <v>0</v>
      </c>
      <c r="G90" s="130">
        <f>IF($A90&lt;&gt;0,F90/$B90*100,"")</f>
        <v>0</v>
      </c>
      <c r="H90" s="139"/>
      <c r="I90" s="139">
        <v>27</v>
      </c>
      <c r="J90" s="130">
        <f>IF($A90&lt;&gt;0,I90/$B90*100,"")</f>
        <v>96.428571428571431</v>
      </c>
      <c r="K90" s="139"/>
      <c r="L90" s="139">
        <v>0</v>
      </c>
      <c r="M90" s="130">
        <f>IF($A90&lt;&gt;0,L90/$B90*100,"")</f>
        <v>0</v>
      </c>
      <c r="N90" s="139"/>
      <c r="O90" s="139">
        <v>1</v>
      </c>
      <c r="P90" s="130">
        <f>IF($A90&lt;&gt;0,O90/$B90*100,"")</f>
        <v>3.5714285714285712</v>
      </c>
      <c r="Q90" s="139"/>
      <c r="R90" s="77"/>
      <c r="S90" s="130">
        <f>IF($A90&lt;&gt;0,R90/$B90*100,"")</f>
        <v>0</v>
      </c>
    </row>
    <row r="91" spans="1:20" ht="13.35" customHeight="1" x14ac:dyDescent="0.2">
      <c r="A91" s="23" t="s">
        <v>183</v>
      </c>
      <c r="B91" s="133">
        <f>IF($A91&lt;&gt;0,F91+I91+L91+O91+R91,"")</f>
        <v>6</v>
      </c>
      <c r="D91" s="132">
        <f>IF(A91&lt;&gt;0,B91/$B$12*100,"")</f>
        <v>0.25828669823504091</v>
      </c>
      <c r="F91" s="139">
        <v>5</v>
      </c>
      <c r="G91" s="130">
        <f>IF($A91&lt;&gt;0,F91/$B91*100,"")</f>
        <v>83.333333333333343</v>
      </c>
      <c r="H91" s="139"/>
      <c r="I91" s="139">
        <v>0</v>
      </c>
      <c r="J91" s="130">
        <f>IF($A91&lt;&gt;0,I91/$B91*100,"")</f>
        <v>0</v>
      </c>
      <c r="K91" s="139"/>
      <c r="L91" s="139">
        <v>1</v>
      </c>
      <c r="M91" s="130">
        <f>IF($A91&lt;&gt;0,L91/$B91*100,"")</f>
        <v>16.666666666666664</v>
      </c>
      <c r="N91" s="139"/>
      <c r="O91" s="139">
        <v>0</v>
      </c>
      <c r="P91" s="130">
        <f>IF($A91&lt;&gt;0,O91/$B91*100,"")</f>
        <v>0</v>
      </c>
      <c r="Q91" s="139"/>
      <c r="R91" s="77"/>
      <c r="S91" s="130">
        <f>IF($A91&lt;&gt;0,R91/$B91*100,"")</f>
        <v>0</v>
      </c>
    </row>
    <row r="92" spans="1:20" ht="13.35" customHeight="1" x14ac:dyDescent="0.2">
      <c r="A92" s="23" t="s">
        <v>182</v>
      </c>
      <c r="B92" s="133">
        <f>IF($A92&lt;&gt;0,F92+I92+L92+O92+R92,"")</f>
        <v>6</v>
      </c>
      <c r="D92" s="132">
        <f>IF(A92&lt;&gt;0,B92/$B$12*100,"")</f>
        <v>0.25828669823504091</v>
      </c>
      <c r="F92" s="139">
        <v>2</v>
      </c>
      <c r="G92" s="130">
        <f>IF($A92&lt;&gt;0,F92/$B92*100,"")</f>
        <v>33.333333333333329</v>
      </c>
      <c r="H92" s="139"/>
      <c r="I92" s="139">
        <v>4</v>
      </c>
      <c r="J92" s="130">
        <f>IF($A92&lt;&gt;0,I92/$B92*100,"")</f>
        <v>66.666666666666657</v>
      </c>
      <c r="K92" s="139"/>
      <c r="L92" s="139">
        <v>0</v>
      </c>
      <c r="M92" s="130">
        <f>IF($A92&lt;&gt;0,L92/$B92*100,"")</f>
        <v>0</v>
      </c>
      <c r="N92" s="139"/>
      <c r="O92" s="139">
        <v>0</v>
      </c>
      <c r="P92" s="130">
        <f>IF($A92&lt;&gt;0,O92/$B92*100,"")</f>
        <v>0</v>
      </c>
      <c r="Q92" s="139"/>
      <c r="R92" s="77"/>
      <c r="S92" s="130">
        <f>IF($A92&lt;&gt;0,R92/$B92*100,"")</f>
        <v>0</v>
      </c>
    </row>
    <row r="93" spans="1:20" ht="13.35" customHeight="1" x14ac:dyDescent="0.2">
      <c r="A93" s="23" t="s">
        <v>181</v>
      </c>
      <c r="B93" s="133">
        <f>IF($A93&lt;&gt;0,F93+I93+L93+O93+R93,"")</f>
        <v>16</v>
      </c>
      <c r="D93" s="132">
        <f>IF(A93&lt;&gt;0,B93/$B$12*100,"")</f>
        <v>0.68876452862677573</v>
      </c>
      <c r="F93" s="140">
        <v>1</v>
      </c>
      <c r="G93" s="130">
        <f>IF($A93&lt;&gt;0,F93/$B93*100,"")</f>
        <v>6.25</v>
      </c>
      <c r="H93" s="140"/>
      <c r="I93" s="140">
        <v>7</v>
      </c>
      <c r="J93" s="130">
        <f>IF($A93&lt;&gt;0,I93/$B93*100,"")</f>
        <v>43.75</v>
      </c>
      <c r="K93" s="140"/>
      <c r="L93" s="140">
        <v>8</v>
      </c>
      <c r="M93" s="130">
        <f>IF($A93&lt;&gt;0,L93/$B93*100,"")</f>
        <v>50</v>
      </c>
      <c r="N93" s="140"/>
      <c r="O93" s="140">
        <v>0</v>
      </c>
      <c r="P93" s="130">
        <f>IF($A93&lt;&gt;0,O93/$B93*100,"")</f>
        <v>0</v>
      </c>
      <c r="Q93" s="140"/>
      <c r="R93" s="77"/>
      <c r="S93" s="130">
        <f>IF($A93&lt;&gt;0,R93/$B93*100,"")</f>
        <v>0</v>
      </c>
    </row>
    <row r="94" spans="1:20" ht="13.35" customHeight="1" x14ac:dyDescent="0.2">
      <c r="A94" s="23" t="s">
        <v>180</v>
      </c>
      <c r="B94" s="133">
        <f>IF($A94&lt;&gt;0,F94+I94+L94+O94+R94,"")</f>
        <v>1</v>
      </c>
      <c r="D94" s="132">
        <f>IF(A94&lt;&gt;0,B94/$B$12*100,"")</f>
        <v>4.3047783039173483E-2</v>
      </c>
      <c r="F94" s="139">
        <v>1</v>
      </c>
      <c r="G94" s="130">
        <f>IF($A94&lt;&gt;0,F94/$B94*100,"")</f>
        <v>100</v>
      </c>
      <c r="H94" s="139"/>
      <c r="I94" s="139">
        <v>0</v>
      </c>
      <c r="J94" s="130">
        <f>IF($A94&lt;&gt;0,I94/$B94*100,"")</f>
        <v>0</v>
      </c>
      <c r="K94" s="139"/>
      <c r="L94" s="139">
        <v>0</v>
      </c>
      <c r="M94" s="130">
        <f>IF($A94&lt;&gt;0,L94/$B94*100,"")</f>
        <v>0</v>
      </c>
      <c r="N94" s="139"/>
      <c r="O94" s="139">
        <v>0</v>
      </c>
      <c r="P94" s="130">
        <f>IF($A94&lt;&gt;0,O94/$B94*100,"")</f>
        <v>0</v>
      </c>
      <c r="Q94" s="139"/>
      <c r="R94" s="77"/>
      <c r="S94" s="130">
        <f>IF($A94&lt;&gt;0,R94/$B94*100,"")</f>
        <v>0</v>
      </c>
    </row>
    <row r="95" spans="1:20" ht="13.35" customHeight="1" x14ac:dyDescent="0.2">
      <c r="A95" s="23" t="s">
        <v>179</v>
      </c>
      <c r="B95" s="133">
        <f>IF($A95&lt;&gt;0,F95+I95+L95+O95+R95,"")</f>
        <v>31</v>
      </c>
      <c r="D95" s="132">
        <f>IF(A95&lt;&gt;0,B95/$B$12*100,"")</f>
        <v>1.3344812742143779</v>
      </c>
      <c r="F95" s="139">
        <v>0</v>
      </c>
      <c r="G95" s="130">
        <f>IF($A95&lt;&gt;0,F95/$B95*100,"")</f>
        <v>0</v>
      </c>
      <c r="H95" s="139"/>
      <c r="I95" s="139">
        <v>30</v>
      </c>
      <c r="J95" s="130">
        <f>IF($A95&lt;&gt;0,I95/$B95*100,"")</f>
        <v>96.774193548387103</v>
      </c>
      <c r="K95" s="139"/>
      <c r="L95" s="139">
        <v>1</v>
      </c>
      <c r="M95" s="130">
        <f>IF($A95&lt;&gt;0,L95/$B95*100,"")</f>
        <v>3.225806451612903</v>
      </c>
      <c r="N95" s="139"/>
      <c r="O95" s="139">
        <v>0</v>
      </c>
      <c r="P95" s="130">
        <f>IF($A95&lt;&gt;0,O95/$B95*100,"")</f>
        <v>0</v>
      </c>
      <c r="Q95" s="139"/>
      <c r="R95" s="77"/>
      <c r="S95" s="130">
        <f>IF($A95&lt;&gt;0,R95/$B95*100,"")</f>
        <v>0</v>
      </c>
    </row>
    <row r="96" spans="1:20" ht="6.95" customHeight="1" thickBot="1" x14ac:dyDescent="0.25">
      <c r="A96" s="72"/>
      <c r="B96" s="138"/>
      <c r="C96" s="138"/>
      <c r="D96" s="137"/>
      <c r="E96" s="136"/>
      <c r="F96" s="135"/>
      <c r="G96" s="134"/>
      <c r="H96" s="136"/>
      <c r="I96" s="135"/>
      <c r="J96" s="134"/>
      <c r="K96" s="136"/>
      <c r="L96" s="135"/>
      <c r="M96" s="134"/>
      <c r="N96" s="136"/>
      <c r="O96" s="136"/>
      <c r="P96" s="134"/>
      <c r="Q96" s="136"/>
      <c r="R96" s="135"/>
      <c r="S96" s="134"/>
      <c r="T96" s="132"/>
    </row>
    <row r="97" spans="1:17" ht="6.95" customHeight="1" x14ac:dyDescent="0.2"/>
    <row r="98" spans="1:17" ht="11.25" customHeight="1" x14ac:dyDescent="0.2">
      <c r="A98" s="23" t="s">
        <v>334</v>
      </c>
    </row>
    <row r="99" spans="1:17" ht="6.75" customHeight="1" x14ac:dyDescent="0.2"/>
    <row r="100" spans="1:17" ht="15" customHeight="1" x14ac:dyDescent="0.2">
      <c r="A100" s="23" t="s">
        <v>333</v>
      </c>
      <c r="C100" s="132"/>
      <c r="D100" s="129"/>
      <c r="E100" s="133"/>
      <c r="H100" s="133"/>
      <c r="K100" s="133"/>
      <c r="N100" s="133"/>
      <c r="Q100" s="133"/>
    </row>
    <row r="101" spans="1:17" ht="15" customHeight="1" x14ac:dyDescent="0.2">
      <c r="A101" s="23" t="s">
        <v>332</v>
      </c>
      <c r="C101" s="132"/>
      <c r="D101" s="129"/>
      <c r="E101" s="133"/>
      <c r="H101" s="133"/>
      <c r="K101" s="133"/>
      <c r="N101" s="133"/>
      <c r="Q101" s="133"/>
    </row>
    <row r="102" spans="1:17" ht="8.25" customHeight="1" x14ac:dyDescent="0.2"/>
    <row r="103" spans="1:17" ht="15" customHeight="1" x14ac:dyDescent="0.2">
      <c r="A103" s="23" t="s">
        <v>331</v>
      </c>
    </row>
    <row r="104" spans="1:17" ht="15" customHeight="1" x14ac:dyDescent="0.2">
      <c r="A104" s="23" t="s">
        <v>97</v>
      </c>
    </row>
    <row r="105" spans="1:17" ht="15" customHeight="1" x14ac:dyDescent="0.2"/>
    <row r="106" spans="1:17" ht="15" customHeight="1" x14ac:dyDescent="0.2"/>
    <row r="107" spans="1:17" ht="15" customHeight="1" x14ac:dyDescent="0.2"/>
    <row r="108" spans="1:17" ht="15" customHeight="1" x14ac:dyDescent="0.2"/>
    <row r="109" spans="1:17" ht="15" customHeight="1" x14ac:dyDescent="0.2"/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33" ht="14.25" customHeight="1" x14ac:dyDescent="0.2"/>
  </sheetData>
  <printOptions horizontalCentered="1" verticalCentered="1"/>
  <pageMargins left="0" right="0" top="0" bottom="0" header="0" footer="0"/>
  <pageSetup scale="58" orientation="portrait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FCDB-E2EA-4235-9A18-69DC8CB44C17}">
  <dimension ref="A1:R43"/>
  <sheetViews>
    <sheetView showZeros="0" zoomScale="120" workbookViewId="0">
      <selection activeCell="A4" sqref="A4"/>
    </sheetView>
  </sheetViews>
  <sheetFormatPr baseColWidth="10" defaultColWidth="8.85546875" defaultRowHeight="12.75" x14ac:dyDescent="0.2"/>
  <cols>
    <col min="1" max="1" width="29.42578125" style="23" customWidth="1"/>
    <col min="2" max="2" width="8.140625" style="68" customWidth="1"/>
    <col min="3" max="3" width="8.140625" style="66" customWidth="1"/>
    <col min="4" max="4" width="2.85546875" style="23" customWidth="1"/>
    <col min="5" max="5" width="8.140625" style="68" customWidth="1"/>
    <col min="6" max="6" width="8.140625" style="66" customWidth="1"/>
    <col min="7" max="7" width="2.85546875" style="23" customWidth="1"/>
    <col min="8" max="8" width="8.140625" style="68" customWidth="1"/>
    <col min="9" max="9" width="8.140625" style="66" customWidth="1"/>
    <col min="10" max="10" width="2.85546875" style="23" customWidth="1"/>
    <col min="11" max="11" width="8.140625" style="68" customWidth="1"/>
    <col min="12" max="12" width="8.140625" style="66" customWidth="1"/>
    <col min="13" max="13" width="2.85546875" style="23" customWidth="1"/>
    <col min="14" max="14" width="8.140625" style="68" customWidth="1"/>
    <col min="15" max="15" width="8.140625" style="66" customWidth="1"/>
    <col min="16" max="16" width="2.85546875" style="23" customWidth="1"/>
    <col min="17" max="17" width="8.140625" style="68" customWidth="1"/>
    <col min="18" max="18" width="8.140625" style="66" customWidth="1"/>
    <col min="19" max="16384" width="8.85546875" style="23"/>
  </cols>
  <sheetData>
    <row r="1" spans="1:18" x14ac:dyDescent="0.2">
      <c r="A1" s="23" t="s">
        <v>279</v>
      </c>
    </row>
    <row r="2" spans="1:18" x14ac:dyDescent="0.2">
      <c r="A2" s="23" t="s">
        <v>278</v>
      </c>
    </row>
    <row r="4" spans="1:18" x14ac:dyDescent="0.2">
      <c r="A4" s="23" t="s">
        <v>350</v>
      </c>
    </row>
    <row r="5" spans="1:18" ht="13.5" thickBot="1" x14ac:dyDescent="0.25"/>
    <row r="6" spans="1:18" ht="20.100000000000001" customHeight="1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</row>
    <row r="7" spans="1:18" ht="20.100000000000001" customHeight="1" x14ac:dyDescent="0.2">
      <c r="A7" s="23" t="s">
        <v>349</v>
      </c>
      <c r="B7" s="68" t="s">
        <v>261</v>
      </c>
      <c r="E7" s="68" t="s">
        <v>260</v>
      </c>
      <c r="H7" s="68" t="s">
        <v>259</v>
      </c>
      <c r="K7" s="68" t="s">
        <v>274</v>
      </c>
      <c r="N7" s="68" t="s">
        <v>348</v>
      </c>
      <c r="Q7" s="68" t="s">
        <v>256</v>
      </c>
    </row>
    <row r="8" spans="1:18" ht="20.100000000000001" customHeight="1" x14ac:dyDescent="0.2">
      <c r="A8" s="23" t="s">
        <v>347</v>
      </c>
      <c r="B8" s="80" t="s">
        <v>166</v>
      </c>
      <c r="C8" s="79" t="s">
        <v>254</v>
      </c>
      <c r="E8" s="80" t="s">
        <v>166</v>
      </c>
      <c r="F8" s="79" t="s">
        <v>254</v>
      </c>
      <c r="H8" s="80" t="s">
        <v>166</v>
      </c>
      <c r="I8" s="79" t="s">
        <v>254</v>
      </c>
      <c r="K8" s="80" t="s">
        <v>346</v>
      </c>
      <c r="L8" s="79" t="s">
        <v>254</v>
      </c>
      <c r="N8" s="80" t="s">
        <v>346</v>
      </c>
      <c r="O8" s="79" t="s">
        <v>254</v>
      </c>
      <c r="Q8" s="80" t="s">
        <v>346</v>
      </c>
      <c r="R8" s="79" t="s">
        <v>254</v>
      </c>
    </row>
    <row r="9" spans="1:18" ht="20.100000000000001" customHeight="1" thickBot="1" x14ac:dyDescent="0.25">
      <c r="A9" s="72"/>
      <c r="B9" s="71"/>
      <c r="C9" s="70"/>
      <c r="D9" s="72"/>
      <c r="E9" s="71"/>
      <c r="F9" s="70"/>
      <c r="G9" s="72"/>
      <c r="H9" s="71"/>
      <c r="I9" s="70"/>
      <c r="J9" s="72"/>
      <c r="K9" s="71"/>
      <c r="L9" s="70"/>
      <c r="M9" s="72"/>
      <c r="N9" s="71"/>
      <c r="O9" s="70"/>
      <c r="P9" s="72"/>
      <c r="Q9" s="71"/>
      <c r="R9" s="70"/>
    </row>
    <row r="10" spans="1:18" ht="20.100000000000001" customHeight="1" x14ac:dyDescent="0.2"/>
    <row r="11" spans="1:18" ht="20.100000000000001" customHeight="1" x14ac:dyDescent="0.2">
      <c r="A11" s="75" t="s">
        <v>125</v>
      </c>
      <c r="B11" s="68">
        <f>SUM(B13+B25)</f>
        <v>42949</v>
      </c>
      <c r="C11" s="66">
        <f>C13+C25</f>
        <v>100</v>
      </c>
      <c r="D11" s="162"/>
      <c r="E11" s="68">
        <f>SUM(E13+E25)</f>
        <v>15503</v>
      </c>
      <c r="F11" s="66">
        <f>E11/$B$11*100</f>
        <v>36.096300263102748</v>
      </c>
      <c r="G11" s="162"/>
      <c r="H11" s="68">
        <f>SUM(H13+H25)</f>
        <v>18461</v>
      </c>
      <c r="I11" s="66">
        <f>H11/$B$11*100</f>
        <v>42.983538615567305</v>
      </c>
      <c r="J11" s="162"/>
      <c r="K11" s="68">
        <f>SUM(K13+K25)</f>
        <v>8461</v>
      </c>
      <c r="L11" s="66">
        <f>K11/$B$11*100</f>
        <v>19.700109432117163</v>
      </c>
      <c r="M11" s="162"/>
      <c r="N11" s="68">
        <f>SUM(N13+N25)</f>
        <v>518</v>
      </c>
      <c r="O11" s="66">
        <f>N11/$B$11*100</f>
        <v>1.2060816317027172</v>
      </c>
      <c r="P11" s="162"/>
      <c r="Q11" s="68">
        <f>SUM(Q13+Q25)</f>
        <v>6</v>
      </c>
      <c r="R11" s="66">
        <f>Q11/$B$11*100</f>
        <v>1.3970057510070083E-2</v>
      </c>
    </row>
    <row r="12" spans="1:18" ht="20.100000000000001" customHeight="1" x14ac:dyDescent="0.2"/>
    <row r="13" spans="1:18" ht="20.100000000000001" customHeight="1" x14ac:dyDescent="0.2">
      <c r="A13" s="75" t="s">
        <v>12</v>
      </c>
      <c r="B13" s="68">
        <f>SUM(E13+H13+K13+N13+Q13)</f>
        <v>31552</v>
      </c>
      <c r="C13" s="66">
        <f>IF(A13&lt;&gt;0,B13/$B$11*100,"")</f>
        <v>73.463875759621871</v>
      </c>
      <c r="E13" s="68">
        <f>SUM(E15:E23)</f>
        <v>11700</v>
      </c>
      <c r="F13" s="66">
        <f>E13/B13*100</f>
        <v>37.0816430020284</v>
      </c>
      <c r="H13" s="68">
        <f>SUM(H15:H23)</f>
        <v>13219</v>
      </c>
      <c r="I13" s="66">
        <f>H13/B13*100</f>
        <v>41.895917849898581</v>
      </c>
      <c r="K13" s="68">
        <f>SUM(K15:K23)</f>
        <v>6165</v>
      </c>
      <c r="L13" s="66">
        <f>K13/B13*100</f>
        <v>19.539173427991887</v>
      </c>
      <c r="N13" s="68">
        <f>SUM(N15:N23)</f>
        <v>462</v>
      </c>
      <c r="O13" s="66">
        <f>N13/B13*100</f>
        <v>1.4642494929006085</v>
      </c>
      <c r="Q13" s="68">
        <f>SUM(Q15:Q23)</f>
        <v>6</v>
      </c>
      <c r="R13" s="66">
        <f>Q13/B13*100</f>
        <v>1.9016227180527381E-2</v>
      </c>
    </row>
    <row r="14" spans="1:18" ht="20.100000000000001" customHeight="1" x14ac:dyDescent="0.2">
      <c r="C14" s="66" t="str">
        <f>IF(A14&lt;&gt;0,B14/$B$11*100,"")</f>
        <v/>
      </c>
    </row>
    <row r="15" spans="1:18" ht="20.100000000000001" customHeight="1" x14ac:dyDescent="0.2">
      <c r="A15" s="23" t="s">
        <v>172</v>
      </c>
      <c r="B15" s="68">
        <f>E15+H15+K15+N15+Q15</f>
        <v>10463</v>
      </c>
      <c r="C15" s="66">
        <f>IF(A15&lt;&gt;0,B15/$B$11*100,"")</f>
        <v>24.361451954643883</v>
      </c>
      <c r="E15" s="127">
        <v>9579</v>
      </c>
      <c r="F15" s="66">
        <f>E15/B15*100</f>
        <v>91.551180349804071</v>
      </c>
      <c r="G15" s="175"/>
      <c r="H15" s="127">
        <v>884</v>
      </c>
      <c r="I15" s="66">
        <f>H15/B15*100</f>
        <v>8.4488196501959276</v>
      </c>
      <c r="J15" s="175"/>
      <c r="K15" s="127">
        <v>0</v>
      </c>
      <c r="L15" s="66">
        <f>K15/B15*100</f>
        <v>0</v>
      </c>
      <c r="M15" s="175"/>
      <c r="N15" s="127">
        <v>0</v>
      </c>
      <c r="O15" s="66">
        <f>N15/B15*100</f>
        <v>0</v>
      </c>
      <c r="P15" s="175"/>
      <c r="Q15" s="127">
        <v>0</v>
      </c>
      <c r="R15" s="66">
        <f>Q15/B15*100</f>
        <v>0</v>
      </c>
    </row>
    <row r="16" spans="1:18" ht="20.100000000000001" customHeight="1" x14ac:dyDescent="0.2">
      <c r="C16" s="66" t="str">
        <f>IF(A16&lt;&gt;0,B16/$B$11*100,"")</f>
        <v/>
      </c>
      <c r="E16" s="127"/>
      <c r="G16" s="175"/>
      <c r="H16" s="127"/>
      <c r="I16" s="175"/>
      <c r="J16" s="175"/>
      <c r="K16" s="127"/>
      <c r="L16" s="175"/>
      <c r="M16" s="175"/>
      <c r="N16" s="127"/>
      <c r="P16" s="175"/>
      <c r="Q16" s="127"/>
    </row>
    <row r="17" spans="1:18" ht="20.100000000000001" customHeight="1" x14ac:dyDescent="0.2">
      <c r="A17" s="23" t="s">
        <v>344</v>
      </c>
      <c r="B17" s="68">
        <f>E17+H17+K17+N17+Q17</f>
        <v>12251</v>
      </c>
      <c r="C17" s="66">
        <f>IF(A17&lt;&gt;0,B17/$B$11*100,"")</f>
        <v>28.524529092644762</v>
      </c>
      <c r="E17" s="127">
        <v>1912</v>
      </c>
      <c r="F17" s="66">
        <f>E17/B17*100</f>
        <v>15.606889233531957</v>
      </c>
      <c r="G17" s="175"/>
      <c r="H17" s="126">
        <v>10339</v>
      </c>
      <c r="I17" s="66">
        <f>H17/B17*100</f>
        <v>84.393110766468041</v>
      </c>
      <c r="J17" s="174"/>
      <c r="K17" s="126">
        <v>0</v>
      </c>
      <c r="L17" s="66">
        <f>K17/B17*100</f>
        <v>0</v>
      </c>
      <c r="M17" s="174"/>
      <c r="N17" s="126">
        <v>0</v>
      </c>
      <c r="O17" s="66">
        <f>N17/B17*100</f>
        <v>0</v>
      </c>
      <c r="P17" s="174"/>
      <c r="Q17" s="126">
        <v>0</v>
      </c>
      <c r="R17" s="66">
        <f>Q17/B17*100</f>
        <v>0</v>
      </c>
    </row>
    <row r="18" spans="1:18" ht="20.100000000000001" customHeight="1" x14ac:dyDescent="0.2">
      <c r="C18" s="66" t="str">
        <f>IF(A18&lt;&gt;0,B18/$B$11*100,"")</f>
        <v/>
      </c>
      <c r="E18" s="127"/>
      <c r="G18" s="175"/>
      <c r="H18" s="126"/>
      <c r="I18" s="174"/>
      <c r="J18" s="174"/>
      <c r="K18" s="126"/>
      <c r="L18" s="174"/>
      <c r="M18" s="174"/>
      <c r="N18" s="126"/>
      <c r="P18" s="174"/>
      <c r="Q18" s="126"/>
      <c r="R18" s="66" t="s">
        <v>150</v>
      </c>
    </row>
    <row r="19" spans="1:18" ht="20.100000000000001" customHeight="1" x14ac:dyDescent="0.2">
      <c r="A19" s="23" t="s">
        <v>343</v>
      </c>
      <c r="B19" s="68">
        <f>E19+H19+K19+N19+Q19</f>
        <v>8215</v>
      </c>
      <c r="C19" s="66">
        <f>IF(A19&lt;&gt;0,B19/$B$11*100,"")</f>
        <v>19.127337074204291</v>
      </c>
      <c r="E19" s="127">
        <v>203</v>
      </c>
      <c r="F19" s="66">
        <f>E19/B19*100</f>
        <v>2.4710894704808277</v>
      </c>
      <c r="G19" s="175"/>
      <c r="H19" s="126">
        <v>1972</v>
      </c>
      <c r="I19" s="66">
        <f>H19/B19*100</f>
        <v>24.004869141813757</v>
      </c>
      <c r="J19" s="174"/>
      <c r="K19" s="126">
        <v>6040</v>
      </c>
      <c r="L19" s="66">
        <f>K19/B19*100</f>
        <v>73.524041387705424</v>
      </c>
      <c r="M19" s="174"/>
      <c r="N19" s="126">
        <v>0</v>
      </c>
      <c r="O19" s="66">
        <f>N19/B19*100</f>
        <v>0</v>
      </c>
      <c r="P19" s="174"/>
      <c r="Q19" s="126">
        <v>0</v>
      </c>
      <c r="R19" s="66">
        <f>Q19/B19*100</f>
        <v>0</v>
      </c>
    </row>
    <row r="20" spans="1:18" ht="20.100000000000001" customHeight="1" x14ac:dyDescent="0.2">
      <c r="C20" s="66" t="str">
        <f>IF(A20&lt;&gt;0,B20/$B$11*100,"")</f>
        <v/>
      </c>
      <c r="E20" s="127"/>
      <c r="G20" s="175"/>
      <c r="H20" s="126"/>
      <c r="I20" s="174"/>
      <c r="J20" s="174"/>
      <c r="K20" s="126"/>
      <c r="L20" s="174"/>
      <c r="M20" s="174"/>
      <c r="N20" s="126"/>
      <c r="P20" s="174"/>
      <c r="Q20" s="126"/>
    </row>
    <row r="21" spans="1:18" ht="20.100000000000001" customHeight="1" x14ac:dyDescent="0.2">
      <c r="A21" s="23" t="s">
        <v>342</v>
      </c>
      <c r="B21" s="68">
        <f>E21+H21+K21+N21+Q21</f>
        <v>608</v>
      </c>
      <c r="C21" s="66">
        <f>IF(A21&lt;&gt;0,B21/$B$11*100,"")</f>
        <v>1.4156324943537684</v>
      </c>
      <c r="E21" s="127">
        <v>5</v>
      </c>
      <c r="F21" s="66">
        <f>E21/B21*100</f>
        <v>0.82236842105263153</v>
      </c>
      <c r="G21" s="175"/>
      <c r="H21" s="126">
        <v>22</v>
      </c>
      <c r="I21" s="66">
        <f>H21/B21*100</f>
        <v>3.6184210526315792</v>
      </c>
      <c r="J21" s="174"/>
      <c r="K21" s="126">
        <v>123</v>
      </c>
      <c r="L21" s="66">
        <f>K21/B21*100</f>
        <v>20.230263157894736</v>
      </c>
      <c r="M21" s="174"/>
      <c r="N21" s="126">
        <v>458</v>
      </c>
      <c r="O21" s="66">
        <f>N21/B21*100</f>
        <v>75.328947368421055</v>
      </c>
      <c r="P21" s="174"/>
      <c r="Q21" s="126">
        <v>0</v>
      </c>
      <c r="R21" s="66">
        <f>Q21/B21*100</f>
        <v>0</v>
      </c>
    </row>
    <row r="22" spans="1:18" ht="20.100000000000001" customHeight="1" x14ac:dyDescent="0.2">
      <c r="C22" s="66" t="str">
        <f>IF(A22&lt;&gt;0,B22/$B$11*100,"")</f>
        <v/>
      </c>
      <c r="E22" s="127"/>
      <c r="G22" s="175"/>
      <c r="H22" s="126"/>
      <c r="I22" s="174"/>
      <c r="J22" s="174"/>
      <c r="K22" s="126"/>
      <c r="L22" s="174"/>
      <c r="M22" s="174"/>
      <c r="N22" s="126"/>
      <c r="P22" s="174"/>
      <c r="Q22" s="126"/>
    </row>
    <row r="23" spans="1:18" ht="20.100000000000001" customHeight="1" x14ac:dyDescent="0.2">
      <c r="A23" s="23" t="s">
        <v>341</v>
      </c>
      <c r="B23" s="68">
        <f>E23+H23+K23+N23+Q23</f>
        <v>15</v>
      </c>
      <c r="C23" s="66">
        <f>IF(A23&lt;&gt;0,B23/$B$11*100,"")</f>
        <v>3.4925143775175208E-2</v>
      </c>
      <c r="E23" s="127">
        <v>1</v>
      </c>
      <c r="F23" s="66">
        <f>E23/B23*100</f>
        <v>6.666666666666667</v>
      </c>
      <c r="G23" s="175"/>
      <c r="H23" s="126">
        <v>2</v>
      </c>
      <c r="I23" s="66">
        <f>H23/B23*100</f>
        <v>13.333333333333334</v>
      </c>
      <c r="J23" s="174"/>
      <c r="K23" s="126">
        <v>2</v>
      </c>
      <c r="L23" s="66">
        <f>K23/B23*100</f>
        <v>13.333333333333334</v>
      </c>
      <c r="M23" s="174"/>
      <c r="N23" s="126">
        <v>4</v>
      </c>
      <c r="O23" s="66">
        <f>N23/B23*100</f>
        <v>26.666666666666668</v>
      </c>
      <c r="P23" s="174"/>
      <c r="Q23" s="126">
        <v>6</v>
      </c>
      <c r="R23" s="66">
        <f>Q23/B23*100</f>
        <v>40</v>
      </c>
    </row>
    <row r="24" spans="1:18" ht="20.100000000000001" customHeight="1" x14ac:dyDescent="0.2">
      <c r="C24" s="66" t="str">
        <f>IF(A24&lt;&gt;0,B24/$B$11*100,"")</f>
        <v/>
      </c>
      <c r="E24" s="74"/>
      <c r="H24" s="74"/>
      <c r="K24" s="74"/>
      <c r="M24" s="66"/>
      <c r="N24" s="74"/>
      <c r="P24" s="66"/>
      <c r="Q24" s="74"/>
    </row>
    <row r="25" spans="1:18" ht="20.100000000000001" customHeight="1" x14ac:dyDescent="0.2">
      <c r="A25" s="75" t="s">
        <v>106</v>
      </c>
      <c r="B25" s="68">
        <f>SUM(B27:B35)</f>
        <v>11397</v>
      </c>
      <c r="C25" s="66">
        <f>IF(A25&lt;&gt;0,B25/$B$11*100,"")</f>
        <v>26.536124240378122</v>
      </c>
      <c r="E25" s="74">
        <f>SUM(E27:E35)</f>
        <v>3803</v>
      </c>
      <c r="F25" s="66">
        <f>E25/B25*100</f>
        <v>33.368430288672457</v>
      </c>
      <c r="H25" s="74">
        <f>SUM(H27:H35)</f>
        <v>5242</v>
      </c>
      <c r="I25" s="66">
        <f>H25/B25*100</f>
        <v>45.994559971922442</v>
      </c>
      <c r="K25" s="74">
        <f>SUM(K27:K35)</f>
        <v>2296</v>
      </c>
      <c r="L25" s="66">
        <f>K25/B25*100</f>
        <v>20.145652364657366</v>
      </c>
      <c r="N25" s="74">
        <f>SUM(N27:N35)</f>
        <v>56</v>
      </c>
      <c r="O25" s="66">
        <f>N25/B25*100</f>
        <v>0.49135737474774066</v>
      </c>
      <c r="Q25" s="74">
        <f>SUM(Q26:Q35)</f>
        <v>0</v>
      </c>
      <c r="R25" s="66">
        <f>Q25/B25*100</f>
        <v>0</v>
      </c>
    </row>
    <row r="26" spans="1:18" ht="20.100000000000001" customHeight="1" x14ac:dyDescent="0.2">
      <c r="C26" s="66" t="str">
        <f>IF(A26&lt;&gt;0,B26/$B$11*100,"")</f>
        <v/>
      </c>
      <c r="E26" s="74"/>
      <c r="H26" s="74"/>
      <c r="K26" s="74"/>
      <c r="N26" s="74"/>
      <c r="Q26" s="74"/>
    </row>
    <row r="27" spans="1:18" ht="20.100000000000001" customHeight="1" x14ac:dyDescent="0.2">
      <c r="A27" s="23" t="s">
        <v>345</v>
      </c>
      <c r="B27" s="68">
        <f>E27+H27+K27+N27+Q27</f>
        <v>3196</v>
      </c>
      <c r="C27" s="66">
        <f>IF(A27&lt;&gt;0,B27/$B$11*100,"")</f>
        <v>7.4413839670306636</v>
      </c>
      <c r="E27" s="127">
        <v>2879</v>
      </c>
      <c r="F27" s="66">
        <f>E27/B27*100</f>
        <v>90.081351689612006</v>
      </c>
      <c r="G27" s="175"/>
      <c r="H27" s="127">
        <v>317</v>
      </c>
      <c r="I27" s="66">
        <f>H27/B27*100</f>
        <v>9.9186483103879848</v>
      </c>
      <c r="J27" s="175"/>
      <c r="K27" s="127">
        <v>0</v>
      </c>
      <c r="L27" s="66">
        <f>K27/B27*100</f>
        <v>0</v>
      </c>
      <c r="M27" s="175"/>
      <c r="N27" s="127">
        <v>0</v>
      </c>
      <c r="O27" s="66">
        <f>N27/B27*100</f>
        <v>0</v>
      </c>
      <c r="P27" s="175"/>
      <c r="Q27" s="77"/>
      <c r="R27" s="66">
        <f>Q27/B27*100</f>
        <v>0</v>
      </c>
    </row>
    <row r="28" spans="1:18" ht="20.100000000000001" customHeight="1" x14ac:dyDescent="0.2">
      <c r="C28" s="66" t="str">
        <f>IF(A28&lt;&gt;0,B28/$B$11*100,"")</f>
        <v/>
      </c>
      <c r="D28" s="66"/>
      <c r="E28" s="127"/>
      <c r="G28" s="175"/>
      <c r="H28" s="127"/>
      <c r="I28" s="175"/>
      <c r="J28" s="175"/>
      <c r="K28" s="127"/>
      <c r="L28" s="175"/>
      <c r="M28" s="175"/>
      <c r="N28" s="127"/>
      <c r="P28" s="175"/>
      <c r="Q28" s="173"/>
    </row>
    <row r="29" spans="1:18" ht="20.100000000000001" customHeight="1" x14ac:dyDescent="0.2">
      <c r="A29" s="23" t="s">
        <v>344</v>
      </c>
      <c r="B29" s="68">
        <f>E29+H29+K29+N29+Q29</f>
        <v>5137</v>
      </c>
      <c r="C29" s="66">
        <f>IF(A29&lt;&gt;0,B29/$B$11*100,"")</f>
        <v>11.960697571538336</v>
      </c>
      <c r="E29" s="127">
        <v>871</v>
      </c>
      <c r="F29" s="66">
        <f>E29/B29*100</f>
        <v>16.95542145220946</v>
      </c>
      <c r="G29" s="175"/>
      <c r="H29" s="126">
        <v>4266</v>
      </c>
      <c r="I29" s="66">
        <f>H29/B29*100</f>
        <v>83.044578547790536</v>
      </c>
      <c r="J29" s="174"/>
      <c r="K29" s="126">
        <v>0</v>
      </c>
      <c r="L29" s="66">
        <f>K29/B29*100</f>
        <v>0</v>
      </c>
      <c r="M29" s="174"/>
      <c r="N29" s="126">
        <v>0</v>
      </c>
      <c r="O29" s="66">
        <f>N29/B29*100</f>
        <v>0</v>
      </c>
      <c r="P29" s="174"/>
      <c r="Q29" s="173"/>
      <c r="R29" s="66">
        <f>Q29/B29*100</f>
        <v>0</v>
      </c>
    </row>
    <row r="30" spans="1:18" ht="20.100000000000001" customHeight="1" x14ac:dyDescent="0.2">
      <c r="C30" s="66" t="str">
        <f>IF(A30&lt;&gt;0,B30/$B$11*100,"")</f>
        <v/>
      </c>
      <c r="E30" s="127"/>
      <c r="G30" s="175"/>
      <c r="H30" s="126"/>
      <c r="I30" s="174"/>
      <c r="J30" s="174"/>
      <c r="K30" s="126"/>
      <c r="L30" s="174"/>
      <c r="M30" s="174"/>
      <c r="N30" s="126"/>
      <c r="P30" s="174"/>
      <c r="Q30" s="173"/>
    </row>
    <row r="31" spans="1:18" ht="20.100000000000001" customHeight="1" x14ac:dyDescent="0.2">
      <c r="A31" s="23" t="s">
        <v>343</v>
      </c>
      <c r="B31" s="68">
        <f>E31+H31+K31+N31+Q31</f>
        <v>2986</v>
      </c>
      <c r="C31" s="66">
        <f>IF(A31&lt;&gt;0,B31/$B$11*100,"")</f>
        <v>6.9524319541782118</v>
      </c>
      <c r="E31" s="127">
        <v>53</v>
      </c>
      <c r="F31" s="66">
        <f>E31/B31*100</f>
        <v>1.7749497655726727</v>
      </c>
      <c r="G31" s="175"/>
      <c r="H31" s="126">
        <v>658</v>
      </c>
      <c r="I31" s="66">
        <f>H31/B31*100</f>
        <v>22.03616878767582</v>
      </c>
      <c r="J31" s="174"/>
      <c r="K31" s="126">
        <v>2275</v>
      </c>
      <c r="L31" s="66">
        <f>K31/B31*100</f>
        <v>76.188881446751509</v>
      </c>
      <c r="M31" s="174"/>
      <c r="N31" s="126">
        <v>0</v>
      </c>
      <c r="O31" s="66">
        <f>N31/B31*100</f>
        <v>0</v>
      </c>
      <c r="P31" s="174"/>
      <c r="Q31" s="173"/>
      <c r="R31" s="66">
        <f>Q31/B31*100</f>
        <v>0</v>
      </c>
    </row>
    <row r="32" spans="1:18" ht="20.100000000000001" customHeight="1" x14ac:dyDescent="0.2">
      <c r="C32" s="66" t="str">
        <f>IF(A32&lt;&gt;0,B32/$B$11*100,"")</f>
        <v/>
      </c>
      <c r="E32" s="127"/>
      <c r="G32" s="175"/>
      <c r="H32" s="126"/>
      <c r="I32" s="174"/>
      <c r="J32" s="174"/>
      <c r="K32" s="126"/>
      <c r="L32" s="174"/>
      <c r="M32" s="174"/>
      <c r="N32" s="126"/>
      <c r="P32" s="174"/>
      <c r="Q32" s="173"/>
    </row>
    <row r="33" spans="1:18" ht="20.100000000000001" customHeight="1" x14ac:dyDescent="0.2">
      <c r="A33" s="23" t="s">
        <v>342</v>
      </c>
      <c r="B33" s="68">
        <f>E33+H33+K33+N33+Q33</f>
        <v>76</v>
      </c>
      <c r="C33" s="66">
        <f>IF(A33&lt;&gt;0,B33/$B$11*100,"")</f>
        <v>0.17695406179422105</v>
      </c>
      <c r="E33" s="127">
        <v>0</v>
      </c>
      <c r="F33" s="66">
        <f>E33/B33*100</f>
        <v>0</v>
      </c>
      <c r="G33" s="175"/>
      <c r="H33" s="126">
        <v>1</v>
      </c>
      <c r="I33" s="66">
        <f>H33/B33*100</f>
        <v>1.3157894736842104</v>
      </c>
      <c r="J33" s="174"/>
      <c r="K33" s="126">
        <v>20</v>
      </c>
      <c r="L33" s="66">
        <f>K33/B33*100</f>
        <v>26.315789473684209</v>
      </c>
      <c r="M33" s="174"/>
      <c r="N33" s="126">
        <v>55</v>
      </c>
      <c r="O33" s="66">
        <f>N33/B33*100</f>
        <v>72.368421052631575</v>
      </c>
      <c r="P33" s="174"/>
      <c r="Q33" s="173"/>
      <c r="R33" s="66">
        <f>Q33/B33*100</f>
        <v>0</v>
      </c>
    </row>
    <row r="34" spans="1:18" ht="20.100000000000001" customHeight="1" x14ac:dyDescent="0.2">
      <c r="B34" s="68" t="s">
        <v>150</v>
      </c>
      <c r="C34" s="66" t="str">
        <f>IF(A34&lt;&gt;0,B34/$B$11*100,"")</f>
        <v/>
      </c>
      <c r="E34" s="127"/>
      <c r="G34" s="175"/>
      <c r="H34" s="126"/>
      <c r="I34" s="174"/>
      <c r="J34" s="174"/>
      <c r="K34" s="126"/>
      <c r="L34" s="174"/>
      <c r="M34" s="174"/>
      <c r="N34" s="126"/>
      <c r="P34" s="174"/>
      <c r="Q34" s="173"/>
    </row>
    <row r="35" spans="1:18" ht="20.100000000000001" customHeight="1" x14ac:dyDescent="0.2">
      <c r="A35" s="23" t="s">
        <v>341</v>
      </c>
      <c r="B35" s="68">
        <f>E35+H35+K35+N35+Q35</f>
        <v>2</v>
      </c>
      <c r="C35" s="66">
        <f>IF(A35&lt;&gt;0,B35/$B$11*100,"")</f>
        <v>4.6566858366900278E-3</v>
      </c>
      <c r="E35" s="127">
        <v>0</v>
      </c>
      <c r="F35" s="66">
        <f>E35/B35*100</f>
        <v>0</v>
      </c>
      <c r="G35" s="175"/>
      <c r="H35" s="126">
        <v>0</v>
      </c>
      <c r="I35" s="66">
        <f>H35/B35*100</f>
        <v>0</v>
      </c>
      <c r="J35" s="174"/>
      <c r="K35" s="126">
        <v>1</v>
      </c>
      <c r="L35" s="66">
        <f>K35/B35*100</f>
        <v>50</v>
      </c>
      <c r="M35" s="174"/>
      <c r="N35" s="126">
        <v>1</v>
      </c>
      <c r="O35" s="66">
        <f>N35/B35*100</f>
        <v>50</v>
      </c>
      <c r="P35" s="174"/>
      <c r="Q35" s="173"/>
      <c r="R35" s="66">
        <f>Q35/B35*100</f>
        <v>0</v>
      </c>
    </row>
    <row r="36" spans="1:18" ht="20.100000000000001" customHeight="1" thickBot="1" x14ac:dyDescent="0.25">
      <c r="A36" s="72"/>
      <c r="B36" s="71"/>
      <c r="C36" s="70"/>
      <c r="D36" s="72"/>
      <c r="E36" s="71"/>
      <c r="F36" s="70"/>
      <c r="G36" s="72"/>
      <c r="H36" s="71"/>
      <c r="I36" s="70"/>
      <c r="J36" s="72"/>
      <c r="K36" s="71"/>
      <c r="L36" s="70"/>
      <c r="M36" s="72"/>
      <c r="N36" s="71"/>
      <c r="O36" s="70"/>
      <c r="P36" s="72"/>
      <c r="Q36" s="71"/>
      <c r="R36" s="70"/>
    </row>
    <row r="38" spans="1:18" x14ac:dyDescent="0.2">
      <c r="A38" s="23" t="s">
        <v>340</v>
      </c>
    </row>
    <row r="40" spans="1:18" ht="15" x14ac:dyDescent="0.25">
      <c r="A40" s="69" t="s">
        <v>339</v>
      </c>
    </row>
    <row r="42" spans="1:18" x14ac:dyDescent="0.2">
      <c r="A42" s="23" t="s">
        <v>338</v>
      </c>
    </row>
    <row r="43" spans="1:18" x14ac:dyDescent="0.2">
      <c r="A43" s="23" t="s">
        <v>97</v>
      </c>
    </row>
  </sheetData>
  <printOptions horizontalCentered="1" verticalCentered="1"/>
  <pageMargins left="0" right="0" top="0" bottom="0" header="0.51181102362204722" footer="0.19685039370078741"/>
  <pageSetup scale="60" orientation="portrait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364D1-0D64-4B66-A707-79A6B1D6617F}">
  <dimension ref="A1:R37"/>
  <sheetViews>
    <sheetView showZeros="0" zoomScale="120" workbookViewId="0">
      <selection activeCell="A3" sqref="A3"/>
    </sheetView>
  </sheetViews>
  <sheetFormatPr baseColWidth="10" defaultColWidth="8.85546875" defaultRowHeight="12.75" x14ac:dyDescent="0.2"/>
  <cols>
    <col min="1" max="1" width="28.140625" style="23" customWidth="1"/>
    <col min="2" max="2" width="8.140625" style="68" customWidth="1"/>
    <col min="3" max="3" width="8.140625" style="66" customWidth="1"/>
    <col min="4" max="4" width="2.85546875" style="23" customWidth="1"/>
    <col min="5" max="5" width="8.140625" style="68" customWidth="1"/>
    <col min="6" max="6" width="8.140625" style="66" customWidth="1"/>
    <col min="7" max="7" width="2.85546875" style="23" customWidth="1"/>
    <col min="8" max="8" width="7.140625" style="68" customWidth="1"/>
    <col min="9" max="9" width="8.140625" style="66" customWidth="1"/>
    <col min="10" max="10" width="2.85546875" style="23" customWidth="1"/>
    <col min="11" max="11" width="7.140625" style="68" customWidth="1"/>
    <col min="12" max="12" width="8.140625" style="66" customWidth="1"/>
    <col min="13" max="13" width="2.85546875" style="23" customWidth="1"/>
    <col min="14" max="14" width="7.140625" style="68" customWidth="1"/>
    <col min="15" max="15" width="8.140625" style="66" customWidth="1"/>
    <col min="16" max="16" width="2.85546875" style="23" customWidth="1"/>
    <col min="17" max="17" width="7.5703125" style="68" hidden="1" customWidth="1"/>
    <col min="18" max="18" width="8.140625" style="66" hidden="1" customWidth="1"/>
    <col min="19" max="19" width="0" style="23" hidden="1" customWidth="1"/>
    <col min="20" max="16384" width="8.85546875" style="23"/>
  </cols>
  <sheetData>
    <row r="1" spans="1:18" x14ac:dyDescent="0.2">
      <c r="A1" s="23" t="s">
        <v>279</v>
      </c>
    </row>
    <row r="2" spans="1:18" x14ac:dyDescent="0.2">
      <c r="A2" s="23" t="s">
        <v>278</v>
      </c>
    </row>
    <row r="4" spans="1:18" x14ac:dyDescent="0.2">
      <c r="A4" s="23" t="s">
        <v>355</v>
      </c>
    </row>
    <row r="5" spans="1:18" ht="13.5" thickBot="1" x14ac:dyDescent="0.25"/>
    <row r="6" spans="1:18" ht="20.100000000000001" customHeight="1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</row>
    <row r="7" spans="1:18" ht="20.100000000000001" customHeight="1" x14ac:dyDescent="0.2">
      <c r="A7" s="23" t="s">
        <v>349</v>
      </c>
      <c r="B7" s="68" t="s">
        <v>261</v>
      </c>
      <c r="E7" s="68" t="s">
        <v>260</v>
      </c>
      <c r="H7" s="68" t="s">
        <v>259</v>
      </c>
      <c r="K7" s="68" t="s">
        <v>274</v>
      </c>
      <c r="N7" s="68" t="s">
        <v>354</v>
      </c>
      <c r="Q7" s="68" t="s">
        <v>256</v>
      </c>
    </row>
    <row r="8" spans="1:18" ht="20.100000000000001" customHeight="1" x14ac:dyDescent="0.2">
      <c r="A8" s="23" t="s">
        <v>353</v>
      </c>
      <c r="B8" s="80" t="s">
        <v>166</v>
      </c>
      <c r="C8" s="79" t="s">
        <v>254</v>
      </c>
      <c r="E8" s="80" t="s">
        <v>166</v>
      </c>
      <c r="F8" s="79" t="s">
        <v>254</v>
      </c>
      <c r="H8" s="80" t="s">
        <v>166</v>
      </c>
      <c r="I8" s="79" t="s">
        <v>254</v>
      </c>
      <c r="K8" s="80" t="s">
        <v>346</v>
      </c>
      <c r="L8" s="79" t="s">
        <v>254</v>
      </c>
      <c r="N8" s="80" t="s">
        <v>346</v>
      </c>
      <c r="O8" s="79" t="s">
        <v>254</v>
      </c>
      <c r="Q8" s="80" t="s">
        <v>346</v>
      </c>
      <c r="R8" s="79" t="s">
        <v>254</v>
      </c>
    </row>
    <row r="9" spans="1:18" ht="20.100000000000001" customHeight="1" thickBot="1" x14ac:dyDescent="0.25">
      <c r="A9" s="72"/>
      <c r="B9" s="71"/>
      <c r="C9" s="70"/>
      <c r="D9" s="72"/>
      <c r="E9" s="71"/>
      <c r="F9" s="70"/>
      <c r="G9" s="72"/>
      <c r="H9" s="71"/>
      <c r="I9" s="70"/>
      <c r="J9" s="72"/>
      <c r="K9" s="71"/>
      <c r="L9" s="70"/>
      <c r="M9" s="72"/>
      <c r="N9" s="71"/>
      <c r="O9" s="70"/>
      <c r="P9" s="72"/>
      <c r="Q9" s="71"/>
      <c r="R9" s="70"/>
    </row>
    <row r="10" spans="1:18" ht="20.100000000000001" customHeight="1" x14ac:dyDescent="0.2"/>
    <row r="11" spans="1:18" ht="20.100000000000001" customHeight="1" x14ac:dyDescent="0.2">
      <c r="A11" s="75" t="s">
        <v>125</v>
      </c>
      <c r="B11" s="68">
        <f>SUM(B13+B23)</f>
        <v>2323</v>
      </c>
      <c r="C11" s="66">
        <f>C13+C23</f>
        <v>100</v>
      </c>
      <c r="D11" s="162"/>
      <c r="E11" s="68">
        <f>SUM(E13+E23)</f>
        <v>1866</v>
      </c>
      <c r="F11" s="66">
        <f>E11/$B$11*100</f>
        <v>80.327163151097707</v>
      </c>
      <c r="G11" s="162"/>
      <c r="H11" s="68">
        <f>SUM(H13+H23)</f>
        <v>402</v>
      </c>
      <c r="I11" s="66">
        <f>H11/$B$11*100</f>
        <v>17.305208781747741</v>
      </c>
      <c r="J11" s="162"/>
      <c r="K11" s="68">
        <f>SUM(K13+K23)</f>
        <v>51</v>
      </c>
      <c r="L11" s="66">
        <f>K11/$B$11*100</f>
        <v>2.1954369349978475</v>
      </c>
      <c r="M11" s="162"/>
      <c r="N11" s="68">
        <f>SUM(N13+N23)</f>
        <v>4</v>
      </c>
      <c r="O11" s="66">
        <f>N11/$B$11*100</f>
        <v>0.17219113215669393</v>
      </c>
      <c r="P11" s="162"/>
      <c r="Q11" s="68">
        <f>SUM(Q13+Q23)</f>
        <v>0</v>
      </c>
      <c r="R11" s="66">
        <f>Q11/$B$11*100</f>
        <v>0</v>
      </c>
    </row>
    <row r="12" spans="1:18" ht="15" customHeight="1" x14ac:dyDescent="0.2">
      <c r="R12" s="66">
        <f>Q12/$B$11*100</f>
        <v>0</v>
      </c>
    </row>
    <row r="13" spans="1:18" ht="20.100000000000001" customHeight="1" x14ac:dyDescent="0.2">
      <c r="A13" s="75" t="s">
        <v>12</v>
      </c>
      <c r="B13" s="68">
        <f>SUM(E13+H13+K13+N13+Q13)</f>
        <v>2235</v>
      </c>
      <c r="C13" s="66">
        <f>IF(A13&lt;&gt;0,B13/$B$11*100,"")</f>
        <v>96.211795092552734</v>
      </c>
      <c r="E13" s="68">
        <f>SUM(E15:E21)</f>
        <v>1789</v>
      </c>
      <c r="F13" s="66">
        <f>E13/B13*100</f>
        <v>80.044742729306478</v>
      </c>
      <c r="H13" s="68">
        <f>SUM(H15:H21)</f>
        <v>392</v>
      </c>
      <c r="I13" s="66">
        <f>H13/B13*100</f>
        <v>17.539149888143175</v>
      </c>
      <c r="K13" s="68">
        <f>SUM(K15:K21)</f>
        <v>50</v>
      </c>
      <c r="L13" s="66">
        <f>K13/B13*100</f>
        <v>2.2371364653243848</v>
      </c>
      <c r="N13" s="68">
        <f>SUM(N15:N21)</f>
        <v>4</v>
      </c>
      <c r="O13" s="66">
        <f>N13/B13*100</f>
        <v>0.17897091722595079</v>
      </c>
      <c r="Q13" s="68">
        <f>SUM(Q15:Q21)</f>
        <v>0</v>
      </c>
      <c r="R13" s="66">
        <f>Q13/$B$11*100</f>
        <v>0</v>
      </c>
    </row>
    <row r="14" spans="1:18" ht="20.100000000000001" customHeight="1" x14ac:dyDescent="0.2">
      <c r="C14" s="66" t="str">
        <f>IF(A14&lt;&gt;0,B14/$B$11*100,"")</f>
        <v/>
      </c>
      <c r="R14" s="66">
        <f>Q14/$B$11*100</f>
        <v>0</v>
      </c>
    </row>
    <row r="15" spans="1:18" ht="20.100000000000001" customHeight="1" x14ac:dyDescent="0.2">
      <c r="A15" s="23" t="s">
        <v>172</v>
      </c>
      <c r="B15" s="68">
        <f>E15+H15+K15+N15+Q15</f>
        <v>1874</v>
      </c>
      <c r="C15" s="66">
        <f>IF(A15&lt;&gt;0,B15/$B$11*100,"")</f>
        <v>80.671545415411103</v>
      </c>
      <c r="E15" s="127">
        <v>1751</v>
      </c>
      <c r="F15" s="66">
        <f>E15/B15*100</f>
        <v>93.436499466382074</v>
      </c>
      <c r="H15" s="127">
        <v>123</v>
      </c>
      <c r="I15" s="66">
        <f>H15/B15*100</f>
        <v>6.5635005336179288</v>
      </c>
      <c r="K15" s="127">
        <v>0</v>
      </c>
      <c r="L15" s="66">
        <f>K15/B15*100</f>
        <v>0</v>
      </c>
      <c r="M15" s="23" t="s">
        <v>150</v>
      </c>
      <c r="N15" s="127">
        <v>0</v>
      </c>
      <c r="O15" s="66">
        <f>N15/B15*100</f>
        <v>0</v>
      </c>
      <c r="P15" s="23" t="s">
        <v>150</v>
      </c>
      <c r="Q15" s="74"/>
      <c r="R15" s="66">
        <f>Q15/$B$11*100</f>
        <v>0</v>
      </c>
    </row>
    <row r="16" spans="1:18" ht="20.100000000000001" customHeight="1" x14ac:dyDescent="0.2">
      <c r="C16" s="66" t="str">
        <f>IF(A16&lt;&gt;0,B16/$B$11*100,"")</f>
        <v/>
      </c>
      <c r="E16" s="127"/>
      <c r="H16" s="127"/>
      <c r="K16" s="127"/>
      <c r="M16" s="66"/>
      <c r="N16" s="127"/>
      <c r="P16" s="66"/>
      <c r="Q16" s="74"/>
      <c r="R16" s="66">
        <f>Q16/$B$11*100</f>
        <v>0</v>
      </c>
    </row>
    <row r="17" spans="1:18" ht="20.100000000000001" customHeight="1" x14ac:dyDescent="0.2">
      <c r="A17" s="23" t="s">
        <v>344</v>
      </c>
      <c r="B17" s="68">
        <f>E17+H17+K17+N17+Q17</f>
        <v>301</v>
      </c>
      <c r="C17" s="66">
        <f>IF(A17&lt;&gt;0,B17/$B$11*100,"")</f>
        <v>12.957382694791219</v>
      </c>
      <c r="E17" s="127">
        <v>37</v>
      </c>
      <c r="F17" s="66">
        <f>E17/B17*100</f>
        <v>12.29235880398671</v>
      </c>
      <c r="H17" s="126">
        <v>264</v>
      </c>
      <c r="I17" s="66">
        <f>H17/B17*100</f>
        <v>87.707641196013284</v>
      </c>
      <c r="K17" s="126">
        <v>0</v>
      </c>
      <c r="L17" s="66">
        <f>K17/B17*100</f>
        <v>0</v>
      </c>
      <c r="M17" s="23" t="s">
        <v>150</v>
      </c>
      <c r="N17" s="126">
        <v>0</v>
      </c>
      <c r="O17" s="66">
        <f>N17/B17*100</f>
        <v>0</v>
      </c>
      <c r="P17" s="23" t="s">
        <v>150</v>
      </c>
      <c r="Q17" s="74"/>
      <c r="R17" s="66">
        <f>Q17/$B$11*100</f>
        <v>0</v>
      </c>
    </row>
    <row r="18" spans="1:18" ht="20.100000000000001" customHeight="1" x14ac:dyDescent="0.2">
      <c r="C18" s="66" t="str">
        <f>IF(A18&lt;&gt;0,B18/$B$11*100,"")</f>
        <v/>
      </c>
      <c r="E18" s="127"/>
      <c r="H18" s="126"/>
      <c r="K18" s="126"/>
      <c r="M18" s="66"/>
      <c r="N18" s="126"/>
      <c r="P18" s="66"/>
      <c r="Q18" s="74"/>
      <c r="R18" s="66">
        <f>Q18/$B$11*100</f>
        <v>0</v>
      </c>
    </row>
    <row r="19" spans="1:18" ht="20.100000000000001" customHeight="1" x14ac:dyDescent="0.2">
      <c r="A19" s="23" t="s">
        <v>343</v>
      </c>
      <c r="B19" s="68">
        <f>E19+H19+K19+N19+Q19</f>
        <v>55</v>
      </c>
      <c r="C19" s="66">
        <f>IF(A19&lt;&gt;0,B19/$B$11*100,"")</f>
        <v>2.3676280671545413</v>
      </c>
      <c r="E19" s="127">
        <v>1</v>
      </c>
      <c r="F19" s="66">
        <f>E19/B19*100</f>
        <v>1.8181818181818181</v>
      </c>
      <c r="H19" s="126">
        <v>5</v>
      </c>
      <c r="I19" s="66">
        <f>H19/B19*100</f>
        <v>9.0909090909090917</v>
      </c>
      <c r="K19" s="126">
        <v>49</v>
      </c>
      <c r="L19" s="66">
        <f>K19/B19*100</f>
        <v>89.090909090909093</v>
      </c>
      <c r="M19" s="23" t="s">
        <v>150</v>
      </c>
      <c r="N19" s="126">
        <v>0</v>
      </c>
      <c r="O19" s="66">
        <f>N19/B19*100</f>
        <v>0</v>
      </c>
      <c r="P19" s="23" t="s">
        <v>150</v>
      </c>
      <c r="Q19" s="74"/>
      <c r="R19" s="66">
        <f>Q19/$B$11*100</f>
        <v>0</v>
      </c>
    </row>
    <row r="20" spans="1:18" ht="20.100000000000001" customHeight="1" x14ac:dyDescent="0.2">
      <c r="C20" s="66" t="str">
        <f>IF(A20&lt;&gt;0,B20/$B$11*100,"")</f>
        <v/>
      </c>
      <c r="E20" s="127"/>
      <c r="H20" s="126"/>
      <c r="K20" s="126"/>
      <c r="N20" s="126"/>
      <c r="Q20" s="74"/>
      <c r="R20" s="66">
        <f>Q20/$B$11*100</f>
        <v>0</v>
      </c>
    </row>
    <row r="21" spans="1:18" ht="20.100000000000001" customHeight="1" x14ac:dyDescent="0.2">
      <c r="A21" s="23" t="s">
        <v>352</v>
      </c>
      <c r="B21" s="68">
        <f>E21+H21+K21+N21+Q21</f>
        <v>5</v>
      </c>
      <c r="C21" s="66">
        <f>IF(A21&lt;&gt;0,B21/$B$11*100,"")</f>
        <v>0.21523891519586741</v>
      </c>
      <c r="E21" s="127">
        <v>0</v>
      </c>
      <c r="F21" s="66">
        <f>E21/B21*100</f>
        <v>0</v>
      </c>
      <c r="H21" s="126">
        <v>0</v>
      </c>
      <c r="I21" s="66">
        <f>H21/B21*100</f>
        <v>0</v>
      </c>
      <c r="K21" s="126">
        <v>1</v>
      </c>
      <c r="L21" s="66">
        <f>K21/B21*100</f>
        <v>20</v>
      </c>
      <c r="M21" s="23" t="s">
        <v>150</v>
      </c>
      <c r="N21" s="126">
        <v>4</v>
      </c>
      <c r="O21" s="66">
        <f>N21/B21*100</f>
        <v>80</v>
      </c>
      <c r="P21" s="23" t="s">
        <v>150</v>
      </c>
      <c r="Q21" s="74"/>
      <c r="R21" s="66">
        <f>Q21/$B$11*100</f>
        <v>0</v>
      </c>
    </row>
    <row r="22" spans="1:18" ht="20.100000000000001" customHeight="1" x14ac:dyDescent="0.2">
      <c r="E22" s="177"/>
      <c r="H22" s="176"/>
      <c r="K22" s="176"/>
      <c r="N22" s="176"/>
      <c r="Q22" s="74"/>
    </row>
    <row r="23" spans="1:18" ht="20.100000000000001" customHeight="1" x14ac:dyDescent="0.2">
      <c r="A23" s="75" t="s">
        <v>106</v>
      </c>
      <c r="B23" s="68">
        <f>SUM(B25:B29)</f>
        <v>88</v>
      </c>
      <c r="C23" s="66">
        <f>IF(A23&lt;&gt;0,B23/$B$11*100,"")</f>
        <v>3.7882049074472666</v>
      </c>
      <c r="E23" s="74">
        <f>SUM(E25:E29)</f>
        <v>77</v>
      </c>
      <c r="F23" s="66">
        <f>E23/B23*100</f>
        <v>87.5</v>
      </c>
      <c r="H23" s="74">
        <f>SUM(H25:H29)</f>
        <v>10</v>
      </c>
      <c r="I23" s="66">
        <f>H23/B23*100</f>
        <v>11.363636363636363</v>
      </c>
      <c r="K23" s="74">
        <f>SUM(K25:K29)</f>
        <v>1</v>
      </c>
      <c r="L23" s="66">
        <f>K23/B23*100</f>
        <v>1.1363636363636365</v>
      </c>
      <c r="N23" s="74">
        <f>SUM(N25:N29)</f>
        <v>0</v>
      </c>
      <c r="O23" s="66">
        <f>N23/B23*100</f>
        <v>0</v>
      </c>
      <c r="Q23" s="74"/>
      <c r="R23" s="66">
        <f>Q23/$B$11*100</f>
        <v>0</v>
      </c>
    </row>
    <row r="24" spans="1:18" ht="20.100000000000001" customHeight="1" x14ac:dyDescent="0.2">
      <c r="C24" s="66" t="str">
        <f>IF(A24&lt;&gt;0,B24/$B$11*100,"")</f>
        <v/>
      </c>
      <c r="E24" s="74"/>
      <c r="H24" s="74"/>
      <c r="K24" s="74"/>
      <c r="N24" s="74"/>
      <c r="Q24" s="74"/>
      <c r="R24" s="66">
        <f>Q24/$B$11*100</f>
        <v>0</v>
      </c>
    </row>
    <row r="25" spans="1:18" ht="20.100000000000001" customHeight="1" x14ac:dyDescent="0.2">
      <c r="A25" s="23" t="s">
        <v>345</v>
      </c>
      <c r="B25" s="68">
        <f>E25+H25+K25+N25+Q25</f>
        <v>79</v>
      </c>
      <c r="C25" s="66">
        <f>IF(A25&lt;&gt;0,B25/$B$11*100,"")</f>
        <v>3.4007748600947054</v>
      </c>
      <c r="E25" s="127">
        <v>74</v>
      </c>
      <c r="F25" s="66">
        <f>E25/B25*100</f>
        <v>93.670886075949369</v>
      </c>
      <c r="H25" s="127">
        <v>5</v>
      </c>
      <c r="I25" s="66">
        <f>H25/B25*100</f>
        <v>6.3291139240506329</v>
      </c>
      <c r="K25" s="127">
        <v>0</v>
      </c>
      <c r="L25" s="66">
        <f>K25/B25*100</f>
        <v>0</v>
      </c>
      <c r="N25" s="74"/>
      <c r="O25" s="66">
        <f>N25/B25*100</f>
        <v>0</v>
      </c>
      <c r="Q25" s="74"/>
      <c r="R25" s="66">
        <f>Q25/$B$11*100</f>
        <v>0</v>
      </c>
    </row>
    <row r="26" spans="1:18" ht="20.100000000000001" customHeight="1" x14ac:dyDescent="0.2">
      <c r="C26" s="66" t="str">
        <f>IF(A26&lt;&gt;0,B26/$B$11*100,"")</f>
        <v/>
      </c>
      <c r="D26" s="66"/>
      <c r="E26" s="127"/>
      <c r="G26" s="66"/>
      <c r="H26" s="127"/>
      <c r="J26" s="66"/>
      <c r="K26" s="127"/>
      <c r="N26" s="74"/>
      <c r="Q26" s="74"/>
      <c r="R26" s="66">
        <f>Q26/$B$11*100</f>
        <v>0</v>
      </c>
    </row>
    <row r="27" spans="1:18" ht="20.100000000000001" customHeight="1" x14ac:dyDescent="0.2">
      <c r="A27" s="23" t="s">
        <v>344</v>
      </c>
      <c r="B27" s="68">
        <f>E27+H27+K27+N27+Q27</f>
        <v>8</v>
      </c>
      <c r="C27" s="66">
        <f>IF(A27&lt;&gt;0,B27/$B$11*100,"")</f>
        <v>0.34438226431338786</v>
      </c>
      <c r="E27" s="127">
        <v>3</v>
      </c>
      <c r="F27" s="66">
        <f>E27/B27*100</f>
        <v>37.5</v>
      </c>
      <c r="H27" s="126">
        <v>5</v>
      </c>
      <c r="I27" s="66">
        <f>H27/B27*100</f>
        <v>62.5</v>
      </c>
      <c r="K27" s="126">
        <v>0</v>
      </c>
      <c r="L27" s="66">
        <f>K27/B27*100</f>
        <v>0</v>
      </c>
      <c r="M27" s="66"/>
      <c r="N27" s="74"/>
      <c r="O27" s="66">
        <f>N27/B27*100</f>
        <v>0</v>
      </c>
      <c r="P27" s="66"/>
      <c r="Q27" s="74"/>
      <c r="R27" s="66">
        <f>Q27/$B$11*100</f>
        <v>0</v>
      </c>
    </row>
    <row r="28" spans="1:18" ht="20.100000000000001" customHeight="1" x14ac:dyDescent="0.2">
      <c r="E28" s="127"/>
      <c r="H28" s="126"/>
      <c r="K28" s="126"/>
      <c r="M28" s="66"/>
      <c r="P28" s="66"/>
      <c r="R28" s="66">
        <f>Q28/$B$11*100</f>
        <v>0</v>
      </c>
    </row>
    <row r="29" spans="1:18" ht="20.100000000000001" customHeight="1" x14ac:dyDescent="0.2">
      <c r="A29" s="23" t="s">
        <v>343</v>
      </c>
      <c r="B29" s="68">
        <f>E29+H29+K29+N29+Q29</f>
        <v>1</v>
      </c>
      <c r="C29" s="66">
        <f>IF(A29&lt;&gt;0,B29/$B$11*100,"")</f>
        <v>4.3047783039173483E-2</v>
      </c>
      <c r="E29" s="127">
        <v>0</v>
      </c>
      <c r="F29" s="66">
        <f>E29/B29*100</f>
        <v>0</v>
      </c>
      <c r="H29" s="126">
        <v>0</v>
      </c>
      <c r="I29" s="66">
        <f>H29/B29*100</f>
        <v>0</v>
      </c>
      <c r="K29" s="126">
        <v>1</v>
      </c>
      <c r="L29" s="66">
        <f>K29/B29*100</f>
        <v>100</v>
      </c>
      <c r="M29" s="66"/>
      <c r="N29" s="68">
        <v>0</v>
      </c>
      <c r="O29" s="66">
        <f>N29/B29*100</f>
        <v>0</v>
      </c>
      <c r="P29" s="66"/>
      <c r="R29" s="66">
        <f>Q29/$B$11*100</f>
        <v>0</v>
      </c>
    </row>
    <row r="30" spans="1:18" ht="20.100000000000001" customHeight="1" thickBot="1" x14ac:dyDescent="0.25">
      <c r="A30" s="72"/>
      <c r="B30" s="71"/>
      <c r="C30" s="70"/>
      <c r="D30" s="72"/>
      <c r="E30" s="71"/>
      <c r="F30" s="70"/>
      <c r="G30" s="72"/>
      <c r="H30" s="71"/>
      <c r="I30" s="70"/>
      <c r="J30" s="72"/>
      <c r="K30" s="71"/>
      <c r="L30" s="70"/>
      <c r="M30" s="72"/>
      <c r="N30" s="71"/>
      <c r="O30" s="70"/>
      <c r="P30" s="72"/>
      <c r="Q30" s="71"/>
      <c r="R30" s="70"/>
    </row>
    <row r="32" spans="1:18" x14ac:dyDescent="0.2">
      <c r="A32" s="23" t="s">
        <v>340</v>
      </c>
    </row>
    <row r="34" spans="1:1" ht="15" x14ac:dyDescent="0.25">
      <c r="A34" s="69" t="s">
        <v>339</v>
      </c>
    </row>
    <row r="36" spans="1:1" x14ac:dyDescent="0.2">
      <c r="A36" s="23" t="s">
        <v>351</v>
      </c>
    </row>
    <row r="37" spans="1:1" x14ac:dyDescent="0.2">
      <c r="A37" s="23" t="s">
        <v>97</v>
      </c>
    </row>
  </sheetData>
  <printOptions horizontalCentered="1" verticalCentered="1"/>
  <pageMargins left="0" right="0" top="0" bottom="0" header="0" footer="0"/>
  <pageSetup scale="80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895E-86E3-4D2C-904F-B901EBC230A0}">
  <dimension ref="A1:R45"/>
  <sheetViews>
    <sheetView showZeros="0" zoomScale="110" workbookViewId="0">
      <selection activeCell="A3" sqref="A3"/>
    </sheetView>
  </sheetViews>
  <sheetFormatPr baseColWidth="10" defaultColWidth="8.85546875" defaultRowHeight="12.75" x14ac:dyDescent="0.2"/>
  <cols>
    <col min="1" max="1" width="30.85546875" style="23" customWidth="1"/>
    <col min="2" max="2" width="8.140625" style="68" customWidth="1"/>
    <col min="3" max="3" width="8.140625" style="66" customWidth="1"/>
    <col min="4" max="4" width="2.42578125" style="66" customWidth="1"/>
    <col min="5" max="5" width="8.140625" style="68" customWidth="1"/>
    <col min="6" max="6" width="8.140625" style="66" customWidth="1"/>
    <col min="7" max="7" width="2.140625" style="23" customWidth="1"/>
    <col min="8" max="8" width="8.140625" style="68" customWidth="1"/>
    <col min="9" max="9" width="9.140625" style="66" customWidth="1"/>
    <col min="10" max="10" width="2.140625" style="23" customWidth="1"/>
    <col min="11" max="11" width="8.140625" style="68" customWidth="1"/>
    <col min="12" max="12" width="9.42578125" style="66" customWidth="1"/>
    <col min="13" max="13" width="2.140625" style="23" customWidth="1"/>
    <col min="14" max="14" width="8.140625" style="68" customWidth="1"/>
    <col min="15" max="15" width="9.85546875" style="66" customWidth="1"/>
    <col min="16" max="16" width="2.140625" style="23" customWidth="1"/>
    <col min="17" max="17" width="9.85546875" style="68" customWidth="1"/>
    <col min="18" max="18" width="8.140625" style="66" customWidth="1"/>
    <col min="19" max="19" width="8.85546875" style="23" customWidth="1"/>
    <col min="20" max="16384" width="8.85546875" style="23"/>
  </cols>
  <sheetData>
    <row r="1" spans="1:18" x14ac:dyDescent="0.2">
      <c r="A1" s="23" t="s">
        <v>279</v>
      </c>
    </row>
    <row r="2" spans="1:18" x14ac:dyDescent="0.2">
      <c r="A2" s="23" t="s">
        <v>278</v>
      </c>
    </row>
    <row r="4" spans="1:18" x14ac:dyDescent="0.2">
      <c r="A4" s="23" t="s">
        <v>372</v>
      </c>
    </row>
    <row r="5" spans="1:18" ht="7.35" customHeight="1" x14ac:dyDescent="0.2"/>
    <row r="6" spans="1:18" ht="13.5" thickBot="1" x14ac:dyDescent="0.25"/>
    <row r="7" spans="1:18" ht="15" customHeight="1" x14ac:dyDescent="0.2">
      <c r="A7" s="86"/>
      <c r="B7" s="85"/>
      <c r="C7" s="78"/>
      <c r="D7" s="78"/>
      <c r="E7" s="85"/>
      <c r="F7" s="78"/>
      <c r="G7" s="86"/>
      <c r="H7" s="85"/>
      <c r="I7" s="78"/>
      <c r="J7" s="86"/>
      <c r="K7" s="85"/>
      <c r="L7" s="78"/>
      <c r="M7" s="86"/>
      <c r="N7" s="85"/>
      <c r="O7" s="78"/>
      <c r="P7" s="86"/>
      <c r="Q7" s="85"/>
      <c r="R7" s="78"/>
    </row>
    <row r="8" spans="1:18" ht="15" customHeight="1" x14ac:dyDescent="0.2">
      <c r="A8" s="23" t="s">
        <v>371</v>
      </c>
      <c r="B8" s="68" t="s">
        <v>370</v>
      </c>
      <c r="E8" s="68" t="s">
        <v>369</v>
      </c>
      <c r="H8" s="68" t="s">
        <v>368</v>
      </c>
      <c r="K8" s="68" t="s">
        <v>367</v>
      </c>
      <c r="N8" s="68" t="s">
        <v>366</v>
      </c>
      <c r="Q8" s="68" t="s">
        <v>305</v>
      </c>
    </row>
    <row r="9" spans="1:18" ht="15" customHeight="1" x14ac:dyDescent="0.2">
      <c r="A9" s="23" t="s">
        <v>365</v>
      </c>
      <c r="B9" s="179" t="s">
        <v>346</v>
      </c>
      <c r="C9" s="178" t="s">
        <v>364</v>
      </c>
      <c r="E9" s="80" t="s">
        <v>166</v>
      </c>
      <c r="F9" s="79" t="s">
        <v>254</v>
      </c>
      <c r="H9" s="80" t="s">
        <v>166</v>
      </c>
      <c r="I9" s="79" t="s">
        <v>254</v>
      </c>
      <c r="K9" s="80" t="s">
        <v>166</v>
      </c>
      <c r="L9" s="79" t="s">
        <v>254</v>
      </c>
      <c r="N9" s="80" t="s">
        <v>166</v>
      </c>
      <c r="O9" s="79" t="s">
        <v>254</v>
      </c>
      <c r="Q9" s="80" t="s">
        <v>166</v>
      </c>
      <c r="R9" s="79" t="s">
        <v>254</v>
      </c>
    </row>
    <row r="10" spans="1:18" ht="15" customHeight="1" thickBot="1" x14ac:dyDescent="0.25">
      <c r="A10" s="72"/>
      <c r="B10" s="71"/>
      <c r="C10" s="70"/>
      <c r="D10" s="70"/>
      <c r="E10" s="71"/>
      <c r="F10" s="70"/>
      <c r="G10" s="72"/>
      <c r="H10" s="71"/>
      <c r="I10" s="70"/>
      <c r="J10" s="72"/>
      <c r="K10" s="71"/>
      <c r="L10" s="70"/>
      <c r="M10" s="72"/>
      <c r="N10" s="71"/>
      <c r="O10" s="70"/>
      <c r="P10" s="72"/>
      <c r="Q10" s="71"/>
      <c r="R10" s="70"/>
    </row>
    <row r="11" spans="1:18" ht="15" customHeight="1" x14ac:dyDescent="0.2"/>
    <row r="12" spans="1:18" ht="15" customHeight="1" x14ac:dyDescent="0.2">
      <c r="A12" s="75" t="s">
        <v>125</v>
      </c>
      <c r="B12" s="68">
        <f>E12+H12+K12+N12+Q12</f>
        <v>42949</v>
      </c>
      <c r="C12" s="66">
        <f>C14+C26</f>
        <v>100</v>
      </c>
      <c r="E12" s="68">
        <f>SUM(E14+E26)</f>
        <v>4717</v>
      </c>
      <c r="F12" s="66">
        <f>E12/$B$12*100</f>
        <v>10.982793545833431</v>
      </c>
      <c r="H12" s="68">
        <f>SUM(H14+H26)</f>
        <v>9888</v>
      </c>
      <c r="I12" s="66">
        <f>H12/$B$12*100</f>
        <v>23.022654776595498</v>
      </c>
      <c r="K12" s="68">
        <f>SUM(K14+K26)</f>
        <v>13029</v>
      </c>
      <c r="L12" s="66">
        <f>K12/$B$12*100</f>
        <v>30.335979883117187</v>
      </c>
      <c r="N12" s="68">
        <f>SUM(N14+N26)</f>
        <v>14185</v>
      </c>
      <c r="O12" s="66">
        <f>N12/$B$12*100</f>
        <v>33.027544296724024</v>
      </c>
      <c r="Q12" s="68">
        <f>SUM(Q14+Q26)</f>
        <v>1130</v>
      </c>
      <c r="R12" s="66">
        <f>Q12/$B$12*100</f>
        <v>2.6310274977298658</v>
      </c>
    </row>
    <row r="13" spans="1:18" ht="15" customHeight="1" x14ac:dyDescent="0.2"/>
    <row r="14" spans="1:18" ht="15" customHeight="1" x14ac:dyDescent="0.2">
      <c r="A14" s="75" t="s">
        <v>12</v>
      </c>
      <c r="B14" s="68">
        <f>SUM(B16:B24)</f>
        <v>31552</v>
      </c>
      <c r="C14" s="66">
        <f>IF(A14&lt;&gt;0,B14/$B$12*100,"")</f>
        <v>73.463875759621871</v>
      </c>
      <c r="E14" s="68">
        <f>SUM(E16:E24)</f>
        <v>3657</v>
      </c>
      <c r="F14" s="66">
        <f>E14/$B$14*100</f>
        <v>11.59039046653144</v>
      </c>
      <c r="H14" s="68">
        <f>SUM(H16:H24)</f>
        <v>7478</v>
      </c>
      <c r="I14" s="66">
        <f>H14/$B$14*100</f>
        <v>23.700557809330629</v>
      </c>
      <c r="K14" s="68">
        <f>SUM(K16:K24)</f>
        <v>9348</v>
      </c>
      <c r="L14" s="66">
        <f>K14/$B$14*100</f>
        <v>29.627281947261665</v>
      </c>
      <c r="N14" s="68">
        <f>SUM(N16:N24)</f>
        <v>10082</v>
      </c>
      <c r="O14" s="66">
        <f>N14/$B$14*100</f>
        <v>31.953600405679509</v>
      </c>
      <c r="Q14" s="68">
        <f>SUM(Q16:Q24)</f>
        <v>987</v>
      </c>
      <c r="R14" s="66">
        <f>Q14/$B$14*100</f>
        <v>3.1281693711967549</v>
      </c>
    </row>
    <row r="15" spans="1:18" ht="15" customHeight="1" x14ac:dyDescent="0.2">
      <c r="B15" s="68" t="s">
        <v>150</v>
      </c>
      <c r="C15" s="66" t="str">
        <f>IF(A15&lt;&gt;0,B15/$B$12*100,"")</f>
        <v/>
      </c>
    </row>
    <row r="16" spans="1:18" ht="15" customHeight="1" x14ac:dyDescent="0.2">
      <c r="A16" s="23" t="s">
        <v>363</v>
      </c>
      <c r="B16" s="68">
        <f>E16+H16+K16+N16+Q16</f>
        <v>1746</v>
      </c>
      <c r="C16" s="66">
        <f>IF(A16&lt;&gt;0,B16/$B$12*100,"")</f>
        <v>4.0652867354303943</v>
      </c>
      <c r="E16" s="127">
        <v>1717</v>
      </c>
      <c r="F16" s="66">
        <f>E16/$B$16*100</f>
        <v>98.33906071019473</v>
      </c>
      <c r="H16" s="127">
        <v>29</v>
      </c>
      <c r="I16" s="66">
        <f>H16/$B$16*100</f>
        <v>1.6609392898052693</v>
      </c>
      <c r="K16" s="127">
        <v>0</v>
      </c>
      <c r="L16" s="66">
        <f>K16/$B$16*100</f>
        <v>0</v>
      </c>
      <c r="N16" s="127">
        <v>0</v>
      </c>
      <c r="O16" s="66">
        <f>N16/$B$16*100</f>
        <v>0</v>
      </c>
      <c r="Q16" s="127">
        <v>0</v>
      </c>
      <c r="R16" s="66">
        <f>Q16/$B$16*100</f>
        <v>0</v>
      </c>
    </row>
    <row r="17" spans="1:18" ht="15" customHeight="1" x14ac:dyDescent="0.2">
      <c r="B17" s="68" t="s">
        <v>150</v>
      </c>
      <c r="C17" s="66" t="str">
        <f>IF(A17&lt;&gt;0,B17/$B$12*100,"")</f>
        <v/>
      </c>
      <c r="E17" s="127"/>
      <c r="H17" s="127"/>
      <c r="K17" s="127"/>
      <c r="N17" s="127"/>
      <c r="Q17" s="127"/>
    </row>
    <row r="18" spans="1:18" ht="15" customHeight="1" x14ac:dyDescent="0.2">
      <c r="A18" s="23" t="s">
        <v>362</v>
      </c>
      <c r="B18" s="68">
        <f>E18+H18+K18+N18+Q18</f>
        <v>6385</v>
      </c>
      <c r="C18" s="66">
        <f>IF(A18&lt;&gt;0,B18/$B$12*100,"")</f>
        <v>14.866469533632914</v>
      </c>
      <c r="E18" s="126">
        <v>1472</v>
      </c>
      <c r="F18" s="66">
        <f>E18/$B$18*100</f>
        <v>23.054032889584967</v>
      </c>
      <c r="H18" s="126">
        <v>4913</v>
      </c>
      <c r="I18" s="66">
        <f>H18/$B$18*100</f>
        <v>76.94596711041504</v>
      </c>
      <c r="K18" s="126">
        <v>0</v>
      </c>
      <c r="L18" s="66">
        <f>K18/$B$18*100</f>
        <v>0</v>
      </c>
      <c r="N18" s="126">
        <v>0</v>
      </c>
      <c r="O18" s="66">
        <f>N18/$B$18*100</f>
        <v>0</v>
      </c>
      <c r="Q18" s="126">
        <v>0</v>
      </c>
      <c r="R18" s="66">
        <f>Q18/$B$18*100</f>
        <v>0</v>
      </c>
    </row>
    <row r="19" spans="1:18" ht="15" customHeight="1" x14ac:dyDescent="0.2">
      <c r="B19" s="68" t="s">
        <v>150</v>
      </c>
      <c r="C19" s="66" t="str">
        <f>IF(A19&lt;&gt;0,B19/$B$12*100,"")</f>
        <v/>
      </c>
      <c r="E19" s="126"/>
      <c r="H19" s="126"/>
      <c r="K19" s="126"/>
      <c r="N19" s="126"/>
      <c r="Q19" s="126"/>
    </row>
    <row r="20" spans="1:18" ht="15" customHeight="1" x14ac:dyDescent="0.2">
      <c r="A20" s="23" t="s">
        <v>361</v>
      </c>
      <c r="B20" s="68">
        <f>E20+H20+K20+N20+Q20</f>
        <v>9247</v>
      </c>
      <c r="C20" s="66">
        <f>IF(A20&lt;&gt;0,B20/$B$12*100,"")</f>
        <v>21.530186965936345</v>
      </c>
      <c r="E20" s="126">
        <v>383</v>
      </c>
      <c r="F20" s="66">
        <f>E20/$B$20*100</f>
        <v>4.141883854222991</v>
      </c>
      <c r="H20" s="126">
        <v>2109</v>
      </c>
      <c r="I20" s="66">
        <f>H20/$B$20*100</f>
        <v>22.807396993619552</v>
      </c>
      <c r="K20" s="126">
        <v>6755</v>
      </c>
      <c r="L20" s="66">
        <f>K20/$B$20*100</f>
        <v>73.050719152157455</v>
      </c>
      <c r="N20" s="126">
        <v>0</v>
      </c>
      <c r="O20" s="66">
        <f>N20/$B$20*100</f>
        <v>0</v>
      </c>
      <c r="Q20" s="126">
        <v>0</v>
      </c>
      <c r="R20" s="66">
        <f>Q20/$B$20*100</f>
        <v>0</v>
      </c>
    </row>
    <row r="21" spans="1:18" ht="15" customHeight="1" x14ac:dyDescent="0.2">
      <c r="C21" s="66" t="str">
        <f>IF(A21&lt;&gt;0,B21/$B$12*100,"")</f>
        <v/>
      </c>
      <c r="E21" s="126"/>
      <c r="H21" s="126"/>
      <c r="K21" s="126"/>
      <c r="N21" s="126"/>
      <c r="Q21" s="126"/>
    </row>
    <row r="22" spans="1:18" ht="15" customHeight="1" x14ac:dyDescent="0.2">
      <c r="A22" s="23" t="s">
        <v>360</v>
      </c>
      <c r="B22" s="68">
        <f>E22+H22+K22+N22+Q22</f>
        <v>12539</v>
      </c>
      <c r="C22" s="66">
        <f>IF(A22&lt;&gt;0,B22/$B$12*100,"")</f>
        <v>29.19509185312813</v>
      </c>
      <c r="E22" s="126">
        <v>82</v>
      </c>
      <c r="F22" s="66">
        <f>E22/$B$22*100</f>
        <v>0.65395964590477706</v>
      </c>
      <c r="H22" s="126">
        <v>410</v>
      </c>
      <c r="I22" s="66">
        <f>H22/$B$22*100</f>
        <v>3.2697982295238854</v>
      </c>
      <c r="K22" s="126">
        <v>2525</v>
      </c>
      <c r="L22" s="66">
        <f>K22/$B$22*100</f>
        <v>20.137172023287345</v>
      </c>
      <c r="N22" s="126">
        <v>9522</v>
      </c>
      <c r="O22" s="66">
        <f>N22/$B$22*100</f>
        <v>75.939070101283988</v>
      </c>
      <c r="Q22" s="126">
        <v>0</v>
      </c>
      <c r="R22" s="66">
        <f>Q22/$B$22*100</f>
        <v>0</v>
      </c>
    </row>
    <row r="23" spans="1:18" ht="15" customHeight="1" x14ac:dyDescent="0.2">
      <c r="C23" s="66" t="str">
        <f>IF(A23&lt;&gt;0,B23/$B$12*100,"")</f>
        <v/>
      </c>
      <c r="E23" s="126"/>
      <c r="H23" s="126"/>
      <c r="K23" s="126"/>
      <c r="N23" s="126"/>
      <c r="Q23" s="126"/>
    </row>
    <row r="24" spans="1:18" ht="15" customHeight="1" x14ac:dyDescent="0.2">
      <c r="A24" s="23" t="s">
        <v>359</v>
      </c>
      <c r="B24" s="68">
        <f>E24+H24+K24+N24+Q24</f>
        <v>1635</v>
      </c>
      <c r="C24" s="66">
        <f>IF(A24&lt;&gt;0,B24/$B$12*100,"")</f>
        <v>3.8068406714940974</v>
      </c>
      <c r="E24" s="126">
        <v>3</v>
      </c>
      <c r="F24" s="66">
        <f>E24/$B$24*100</f>
        <v>0.1834862385321101</v>
      </c>
      <c r="H24" s="126">
        <v>17</v>
      </c>
      <c r="I24" s="66">
        <f>H24/$B$22*100</f>
        <v>0.13557699976074647</v>
      </c>
      <c r="K24" s="126">
        <v>68</v>
      </c>
      <c r="L24" s="66">
        <f>K24/$B$24*100</f>
        <v>4.1590214067278284</v>
      </c>
      <c r="N24" s="126">
        <v>560</v>
      </c>
      <c r="O24" s="66">
        <f>N24/$B$24*100</f>
        <v>34.25076452599388</v>
      </c>
      <c r="Q24" s="126">
        <v>987</v>
      </c>
      <c r="R24" s="66">
        <f>Q24/$B$24*100</f>
        <v>60.366972477064216</v>
      </c>
    </row>
    <row r="25" spans="1:18" ht="15" customHeight="1" x14ac:dyDescent="0.2">
      <c r="C25" s="66" t="str">
        <f>IF(A25&lt;&gt;0,B25/$B$12*100,"")</f>
        <v/>
      </c>
    </row>
    <row r="26" spans="1:18" ht="15" customHeight="1" x14ac:dyDescent="0.2">
      <c r="A26" s="75" t="s">
        <v>106</v>
      </c>
      <c r="B26" s="68">
        <f>SUM(B28:B36)</f>
        <v>11397</v>
      </c>
      <c r="C26" s="66">
        <f>IF(A26&lt;&gt;0,B26/$B$12*100,"")</f>
        <v>26.536124240378122</v>
      </c>
      <c r="E26" s="68">
        <f>SUM(E28:E36)</f>
        <v>1060</v>
      </c>
      <c r="F26" s="66">
        <f>E26/$B$26*100</f>
        <v>9.3006931648679476</v>
      </c>
      <c r="H26" s="68">
        <f>SUM(H28:H36)</f>
        <v>2410</v>
      </c>
      <c r="I26" s="66">
        <f>H26/$B$26*100</f>
        <v>21.145915591822408</v>
      </c>
      <c r="K26" s="68">
        <f>SUM(K28:K36)</f>
        <v>3681</v>
      </c>
      <c r="L26" s="66">
        <f>K26/$B$26*100</f>
        <v>32.297973150829165</v>
      </c>
      <c r="N26" s="68">
        <f>SUM(N28:N36)</f>
        <v>4103</v>
      </c>
      <c r="O26" s="66">
        <f>N26/$B$26*100</f>
        <v>36.000701939106783</v>
      </c>
      <c r="Q26" s="68">
        <f>SUM(Q28:Q36)</f>
        <v>143</v>
      </c>
      <c r="R26" s="66">
        <f>Q26/$B$26*100</f>
        <v>1.2547161533736948</v>
      </c>
    </row>
    <row r="27" spans="1:18" ht="15" customHeight="1" x14ac:dyDescent="0.2">
      <c r="C27" s="66" t="str">
        <f>IF(A27&lt;&gt;0,B27/$B$12*100,"")</f>
        <v/>
      </c>
      <c r="R27" s="66">
        <f>Q27/$B$26*100</f>
        <v>0</v>
      </c>
    </row>
    <row r="28" spans="1:18" ht="15" customHeight="1" x14ac:dyDescent="0.2">
      <c r="A28" s="23" t="s">
        <v>363</v>
      </c>
      <c r="B28" s="68">
        <f>E28+H28+K28+N28+Q28</f>
        <v>380</v>
      </c>
      <c r="C28" s="66">
        <f>IF(A28&lt;&gt;0,B28/$B$12*100,"")</f>
        <v>0.88477030897110531</v>
      </c>
      <c r="E28" s="127">
        <v>375</v>
      </c>
      <c r="F28" s="66">
        <f>E28/$B$28*100</f>
        <v>98.68421052631578</v>
      </c>
      <c r="H28" s="127">
        <v>5</v>
      </c>
      <c r="I28" s="66">
        <f>H28/$B$28*100</f>
        <v>1.3157894736842104</v>
      </c>
      <c r="K28" s="127">
        <v>0</v>
      </c>
      <c r="L28" s="66">
        <f>K28/$B$28*100</f>
        <v>0</v>
      </c>
      <c r="N28" s="127">
        <v>0</v>
      </c>
      <c r="O28" s="66">
        <f>N28/$B$28*100</f>
        <v>0</v>
      </c>
      <c r="Q28" s="127">
        <v>0</v>
      </c>
      <c r="R28" s="66">
        <f>Q28/$B$26*100</f>
        <v>0</v>
      </c>
    </row>
    <row r="29" spans="1:18" ht="15" customHeight="1" x14ac:dyDescent="0.2">
      <c r="C29" s="66" t="str">
        <f>IF(A29&lt;&gt;0,B29/$B$12*100,"")</f>
        <v/>
      </c>
      <c r="E29" s="127"/>
      <c r="H29" s="127"/>
      <c r="K29" s="127"/>
      <c r="N29" s="127"/>
      <c r="Q29" s="127"/>
      <c r="R29" s="66">
        <f>Q29/$B$26*100</f>
        <v>0</v>
      </c>
    </row>
    <row r="30" spans="1:18" ht="15" customHeight="1" x14ac:dyDescent="0.2">
      <c r="A30" s="23" t="s">
        <v>362</v>
      </c>
      <c r="B30" s="68">
        <f>E30+H30+K30+N30+Q30</f>
        <v>1743</v>
      </c>
      <c r="C30" s="66">
        <f>IF(A30&lt;&gt;0,B30/$B$12*100,"")</f>
        <v>4.0583017066753593</v>
      </c>
      <c r="E30" s="126">
        <v>444</v>
      </c>
      <c r="F30" s="66">
        <f>E30/$B$30*100</f>
        <v>25.473321858864029</v>
      </c>
      <c r="H30" s="126">
        <v>1299</v>
      </c>
      <c r="I30" s="66">
        <f>H30/$B$30*100</f>
        <v>74.526678141135974</v>
      </c>
      <c r="K30" s="126">
        <v>0</v>
      </c>
      <c r="L30" s="66">
        <f>K30/$B$30*100</f>
        <v>0</v>
      </c>
      <c r="N30" s="126">
        <v>0</v>
      </c>
      <c r="O30" s="66">
        <f>N30/$B$30*100</f>
        <v>0</v>
      </c>
      <c r="Q30" s="126">
        <v>0</v>
      </c>
      <c r="R30" s="66">
        <f>Q30/$B$26*100</f>
        <v>0</v>
      </c>
    </row>
    <row r="31" spans="1:18" ht="15" customHeight="1" x14ac:dyDescent="0.2">
      <c r="C31" s="66" t="str">
        <f>IF(A31&lt;&gt;0,B31/$B$12*100,"")</f>
        <v/>
      </c>
      <c r="E31" s="126"/>
      <c r="H31" s="126"/>
      <c r="K31" s="126"/>
      <c r="N31" s="126"/>
      <c r="Q31" s="126"/>
      <c r="R31" s="66">
        <f>Q31/$B$26*100</f>
        <v>0</v>
      </c>
    </row>
    <row r="32" spans="1:18" ht="15" customHeight="1" x14ac:dyDescent="0.2">
      <c r="A32" s="23" t="s">
        <v>361</v>
      </c>
      <c r="B32" s="68">
        <f>E32+H32+K32+N32+Q32</f>
        <v>3802</v>
      </c>
      <c r="C32" s="66">
        <f>IF(A32&lt;&gt;0,B32/$B$12*100,"")</f>
        <v>8.8523597755477432</v>
      </c>
      <c r="E32" s="126">
        <v>216</v>
      </c>
      <c r="F32" s="66">
        <f>E32/$B$32*100</f>
        <v>5.6812204103103632</v>
      </c>
      <c r="H32" s="126">
        <v>954</v>
      </c>
      <c r="I32" s="66">
        <f>H32/$B$32*100</f>
        <v>25.092056812204106</v>
      </c>
      <c r="K32" s="126">
        <v>2632</v>
      </c>
      <c r="L32" s="66">
        <f>K32/$B$32*100</f>
        <v>69.226722777485534</v>
      </c>
      <c r="N32" s="126">
        <v>0</v>
      </c>
      <c r="O32" s="66">
        <f>N32/$B$32*100</f>
        <v>0</v>
      </c>
      <c r="Q32" s="126">
        <v>0</v>
      </c>
      <c r="R32" s="66">
        <f>Q32/$B$26*100</f>
        <v>0</v>
      </c>
    </row>
    <row r="33" spans="1:18" ht="15" customHeight="1" x14ac:dyDescent="0.2">
      <c r="C33" s="66" t="str">
        <f>IF(A33&lt;&gt;0,B33/$B$12*100,"")</f>
        <v/>
      </c>
      <c r="E33" s="126"/>
      <c r="H33" s="126"/>
      <c r="K33" s="126"/>
      <c r="N33" s="126"/>
      <c r="Q33" s="126"/>
      <c r="R33" s="66">
        <f>Q33/$B$26*100</f>
        <v>0</v>
      </c>
    </row>
    <row r="34" spans="1:18" ht="15" customHeight="1" x14ac:dyDescent="0.2">
      <c r="A34" s="23" t="s">
        <v>360</v>
      </c>
      <c r="B34" s="68">
        <f>E34+H34+K34+N34+Q34</f>
        <v>5219</v>
      </c>
      <c r="C34" s="66">
        <f>IF(A34&lt;&gt;0,B34/$B$12*100,"")</f>
        <v>12.151621690842628</v>
      </c>
      <c r="E34" s="126">
        <v>25</v>
      </c>
      <c r="F34" s="66">
        <f>E34/$B$34*100</f>
        <v>0.47901896915117836</v>
      </c>
      <c r="H34" s="126">
        <v>149</v>
      </c>
      <c r="I34" s="66">
        <f>H34/$B$34*100</f>
        <v>2.854953056141023</v>
      </c>
      <c r="K34" s="126">
        <v>1036</v>
      </c>
      <c r="L34" s="66">
        <f>K34/$B$34*100</f>
        <v>19.850546081624831</v>
      </c>
      <c r="N34" s="126">
        <v>4009</v>
      </c>
      <c r="O34" s="66">
        <f>N34/$B$34*100</f>
        <v>76.815481893082975</v>
      </c>
      <c r="Q34" s="126">
        <v>0</v>
      </c>
      <c r="R34" s="66">
        <f>Q34/$B$26*100</f>
        <v>0</v>
      </c>
    </row>
    <row r="35" spans="1:18" ht="15" customHeight="1" x14ac:dyDescent="0.2">
      <c r="B35" s="68">
        <f>E35+H35+K35+N35+Q35</f>
        <v>0</v>
      </c>
      <c r="C35" s="66" t="str">
        <f>IF(A35&lt;&gt;0,B35/$B$12*100,"")</f>
        <v/>
      </c>
      <c r="E35" s="126"/>
      <c r="F35" s="66">
        <f>E35/$B$34*100</f>
        <v>0</v>
      </c>
      <c r="H35" s="126"/>
      <c r="I35" s="66">
        <f>H35/$B$34*100</f>
        <v>0</v>
      </c>
      <c r="K35" s="126"/>
      <c r="L35" s="66">
        <f>K35/$B$34*100</f>
        <v>0</v>
      </c>
      <c r="N35" s="126"/>
      <c r="O35" s="66">
        <f>N35/$B$34*100</f>
        <v>0</v>
      </c>
      <c r="Q35" s="126"/>
      <c r="R35" s="66">
        <f>Q35/$B$26*100</f>
        <v>0</v>
      </c>
    </row>
    <row r="36" spans="1:18" ht="15" customHeight="1" x14ac:dyDescent="0.2">
      <c r="A36" s="23" t="s">
        <v>359</v>
      </c>
      <c r="B36" s="68">
        <f>E36+H36+K36+N36+Q36</f>
        <v>253</v>
      </c>
      <c r="C36" s="66">
        <f>IF(A36&lt;&gt;0,B36/$B$12*100,"")</f>
        <v>0.58907075834128853</v>
      </c>
      <c r="E36" s="126">
        <v>0</v>
      </c>
      <c r="F36" s="66">
        <f>E36/$B$34*100</f>
        <v>0</v>
      </c>
      <c r="H36" s="126">
        <v>3</v>
      </c>
      <c r="I36" s="66">
        <f>H36/$B$34*100</f>
        <v>5.7482276298141406E-2</v>
      </c>
      <c r="K36" s="126">
        <v>13</v>
      </c>
      <c r="L36" s="66">
        <f>K36/$B$34*100</f>
        <v>0.24908986395861277</v>
      </c>
      <c r="N36" s="126">
        <v>94</v>
      </c>
      <c r="O36" s="66">
        <f>N36/$B$34*100</f>
        <v>1.8011113240084309</v>
      </c>
      <c r="Q36" s="126">
        <v>143</v>
      </c>
      <c r="R36" s="66">
        <f>Q36/$B$26*100</f>
        <v>1.2547161533736948</v>
      </c>
    </row>
    <row r="37" spans="1:18" ht="15" customHeight="1" thickBot="1" x14ac:dyDescent="0.25">
      <c r="A37" s="72"/>
      <c r="B37" s="71"/>
      <c r="C37" s="70"/>
      <c r="D37" s="70"/>
      <c r="E37" s="71"/>
      <c r="F37" s="70"/>
      <c r="G37" s="72"/>
      <c r="H37" s="71"/>
      <c r="I37" s="70"/>
      <c r="J37" s="72"/>
      <c r="K37" s="71"/>
      <c r="L37" s="70"/>
      <c r="M37" s="72"/>
      <c r="N37" s="71"/>
      <c r="O37" s="70"/>
      <c r="P37" s="72"/>
      <c r="Q37" s="71"/>
      <c r="R37" s="70"/>
    </row>
    <row r="39" spans="1:18" x14ac:dyDescent="0.2">
      <c r="A39" s="23" t="s">
        <v>340</v>
      </c>
    </row>
    <row r="41" spans="1:18" ht="15" x14ac:dyDescent="0.25">
      <c r="A41" s="69" t="s">
        <v>358</v>
      </c>
      <c r="D41" s="23"/>
    </row>
    <row r="42" spans="1:18" ht="15" x14ac:dyDescent="0.25">
      <c r="A42" s="69" t="s">
        <v>357</v>
      </c>
      <c r="D42" s="23"/>
    </row>
    <row r="44" spans="1:18" x14ac:dyDescent="0.2">
      <c r="A44" s="23" t="s">
        <v>356</v>
      </c>
    </row>
    <row r="45" spans="1:18" x14ac:dyDescent="0.2">
      <c r="A45" s="23" t="s">
        <v>97</v>
      </c>
    </row>
  </sheetData>
  <printOptions horizontalCentered="1" verticalCentered="1"/>
  <pageMargins left="0" right="0" top="0" bottom="0" header="0" footer="0"/>
  <pageSetup scale="80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AF08-BEF7-4102-9980-4D0726461137}">
  <dimension ref="A1:R44"/>
  <sheetViews>
    <sheetView showZeros="0" zoomScale="110" workbookViewId="0">
      <selection activeCell="A3" sqref="A3"/>
    </sheetView>
  </sheetViews>
  <sheetFormatPr baseColWidth="10" defaultColWidth="8.85546875" defaultRowHeight="12.75" x14ac:dyDescent="0.2"/>
  <cols>
    <col min="1" max="1" width="30.85546875" style="23" customWidth="1"/>
    <col min="2" max="2" width="8.140625" style="68" customWidth="1"/>
    <col min="3" max="3" width="8.140625" style="66" customWidth="1"/>
    <col min="4" max="4" width="2.42578125" style="66" customWidth="1"/>
    <col min="5" max="5" width="8.140625" style="68" customWidth="1"/>
    <col min="6" max="6" width="8.140625" style="66" customWidth="1"/>
    <col min="7" max="7" width="2.140625" style="23" customWidth="1"/>
    <col min="8" max="8" width="8.140625" style="68" customWidth="1"/>
    <col min="9" max="9" width="9.140625" style="66" customWidth="1"/>
    <col min="10" max="10" width="2.140625" style="23" customWidth="1"/>
    <col min="11" max="11" width="8.140625" style="68" customWidth="1"/>
    <col min="12" max="12" width="9.42578125" style="66" customWidth="1"/>
    <col min="13" max="13" width="2.140625" style="23" customWidth="1"/>
    <col min="14" max="14" width="8.140625" style="68" customWidth="1"/>
    <col min="15" max="15" width="9.85546875" style="66" customWidth="1"/>
    <col min="16" max="16" width="2.140625" style="23" customWidth="1"/>
    <col min="17" max="17" width="9.85546875" style="68" customWidth="1"/>
    <col min="18" max="18" width="8.140625" style="66" customWidth="1"/>
    <col min="19" max="16384" width="8.85546875" style="23"/>
  </cols>
  <sheetData>
    <row r="1" spans="1:18" x14ac:dyDescent="0.2">
      <c r="A1" s="23" t="s">
        <v>0</v>
      </c>
    </row>
    <row r="2" spans="1:18" x14ac:dyDescent="0.2">
      <c r="A2" s="23" t="s">
        <v>1</v>
      </c>
    </row>
    <row r="4" spans="1:18" x14ac:dyDescent="0.2">
      <c r="A4" s="23" t="s">
        <v>376</v>
      </c>
    </row>
    <row r="5" spans="1:18" ht="13.5" thickBot="1" x14ac:dyDescent="0.25"/>
    <row r="6" spans="1:18" ht="15" customHeight="1" x14ac:dyDescent="0.2">
      <c r="A6" s="86"/>
      <c r="B6" s="85"/>
      <c r="C6" s="78"/>
      <c r="D6" s="78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</row>
    <row r="7" spans="1:18" ht="15" customHeight="1" x14ac:dyDescent="0.2">
      <c r="A7" s="23" t="s">
        <v>371</v>
      </c>
      <c r="B7" s="68" t="s">
        <v>370</v>
      </c>
      <c r="E7" s="68" t="s">
        <v>369</v>
      </c>
      <c r="H7" s="68" t="s">
        <v>368</v>
      </c>
      <c r="K7" s="68" t="s">
        <v>367</v>
      </c>
      <c r="N7" s="68" t="s">
        <v>366</v>
      </c>
      <c r="Q7" s="68" t="s">
        <v>305</v>
      </c>
    </row>
    <row r="8" spans="1:18" ht="15" customHeight="1" x14ac:dyDescent="0.2">
      <c r="A8" s="23" t="s">
        <v>365</v>
      </c>
      <c r="B8" s="179" t="s">
        <v>346</v>
      </c>
      <c r="C8" s="178" t="s">
        <v>364</v>
      </c>
      <c r="E8" s="80" t="s">
        <v>166</v>
      </c>
      <c r="F8" s="79" t="s">
        <v>254</v>
      </c>
      <c r="H8" s="80" t="s">
        <v>166</v>
      </c>
      <c r="I8" s="79" t="s">
        <v>254</v>
      </c>
      <c r="K8" s="80" t="s">
        <v>166</v>
      </c>
      <c r="L8" s="79" t="s">
        <v>254</v>
      </c>
      <c r="N8" s="80" t="s">
        <v>166</v>
      </c>
      <c r="O8" s="79" t="s">
        <v>254</v>
      </c>
      <c r="Q8" s="80" t="s">
        <v>166</v>
      </c>
      <c r="R8" s="79" t="s">
        <v>254</v>
      </c>
    </row>
    <row r="9" spans="1:18" ht="15" customHeight="1" thickBot="1" x14ac:dyDescent="0.25">
      <c r="A9" s="72"/>
      <c r="B9" s="71"/>
      <c r="C9" s="70"/>
      <c r="D9" s="70"/>
      <c r="E9" s="71"/>
      <c r="F9" s="70"/>
      <c r="G9" s="72"/>
      <c r="H9" s="71"/>
      <c r="I9" s="70"/>
      <c r="J9" s="72"/>
      <c r="K9" s="71"/>
      <c r="L9" s="70"/>
      <c r="M9" s="72"/>
      <c r="N9" s="71"/>
      <c r="O9" s="70"/>
      <c r="P9" s="72"/>
      <c r="Q9" s="71"/>
      <c r="R9" s="70"/>
    </row>
    <row r="10" spans="1:18" ht="15" customHeight="1" x14ac:dyDescent="0.2"/>
    <row r="11" spans="1:18" ht="15" customHeight="1" x14ac:dyDescent="0.2">
      <c r="A11" s="75" t="s">
        <v>125</v>
      </c>
      <c r="B11" s="68">
        <f>E11+H11+K11+N11+Q11</f>
        <v>2323</v>
      </c>
      <c r="C11" s="66">
        <f>C13+C25</f>
        <v>100</v>
      </c>
      <c r="E11" s="68">
        <f>SUM(E13+E25)</f>
        <v>297</v>
      </c>
      <c r="F11" s="66">
        <f>IF($A11&lt;&gt;"",E11/$B11*100,"")</f>
        <v>12.785191562634523</v>
      </c>
      <c r="H11" s="68">
        <f>SUM(H13+H25)</f>
        <v>1431</v>
      </c>
      <c r="I11" s="66">
        <f>IF($A11&lt;&gt;"",H11/$B11*100,"")</f>
        <v>61.601377529057253</v>
      </c>
      <c r="K11" s="68">
        <f>SUM(K13+K25)</f>
        <v>457</v>
      </c>
      <c r="L11" s="66">
        <f>IF($A11&lt;&gt;"",K11/$B11*100,"")</f>
        <v>19.672836848902282</v>
      </c>
      <c r="N11" s="68">
        <f>SUM(N13+N25)</f>
        <v>131</v>
      </c>
      <c r="O11" s="66">
        <f>IF($A11&lt;&gt;"",N11/$B11*100,"")</f>
        <v>5.6392595781317265</v>
      </c>
      <c r="Q11" s="68">
        <f>SUM(Q13+Q25)</f>
        <v>7</v>
      </c>
      <c r="R11" s="66">
        <f>IF($A11&lt;&gt;"",Q11/$B11*100,"")</f>
        <v>0.30133448127421436</v>
      </c>
    </row>
    <row r="12" spans="1:18" ht="15" customHeight="1" x14ac:dyDescent="0.2">
      <c r="F12" s="66" t="str">
        <f>IF($A12&lt;&gt;"",E12/$B12*100,"")</f>
        <v/>
      </c>
      <c r="I12" s="66" t="str">
        <f>IF($A12&lt;&gt;"",H12/$B12*100,"")</f>
        <v/>
      </c>
      <c r="L12" s="66" t="str">
        <f>IF($A12&lt;&gt;"",K12/$B12*100,"")</f>
        <v/>
      </c>
      <c r="O12" s="66" t="str">
        <f>IF($A12&lt;&gt;"",N12/$B12*100,"")</f>
        <v/>
      </c>
      <c r="R12" s="66" t="str">
        <f>IF($A12&lt;&gt;"",Q12/$B12*100,"")</f>
        <v/>
      </c>
    </row>
    <row r="13" spans="1:18" ht="15" customHeight="1" x14ac:dyDescent="0.2">
      <c r="A13" s="75" t="s">
        <v>12</v>
      </c>
      <c r="B13" s="68">
        <f>SUM(B15:B23)</f>
        <v>2235</v>
      </c>
      <c r="C13" s="66">
        <f>IF(A13&lt;&gt;0,B13/$B$11*100,"")</f>
        <v>96.211795092552734</v>
      </c>
      <c r="E13" s="68">
        <f>SUM(E15:E23)</f>
        <v>288</v>
      </c>
      <c r="F13" s="66">
        <f>IF($A13&lt;&gt;"",E13/$B13*100,"")</f>
        <v>12.885906040268457</v>
      </c>
      <c r="H13" s="68">
        <f>SUM(H15:H23)</f>
        <v>1363</v>
      </c>
      <c r="I13" s="66">
        <f>IF($A13&lt;&gt;"",H13/$B13*100,"")</f>
        <v>60.984340044742723</v>
      </c>
      <c r="K13" s="68">
        <f>SUM(K15:K23)</f>
        <v>447</v>
      </c>
      <c r="L13" s="66">
        <f>IF($A13&lt;&gt;"",K13/$B13*100,"")</f>
        <v>20</v>
      </c>
      <c r="N13" s="68">
        <f>SUM(N15:N23)</f>
        <v>130</v>
      </c>
      <c r="O13" s="66">
        <f>IF($A13&lt;&gt;"",N13/$B13*100,"")</f>
        <v>5.8165548098434003</v>
      </c>
      <c r="Q13" s="68">
        <f>SUM(Q15:Q23)</f>
        <v>7</v>
      </c>
      <c r="R13" s="66">
        <f>IF($A13&lt;&gt;"",Q13/$B13*100,"")</f>
        <v>0.31319910514541388</v>
      </c>
    </row>
    <row r="14" spans="1:18" ht="15" customHeight="1" x14ac:dyDescent="0.2">
      <c r="B14" s="68" t="s">
        <v>150</v>
      </c>
      <c r="C14" s="66" t="str">
        <f>IF(A14&lt;&gt;0,B14/$B$11*100,"")</f>
        <v/>
      </c>
      <c r="F14" s="66" t="str">
        <f>IF($A14&lt;&gt;"",E14/$B14*100,"")</f>
        <v/>
      </c>
      <c r="I14" s="66" t="str">
        <f>IF($A14&lt;&gt;"",H14/$B14*100,"")</f>
        <v/>
      </c>
      <c r="L14" s="66" t="str">
        <f>IF($A14&lt;&gt;"",K14/$B14*100,"")</f>
        <v/>
      </c>
      <c r="O14" s="66" t="str">
        <f>IF($A14&lt;&gt;"",N14/$B14*100,"")</f>
        <v/>
      </c>
      <c r="R14" s="66" t="str">
        <f>IF($A14&lt;&gt;"",Q14/$B14*100,"")</f>
        <v/>
      </c>
    </row>
    <row r="15" spans="1:18" ht="15" customHeight="1" x14ac:dyDescent="0.2">
      <c r="A15" s="23" t="s">
        <v>363</v>
      </c>
      <c r="B15" s="68">
        <f>E15+H15+K15+N15+Q15</f>
        <v>40</v>
      </c>
      <c r="C15" s="66">
        <f>IF(A15&lt;&gt;0,B15/$B$11*100,"")</f>
        <v>1.7219113215669393</v>
      </c>
      <c r="E15" s="127">
        <v>25</v>
      </c>
      <c r="F15" s="66">
        <f>IF($A15&lt;&gt;"",E15/$B15*100,"")</f>
        <v>62.5</v>
      </c>
      <c r="H15" s="127">
        <v>15</v>
      </c>
      <c r="I15" s="66">
        <f>IF($A15&lt;&gt;"",H15/$B15*100,"")</f>
        <v>37.5</v>
      </c>
      <c r="K15" s="127">
        <v>0</v>
      </c>
      <c r="L15" s="66">
        <f>IF($A15&lt;&gt;"",K15/$B15*100,"")</f>
        <v>0</v>
      </c>
      <c r="N15" s="127">
        <v>0</v>
      </c>
      <c r="O15" s="66">
        <f>IF($A15&lt;&gt;"",N15/$B15*100,"")</f>
        <v>0</v>
      </c>
      <c r="Q15" s="127">
        <v>0</v>
      </c>
      <c r="R15" s="66">
        <f>IF($A15&lt;&gt;"",Q15/$B15*100,"")</f>
        <v>0</v>
      </c>
    </row>
    <row r="16" spans="1:18" ht="15" customHeight="1" x14ac:dyDescent="0.2">
      <c r="B16" s="68" t="s">
        <v>150</v>
      </c>
      <c r="C16" s="66" t="str">
        <f>IF(A16&lt;&gt;0,B16/$B$11*100,"")</f>
        <v/>
      </c>
      <c r="E16" s="127"/>
      <c r="F16" s="66" t="str">
        <f>IF($A16&lt;&gt;"",E16/$B16*100,"")</f>
        <v/>
      </c>
      <c r="H16" s="127"/>
      <c r="I16" s="66" t="str">
        <f>IF($A16&lt;&gt;"",H16/$B16*100,"")</f>
        <v/>
      </c>
      <c r="K16" s="127"/>
      <c r="L16" s="66" t="str">
        <f>IF($A16&lt;&gt;"",K16/$B16*100,"")</f>
        <v/>
      </c>
      <c r="N16" s="127"/>
      <c r="O16" s="66" t="str">
        <f>IF($A16&lt;&gt;"",N16/$B16*100,"")</f>
        <v/>
      </c>
      <c r="Q16" s="127"/>
      <c r="R16" s="66" t="str">
        <f>IF($A16&lt;&gt;"",Q16/$B16*100,"")</f>
        <v/>
      </c>
    </row>
    <row r="17" spans="1:18" ht="15" customHeight="1" x14ac:dyDescent="0.2">
      <c r="A17" s="23" t="s">
        <v>362</v>
      </c>
      <c r="B17" s="68">
        <f>E17+H17+K17+N17+Q17</f>
        <v>1391</v>
      </c>
      <c r="C17" s="66">
        <f>IF(A17&lt;&gt;0,B17/$B$11*100,"")</f>
        <v>59.879466207490317</v>
      </c>
      <c r="E17" s="126">
        <v>212</v>
      </c>
      <c r="F17" s="66">
        <f>IF($A17&lt;&gt;"",E17/$B17*100,"")</f>
        <v>15.240833932422717</v>
      </c>
      <c r="H17" s="126">
        <v>1179</v>
      </c>
      <c r="I17" s="66">
        <f>IF($A17&lt;&gt;"",H17/$B17*100,"")</f>
        <v>84.759166067577283</v>
      </c>
      <c r="K17" s="126">
        <v>0</v>
      </c>
      <c r="L17" s="66">
        <f>IF($A17&lt;&gt;"",K17/$B17*100,"")</f>
        <v>0</v>
      </c>
      <c r="N17" s="126">
        <v>0</v>
      </c>
      <c r="O17" s="66">
        <f>IF($A17&lt;&gt;"",N17/$B17*100,"")</f>
        <v>0</v>
      </c>
      <c r="Q17" s="126">
        <v>0</v>
      </c>
      <c r="R17" s="66">
        <f>IF($A17&lt;&gt;"",Q17/$B17*100,"")</f>
        <v>0</v>
      </c>
    </row>
    <row r="18" spans="1:18" ht="15" customHeight="1" x14ac:dyDescent="0.2">
      <c r="B18" s="68" t="s">
        <v>150</v>
      </c>
      <c r="C18" s="66" t="str">
        <f>IF(A18&lt;&gt;0,B18/$B$11*100,"")</f>
        <v/>
      </c>
      <c r="E18" s="126"/>
      <c r="F18" s="66" t="str">
        <f>IF($A18&lt;&gt;"",E18/$B18*100,"")</f>
        <v/>
      </c>
      <c r="H18" s="126"/>
      <c r="I18" s="66" t="str">
        <f>IF($A18&lt;&gt;"",H18/$B18*100,"")</f>
        <v/>
      </c>
      <c r="K18" s="126"/>
      <c r="L18" s="66" t="str">
        <f>IF($A18&lt;&gt;"",K18/$B18*100,"")</f>
        <v/>
      </c>
      <c r="N18" s="126"/>
      <c r="O18" s="66" t="str">
        <f>IF($A18&lt;&gt;"",N18/$B18*100,"")</f>
        <v/>
      </c>
      <c r="Q18" s="126"/>
      <c r="R18" s="66" t="str">
        <f>IF($A18&lt;&gt;"",Q18/$B18*100,"")</f>
        <v/>
      </c>
    </row>
    <row r="19" spans="1:18" ht="15" customHeight="1" x14ac:dyDescent="0.2">
      <c r="A19" s="23" t="s">
        <v>361</v>
      </c>
      <c r="B19" s="68">
        <f>E19+H19+K19+N19+Q19</f>
        <v>616</v>
      </c>
      <c r="C19" s="66">
        <f>IF(A19&lt;&gt;0,B19/$B$11*100,"")</f>
        <v>26.517434352130863</v>
      </c>
      <c r="E19" s="126">
        <v>51</v>
      </c>
      <c r="F19" s="66">
        <f>IF($A19&lt;&gt;"",E19/$B19*100,"")</f>
        <v>8.279220779220779</v>
      </c>
      <c r="H19" s="126">
        <v>157</v>
      </c>
      <c r="I19" s="66">
        <f>IF($A19&lt;&gt;"",H19/$B19*100,"")</f>
        <v>25.487012987012985</v>
      </c>
      <c r="K19" s="126">
        <v>408</v>
      </c>
      <c r="L19" s="66">
        <f>IF($A19&lt;&gt;"",K19/$B19*100,"")</f>
        <v>66.233766233766232</v>
      </c>
      <c r="N19" s="126">
        <v>0</v>
      </c>
      <c r="O19" s="66">
        <f>IF($A19&lt;&gt;"",N19/$B19*100,"")</f>
        <v>0</v>
      </c>
      <c r="Q19" s="126">
        <v>0</v>
      </c>
      <c r="R19" s="66">
        <f>IF($A19&lt;&gt;"",Q19/$B19*100,"")</f>
        <v>0</v>
      </c>
    </row>
    <row r="20" spans="1:18" ht="15" customHeight="1" x14ac:dyDescent="0.2">
      <c r="C20" s="66" t="str">
        <f>IF(A20&lt;&gt;0,B20/$B$11*100,"")</f>
        <v/>
      </c>
      <c r="E20" s="126"/>
      <c r="F20" s="66" t="str">
        <f>IF($A20&lt;&gt;"",E20/$B20*100,"")</f>
        <v/>
      </c>
      <c r="H20" s="126"/>
      <c r="I20" s="66" t="str">
        <f>IF($A20&lt;&gt;"",H20/$B20*100,"")</f>
        <v/>
      </c>
      <c r="K20" s="126"/>
      <c r="L20" s="66" t="str">
        <f>IF($A20&lt;&gt;"",K20/$B20*100,"")</f>
        <v/>
      </c>
      <c r="N20" s="126"/>
      <c r="O20" s="66" t="str">
        <f>IF($A20&lt;&gt;"",N20/$B20*100,"")</f>
        <v/>
      </c>
      <c r="Q20" s="126"/>
      <c r="R20" s="66" t="str">
        <f>IF($A20&lt;&gt;"",Q20/$B20*100,"")</f>
        <v/>
      </c>
    </row>
    <row r="21" spans="1:18" ht="15" customHeight="1" x14ac:dyDescent="0.2">
      <c r="A21" s="23" t="s">
        <v>360</v>
      </c>
      <c r="B21" s="68">
        <f>E21+H21+K21+N21+Q21</f>
        <v>178</v>
      </c>
      <c r="C21" s="66">
        <f>IF(A21&lt;&gt;0,B21/$B$11*100,"")</f>
        <v>7.6625053809728794</v>
      </c>
      <c r="E21" s="126">
        <v>0</v>
      </c>
      <c r="F21" s="66">
        <f>IF($A21&lt;&gt;"",E21/$B21*100,"")</f>
        <v>0</v>
      </c>
      <c r="H21" s="126">
        <v>12</v>
      </c>
      <c r="I21" s="66">
        <f>IF($A21&lt;&gt;"",H21/$B21*100,"")</f>
        <v>6.7415730337078648</v>
      </c>
      <c r="K21" s="126">
        <v>38</v>
      </c>
      <c r="L21" s="66">
        <f>IF($A21&lt;&gt;"",K21/$B21*100,"")</f>
        <v>21.348314606741571</v>
      </c>
      <c r="N21" s="126">
        <v>128</v>
      </c>
      <c r="O21" s="66">
        <f>IF($A21&lt;&gt;"",N21/$B21*100,"")</f>
        <v>71.910112359550567</v>
      </c>
      <c r="Q21" s="126">
        <v>0</v>
      </c>
      <c r="R21" s="66">
        <f>IF($A21&lt;&gt;"",Q21/$B21*100,"")</f>
        <v>0</v>
      </c>
    </row>
    <row r="22" spans="1:18" ht="15" customHeight="1" x14ac:dyDescent="0.2">
      <c r="C22" s="66" t="str">
        <f>IF(A22&lt;&gt;0,B22/$B$11*100,"")</f>
        <v/>
      </c>
      <c r="E22" s="126"/>
      <c r="F22" s="66" t="str">
        <f>IF($A22&lt;&gt;"",E22/$B22*100,"")</f>
        <v/>
      </c>
      <c r="H22" s="126"/>
      <c r="I22" s="66" t="str">
        <f>IF($A22&lt;&gt;"",H22/$B22*100,"")</f>
        <v/>
      </c>
      <c r="K22" s="126"/>
      <c r="L22" s="66" t="str">
        <f>IF($A22&lt;&gt;"",K22/$B22*100,"")</f>
        <v/>
      </c>
      <c r="N22" s="126"/>
      <c r="O22" s="66" t="str">
        <f>IF($A22&lt;&gt;"",N22/$B22*100,"")</f>
        <v/>
      </c>
      <c r="Q22" s="126"/>
      <c r="R22" s="66" t="str">
        <f>IF($A22&lt;&gt;"",Q22/$B22*100,"")</f>
        <v/>
      </c>
    </row>
    <row r="23" spans="1:18" ht="15" customHeight="1" x14ac:dyDescent="0.2">
      <c r="A23" s="23" t="s">
        <v>359</v>
      </c>
      <c r="B23" s="68">
        <f>E23+H23+K23+N23+Q23</f>
        <v>10</v>
      </c>
      <c r="C23" s="66">
        <f>IF(A23&lt;&gt;0,B23/$B$11*100,"")</f>
        <v>0.43047783039173482</v>
      </c>
      <c r="E23" s="126">
        <v>0</v>
      </c>
      <c r="F23" s="66">
        <f>IF($A23&lt;&gt;"",E23/$B23*100,"")</f>
        <v>0</v>
      </c>
      <c r="H23" s="126">
        <v>0</v>
      </c>
      <c r="I23" s="66">
        <f>IF($A23&lt;&gt;"",H23/$B23*100,"")</f>
        <v>0</v>
      </c>
      <c r="K23" s="126">
        <v>1</v>
      </c>
      <c r="L23" s="66">
        <f>IF($A23&lt;&gt;"",K23/$B23*100,"")</f>
        <v>10</v>
      </c>
      <c r="N23" s="126">
        <v>2</v>
      </c>
      <c r="O23" s="66">
        <f>IF($A23&lt;&gt;"",N23/$B23*100,"")</f>
        <v>20</v>
      </c>
      <c r="Q23" s="126">
        <v>7</v>
      </c>
      <c r="R23" s="66">
        <f>IF($A23&lt;&gt;"",Q23/$B23*100,"")</f>
        <v>70</v>
      </c>
    </row>
    <row r="24" spans="1:18" ht="15" customHeight="1" x14ac:dyDescent="0.2">
      <c r="C24" s="66" t="str">
        <f>IF(A24&lt;&gt;0,B24/$B$11*100,"")</f>
        <v/>
      </c>
      <c r="F24" s="66" t="str">
        <f>IF($A24&lt;&gt;"",E24/$B24*100,"")</f>
        <v/>
      </c>
      <c r="I24" s="66" t="str">
        <f>IF($A24&lt;&gt;"",H24/$B24*100,"")</f>
        <v/>
      </c>
      <c r="L24" s="66" t="str">
        <f>IF($A24&lt;&gt;"",K24/$B24*100,"")</f>
        <v/>
      </c>
      <c r="O24" s="66" t="str">
        <f>IF($A24&lt;&gt;"",N24/$B24*100,"")</f>
        <v/>
      </c>
      <c r="R24" s="66" t="str">
        <f>IF($A24&lt;&gt;"",Q24/$B24*100,"")</f>
        <v/>
      </c>
    </row>
    <row r="25" spans="1:18" ht="15" customHeight="1" x14ac:dyDescent="0.2">
      <c r="A25" s="75" t="s">
        <v>106</v>
      </c>
      <c r="B25" s="68">
        <f>SUM(B27:B35)</f>
        <v>88</v>
      </c>
      <c r="C25" s="66">
        <f>IF(A25&lt;&gt;0,B25/$B$11*100,"")</f>
        <v>3.7882049074472666</v>
      </c>
      <c r="E25" s="68">
        <f>SUM(E27:E35)</f>
        <v>9</v>
      </c>
      <c r="F25" s="66">
        <f>IF($A25&lt;&gt;"",E25/$B25*100,"")</f>
        <v>10.227272727272728</v>
      </c>
      <c r="H25" s="68">
        <f>SUM(H27:H35)</f>
        <v>68</v>
      </c>
      <c r="I25" s="66">
        <f>IF($A25&lt;&gt;"",H25/$B25*100,"")</f>
        <v>77.272727272727266</v>
      </c>
      <c r="K25" s="68">
        <f>SUM(K27:K35)</f>
        <v>10</v>
      </c>
      <c r="L25" s="66">
        <f>IF($A25&lt;&gt;"",K25/$B25*100,"")</f>
        <v>11.363636363636363</v>
      </c>
      <c r="N25" s="68">
        <f>SUM(N27:N35)</f>
        <v>1</v>
      </c>
      <c r="O25" s="66">
        <f>IF($A25&lt;&gt;"",N25/$B25*100,"")</f>
        <v>1.1363636363636365</v>
      </c>
      <c r="Q25" s="68">
        <f>SUM(Q27:Q35)</f>
        <v>0</v>
      </c>
      <c r="R25" s="66">
        <f>IF($A25&lt;&gt;"",Q25/$B25*100,"")</f>
        <v>0</v>
      </c>
    </row>
    <row r="26" spans="1:18" ht="15" customHeight="1" x14ac:dyDescent="0.2">
      <c r="C26" s="66" t="str">
        <f>IF(A26&lt;&gt;0,B26/$B$11*100,"")</f>
        <v/>
      </c>
      <c r="F26" s="66" t="str">
        <f>IF($A26&lt;&gt;"",E26/$B26*100,"")</f>
        <v/>
      </c>
      <c r="I26" s="66" t="str">
        <f>IF($A26&lt;&gt;"",H26/$B26*100,"")</f>
        <v/>
      </c>
      <c r="L26" s="66" t="str">
        <f>IF($A26&lt;&gt;"",K26/$B26*100,"")</f>
        <v/>
      </c>
      <c r="O26" s="66" t="str">
        <f>IF($A26&lt;&gt;"",N26/$B26*100,"")</f>
        <v/>
      </c>
      <c r="R26" s="66" t="str">
        <f>IF($A26&lt;&gt;"",Q26/$B26*100,"")</f>
        <v/>
      </c>
    </row>
    <row r="27" spans="1:18" ht="15" customHeight="1" x14ac:dyDescent="0.2">
      <c r="A27" s="23" t="s">
        <v>363</v>
      </c>
      <c r="B27" s="68">
        <f>E27+H27+K27+N27+Q27</f>
        <v>6</v>
      </c>
      <c r="C27" s="66">
        <f>IF(A27&lt;&gt;0,B27/$B$11*100,"")</f>
        <v>0.25828669823504091</v>
      </c>
      <c r="E27" s="127">
        <v>6</v>
      </c>
      <c r="F27" s="66">
        <f>IF($A27&lt;&gt;"",E27/$B27*100,"")</f>
        <v>100</v>
      </c>
      <c r="H27" s="127">
        <v>0</v>
      </c>
      <c r="I27" s="66">
        <f>IF($A27&lt;&gt;"",H27/$B27*100,"")</f>
        <v>0</v>
      </c>
      <c r="K27" s="127">
        <v>0</v>
      </c>
      <c r="L27" s="66">
        <f>IF($A27&lt;&gt;"",K27/$B27*100,"")</f>
        <v>0</v>
      </c>
      <c r="N27" s="127">
        <v>0</v>
      </c>
      <c r="O27" s="66">
        <f>IF($A27&lt;&gt;"",N27/$B27*100,"")</f>
        <v>0</v>
      </c>
      <c r="Q27" s="68">
        <v>0</v>
      </c>
      <c r="R27" s="66">
        <f>IF($A27&lt;&gt;"",Q27/$B27*100,"")</f>
        <v>0</v>
      </c>
    </row>
    <row r="28" spans="1:18" ht="15" customHeight="1" x14ac:dyDescent="0.2">
      <c r="C28" s="66" t="str">
        <f>IF(A28&lt;&gt;0,B28/$B$11*100,"")</f>
        <v/>
      </c>
      <c r="E28" s="127"/>
      <c r="F28" s="66" t="str">
        <f>IF($A28&lt;&gt;"",E28/$B28*100,"")</f>
        <v/>
      </c>
      <c r="H28" s="127"/>
      <c r="I28" s="66" t="str">
        <f>IF($A28&lt;&gt;"",H28/$B28*100,"")</f>
        <v/>
      </c>
      <c r="K28" s="127"/>
      <c r="L28" s="66" t="str">
        <f>IF($A28&lt;&gt;"",K28/$B28*100,"")</f>
        <v/>
      </c>
      <c r="N28" s="127"/>
      <c r="O28" s="66" t="str">
        <f>IF($A28&lt;&gt;"",N28/$B28*100,"")</f>
        <v/>
      </c>
      <c r="R28" s="66" t="str">
        <f>IF($A28&lt;&gt;"",Q28/$B28*100,"")</f>
        <v/>
      </c>
    </row>
    <row r="29" spans="1:18" ht="15" customHeight="1" x14ac:dyDescent="0.2">
      <c r="A29" s="23" t="s">
        <v>362</v>
      </c>
      <c r="B29" s="68">
        <f>E29+H29+K29+N29+Q29</f>
        <v>67</v>
      </c>
      <c r="C29" s="66">
        <f>IF(A29&lt;&gt;0,B29/$B$11*100,"")</f>
        <v>2.8842014636246232</v>
      </c>
      <c r="E29" s="126">
        <v>3</v>
      </c>
      <c r="F29" s="66">
        <f>IF($A29&lt;&gt;"",E29/$B29*100,"")</f>
        <v>4.4776119402985071</v>
      </c>
      <c r="H29" s="126">
        <v>64</v>
      </c>
      <c r="I29" s="66">
        <f>IF($A29&lt;&gt;"",H29/$B29*100,"")</f>
        <v>95.522388059701484</v>
      </c>
      <c r="K29" s="126">
        <v>0</v>
      </c>
      <c r="L29" s="66">
        <f>IF($A29&lt;&gt;"",K29/$B29*100,"")</f>
        <v>0</v>
      </c>
      <c r="N29" s="126">
        <v>0</v>
      </c>
      <c r="O29" s="66">
        <f>IF($A29&lt;&gt;"",N29/$B29*100,"")</f>
        <v>0</v>
      </c>
      <c r="Q29" s="23">
        <v>0</v>
      </c>
      <c r="R29" s="66">
        <f>IF($A29&lt;&gt;"",Q29/$B29*100,"")</f>
        <v>0</v>
      </c>
    </row>
    <row r="30" spans="1:18" ht="15" customHeight="1" x14ac:dyDescent="0.2">
      <c r="C30" s="66" t="str">
        <f>IF(A30&lt;&gt;0,B30/$B$11*100,"")</f>
        <v/>
      </c>
      <c r="E30" s="126"/>
      <c r="F30" s="66" t="str">
        <f>IF($A30&lt;&gt;"",E30/$B30*100,"")</f>
        <v/>
      </c>
      <c r="H30" s="126"/>
      <c r="I30" s="66" t="str">
        <f>IF($A30&lt;&gt;"",H30/$B30*100,"")</f>
        <v/>
      </c>
      <c r="K30" s="126"/>
      <c r="L30" s="66" t="str">
        <f>IF($A30&lt;&gt;"",K30/$B30*100,"")</f>
        <v/>
      </c>
      <c r="N30" s="126"/>
      <c r="O30" s="66" t="str">
        <f>IF($A30&lt;&gt;"",N30/$B30*100,"")</f>
        <v/>
      </c>
      <c r="Q30" s="23"/>
      <c r="R30" s="66" t="str">
        <f>IF($A30&lt;&gt;"",Q30/$B30*100,"")</f>
        <v/>
      </c>
    </row>
    <row r="31" spans="1:18" ht="15" customHeight="1" x14ac:dyDescent="0.2">
      <c r="A31" s="23" t="s">
        <v>361</v>
      </c>
      <c r="B31" s="68">
        <f>E31+H31+K31+N31+Q31</f>
        <v>13</v>
      </c>
      <c r="C31" s="66">
        <f>IF(A31&lt;&gt;0,B31/$B$11*100,"")</f>
        <v>0.55962117950925527</v>
      </c>
      <c r="E31" s="126">
        <v>0</v>
      </c>
      <c r="F31" s="66">
        <f>IF($A31&lt;&gt;"",E31/$B31*100,"")</f>
        <v>0</v>
      </c>
      <c r="H31" s="126">
        <v>3</v>
      </c>
      <c r="I31" s="66">
        <f>IF($A31&lt;&gt;"",H31/$B31*100,"")</f>
        <v>23.076923076923077</v>
      </c>
      <c r="K31" s="126">
        <v>10</v>
      </c>
      <c r="L31" s="66">
        <f>IF($A31&lt;&gt;"",K31/$B31*100,"")</f>
        <v>76.923076923076934</v>
      </c>
      <c r="N31" s="126">
        <v>0</v>
      </c>
      <c r="O31" s="66">
        <f>IF($A31&lt;&gt;"",N31/$B31*100,"")</f>
        <v>0</v>
      </c>
      <c r="Q31" s="23">
        <v>0</v>
      </c>
      <c r="R31" s="66">
        <f>IF($A31&lt;&gt;"",Q31/$B31*100,"")</f>
        <v>0</v>
      </c>
    </row>
    <row r="32" spans="1:18" ht="15" customHeight="1" x14ac:dyDescent="0.2">
      <c r="C32" s="66" t="str">
        <f>IF(A32&lt;&gt;0,B32/$B$11*100,"")</f>
        <v/>
      </c>
      <c r="E32" s="126"/>
      <c r="F32" s="66" t="str">
        <f>IF($A32&lt;&gt;"",E32/$B32*100,"")</f>
        <v/>
      </c>
      <c r="H32" s="126"/>
      <c r="I32" s="66" t="str">
        <f>IF($A32&lt;&gt;"",H32/$B32*100,"")</f>
        <v/>
      </c>
      <c r="K32" s="126"/>
      <c r="L32" s="66" t="str">
        <f>IF($A32&lt;&gt;"",K32/$B32*100,"")</f>
        <v/>
      </c>
      <c r="N32" s="126"/>
      <c r="O32" s="66" t="str">
        <f>IF($A32&lt;&gt;"",N32/$B32*100,"")</f>
        <v/>
      </c>
      <c r="Q32" s="23"/>
      <c r="R32" s="66" t="str">
        <f>IF($A32&lt;&gt;"",Q32/$B32*100,"")</f>
        <v/>
      </c>
    </row>
    <row r="33" spans="1:18" ht="15" customHeight="1" x14ac:dyDescent="0.2">
      <c r="A33" s="23" t="s">
        <v>360</v>
      </c>
      <c r="B33" s="68">
        <f>E33+H33+K33+N33+Q33</f>
        <v>2</v>
      </c>
      <c r="C33" s="66">
        <f>IF(A33&lt;&gt;0,B33/$B$11*100,"")</f>
        <v>8.6095566078346966E-2</v>
      </c>
      <c r="E33" s="126">
        <v>0</v>
      </c>
      <c r="F33" s="66">
        <f>IF($A33&lt;&gt;"",E33/$B33*100,"")</f>
        <v>0</v>
      </c>
      <c r="H33" s="126">
        <v>1</v>
      </c>
      <c r="I33" s="66">
        <f>IF($A33&lt;&gt;"",H33/$B33*100,"")</f>
        <v>50</v>
      </c>
      <c r="K33" s="126">
        <v>0</v>
      </c>
      <c r="L33" s="66">
        <f>IF($A33&lt;&gt;"",K33/$B33*100,"")</f>
        <v>0</v>
      </c>
      <c r="N33" s="126">
        <v>1</v>
      </c>
      <c r="O33" s="66">
        <f>IF($A33&lt;&gt;"",N33/$B33*100,"")</f>
        <v>50</v>
      </c>
      <c r="Q33" s="23">
        <v>0</v>
      </c>
      <c r="R33" s="66">
        <f>IF($A33&lt;&gt;"",Q33/$B33*100,"")</f>
        <v>0</v>
      </c>
    </row>
    <row r="34" spans="1:18" ht="15" hidden="1" customHeight="1" x14ac:dyDescent="0.2">
      <c r="B34" s="68">
        <f>E34+H34+K34+N34+Q34</f>
        <v>0</v>
      </c>
      <c r="C34" s="66" t="str">
        <f>IF(A34&lt;&gt;0,B34/$B$11*100,"")</f>
        <v/>
      </c>
      <c r="E34" s="181"/>
      <c r="F34" s="66" t="str">
        <f>IF($A34&lt;&gt;"",E34/$B34*100,"")</f>
        <v/>
      </c>
      <c r="H34" s="180"/>
      <c r="I34" s="66" t="str">
        <f>IF($A34&lt;&gt;"",H34/$B34*100,"")</f>
        <v/>
      </c>
      <c r="K34" s="180"/>
      <c r="L34" s="66" t="str">
        <f>IF($A34&lt;&gt;"",K34/$B34*100,"")</f>
        <v/>
      </c>
      <c r="N34" s="180"/>
      <c r="O34" s="66" t="str">
        <f>IF($A34&lt;&gt;"",N34/$B34*100,"")</f>
        <v/>
      </c>
      <c r="Q34" s="23"/>
      <c r="R34" s="66" t="str">
        <f>IF($A34&lt;&gt;"",Q34/$B34*100,"")</f>
        <v/>
      </c>
    </row>
    <row r="35" spans="1:18" ht="15" hidden="1" customHeight="1" x14ac:dyDescent="0.2">
      <c r="A35" s="23" t="s">
        <v>359</v>
      </c>
      <c r="B35" s="68">
        <f>E35+H35+K35+N35+Q35</f>
        <v>0</v>
      </c>
      <c r="C35" s="66">
        <f>IF(A35&lt;&gt;0,B35/$B$11*100,"")</f>
        <v>0</v>
      </c>
      <c r="E35" s="181">
        <v>0</v>
      </c>
      <c r="F35" s="66" t="e">
        <f>IF($A35&lt;&gt;"",E35/$B35*100,"")</f>
        <v>#DIV/0!</v>
      </c>
      <c r="H35" s="180">
        <v>0</v>
      </c>
      <c r="I35" s="66" t="e">
        <f>IF($A35&lt;&gt;"",H35/$B35*100,"")</f>
        <v>#DIV/0!</v>
      </c>
      <c r="K35" s="180">
        <v>0</v>
      </c>
      <c r="L35" s="66" t="e">
        <f>IF($A35&lt;&gt;"",K35/$B35*100,"")</f>
        <v>#DIV/0!</v>
      </c>
      <c r="N35" s="180"/>
      <c r="O35" s="66" t="e">
        <f>IF($A35&lt;&gt;"",N35/$B35*100,"")</f>
        <v>#DIV/0!</v>
      </c>
      <c r="Q35" s="23"/>
      <c r="R35" s="66" t="e">
        <f>IF($A35&lt;&gt;"",Q35/$B35*100,"")</f>
        <v>#DIV/0!</v>
      </c>
    </row>
    <row r="36" spans="1:18" ht="15" customHeight="1" thickBot="1" x14ac:dyDescent="0.25">
      <c r="A36" s="72"/>
      <c r="B36" s="71"/>
      <c r="C36" s="70"/>
      <c r="D36" s="70"/>
      <c r="E36" s="71"/>
      <c r="F36" s="70"/>
      <c r="G36" s="72"/>
      <c r="H36" s="71"/>
      <c r="I36" s="70"/>
      <c r="J36" s="72"/>
      <c r="K36" s="71"/>
      <c r="L36" s="70"/>
      <c r="M36" s="72"/>
      <c r="N36" s="71"/>
      <c r="O36" s="70"/>
      <c r="P36" s="72"/>
      <c r="Q36" s="71"/>
      <c r="R36" s="70"/>
    </row>
    <row r="38" spans="1:18" x14ac:dyDescent="0.2">
      <c r="A38" s="23" t="s">
        <v>375</v>
      </c>
    </row>
    <row r="40" spans="1:18" ht="15" x14ac:dyDescent="0.25">
      <c r="A40" s="69" t="s">
        <v>374</v>
      </c>
      <c r="D40" s="23"/>
    </row>
    <row r="41" spans="1:18" ht="15" x14ac:dyDescent="0.25">
      <c r="A41" s="69" t="s">
        <v>318</v>
      </c>
      <c r="D41" s="23"/>
    </row>
    <row r="43" spans="1:18" x14ac:dyDescent="0.2">
      <c r="A43" s="23" t="s">
        <v>373</v>
      </c>
    </row>
    <row r="44" spans="1:18" x14ac:dyDescent="0.2">
      <c r="A44" s="23" t="s">
        <v>302</v>
      </c>
    </row>
  </sheetData>
  <printOptions horizontalCentered="1" verticalCentered="1"/>
  <pageMargins left="0" right="0" top="0" bottom="0" header="0" footer="0"/>
  <pageSetup scale="80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FD97-B220-4ED0-8BB7-608175F08097}">
  <dimension ref="A1:N123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baseColWidth="10" defaultColWidth="8.85546875" defaultRowHeight="14.25" x14ac:dyDescent="0.2"/>
  <cols>
    <col min="1" max="1" width="43.85546875" style="27" customWidth="1"/>
    <col min="2" max="2" width="9.85546875" style="57" customWidth="1"/>
    <col min="3" max="3" width="8.85546875" style="24" customWidth="1"/>
    <col min="4" max="4" width="2.5703125" style="57" customWidth="1"/>
    <col min="5" max="5" width="9.85546875" style="57" customWidth="1"/>
    <col min="6" max="6" width="9.85546875" style="24" customWidth="1"/>
    <col min="7" max="7" width="2.85546875" style="182" customWidth="1"/>
    <col min="8" max="8" width="9.85546875" style="57" customWidth="1"/>
    <col min="9" max="9" width="9.85546875" style="24" customWidth="1"/>
    <col min="10" max="10" width="2.5703125" style="57" customWidth="1"/>
    <col min="11" max="11" width="9.85546875" style="27" customWidth="1"/>
    <col min="12" max="12" width="2.85546875" style="27" customWidth="1"/>
    <col min="13" max="13" width="9.85546875" style="24" customWidth="1"/>
    <col min="14" max="14" width="4" style="27" customWidth="1"/>
    <col min="15" max="16384" width="8.85546875" style="27"/>
  </cols>
  <sheetData>
    <row r="1" spans="1:14" ht="13.5" customHeight="1" x14ac:dyDescent="0.2">
      <c r="A1" s="44" t="s">
        <v>279</v>
      </c>
    </row>
    <row r="2" spans="1:14" ht="14.25" customHeight="1" x14ac:dyDescent="0.2">
      <c r="A2" s="27" t="s">
        <v>278</v>
      </c>
    </row>
    <row r="3" spans="1:14" ht="10.5" customHeight="1" x14ac:dyDescent="0.2">
      <c r="E3" s="200"/>
      <c r="G3" s="199"/>
    </row>
    <row r="4" spans="1:14" ht="15.75" customHeight="1" x14ac:dyDescent="0.2">
      <c r="A4" s="27" t="s">
        <v>402</v>
      </c>
    </row>
    <row r="5" spans="1:14" ht="11.25" customHeight="1" thickBot="1" x14ac:dyDescent="0.25"/>
    <row r="6" spans="1:14" ht="10.5" customHeight="1" x14ac:dyDescent="0.2">
      <c r="A6" s="195"/>
      <c r="B6" s="197"/>
      <c r="C6" s="196"/>
      <c r="D6" s="197"/>
      <c r="E6" s="197"/>
      <c r="F6" s="196"/>
      <c r="G6" s="198"/>
      <c r="H6" s="197"/>
      <c r="I6" s="196"/>
      <c r="J6" s="197"/>
      <c r="K6" s="195"/>
      <c r="L6" s="195"/>
      <c r="M6" s="196"/>
      <c r="N6" s="195"/>
    </row>
    <row r="7" spans="1:14" ht="15.95" customHeight="1" x14ac:dyDescent="0.2">
      <c r="A7" s="27" t="s">
        <v>401</v>
      </c>
      <c r="B7" s="194" t="s">
        <v>400</v>
      </c>
      <c r="C7" s="194"/>
      <c r="D7" s="35"/>
      <c r="E7" s="194" t="s">
        <v>129</v>
      </c>
      <c r="F7" s="194"/>
      <c r="G7" s="193"/>
      <c r="H7" s="194" t="s">
        <v>399</v>
      </c>
      <c r="I7" s="194"/>
      <c r="J7" s="193"/>
      <c r="K7" s="45" t="s">
        <v>398</v>
      </c>
      <c r="L7" s="45"/>
      <c r="M7" s="45"/>
    </row>
    <row r="8" spans="1:14" ht="15.95" customHeight="1" x14ac:dyDescent="0.2">
      <c r="B8" s="35" t="s">
        <v>8</v>
      </c>
      <c r="C8" s="192" t="s">
        <v>9</v>
      </c>
      <c r="D8" s="35"/>
      <c r="E8" s="35" t="s">
        <v>8</v>
      </c>
      <c r="F8" s="192" t="s">
        <v>9</v>
      </c>
      <c r="G8" s="193"/>
      <c r="H8" s="35" t="s">
        <v>8</v>
      </c>
      <c r="I8" s="192" t="s">
        <v>9</v>
      </c>
      <c r="J8" s="193"/>
      <c r="K8" s="35" t="s">
        <v>8</v>
      </c>
      <c r="L8" s="35"/>
      <c r="M8" s="192" t="s">
        <v>9</v>
      </c>
    </row>
    <row r="9" spans="1:14" ht="12.75" customHeight="1" thickBot="1" x14ac:dyDescent="0.25">
      <c r="A9" s="32"/>
      <c r="B9" s="185"/>
      <c r="C9" s="184"/>
      <c r="D9" s="185"/>
      <c r="E9" s="185"/>
      <c r="F9" s="184"/>
      <c r="G9" s="186"/>
      <c r="H9" s="185"/>
      <c r="I9" s="184"/>
      <c r="J9" s="185"/>
      <c r="K9" s="32"/>
      <c r="L9" s="32"/>
      <c r="M9" s="184"/>
      <c r="N9" s="32"/>
    </row>
    <row r="10" spans="1:14" ht="8.25" customHeight="1" x14ac:dyDescent="0.2"/>
    <row r="11" spans="1:14" s="37" customFormat="1" ht="14.1" customHeight="1" x14ac:dyDescent="0.25">
      <c r="A11" s="37" t="s">
        <v>125</v>
      </c>
      <c r="B11" s="63">
        <f>B13+B95</f>
        <v>4894</v>
      </c>
      <c r="C11" s="62">
        <f>C13+C95</f>
        <v>100</v>
      </c>
      <c r="D11" s="63"/>
      <c r="E11" s="63">
        <f>E13+E95</f>
        <v>234</v>
      </c>
      <c r="F11" s="62">
        <f>IF($A11&lt;&gt;"",E11/$B11*100,"")</f>
        <v>4.7813649366571314</v>
      </c>
      <c r="G11" s="59"/>
      <c r="H11" s="63">
        <f>H13+H95</f>
        <v>3088</v>
      </c>
      <c r="I11" s="62">
        <f>IF($A11&lt;&gt;"",H11/$B11*100,"")</f>
        <v>63.097670617082144</v>
      </c>
      <c r="J11" s="63"/>
      <c r="K11" s="63">
        <f>K13+K95</f>
        <v>1572</v>
      </c>
      <c r="L11" s="63"/>
      <c r="M11" s="62">
        <f>IF($A11&lt;&gt;"",K11/$B11*100,"")</f>
        <v>32.120964446260722</v>
      </c>
    </row>
    <row r="12" spans="1:14" ht="9.75" customHeight="1" x14ac:dyDescent="0.25">
      <c r="B12" s="63" t="str">
        <f>IF(A12&lt;&gt;0,E12+H12+K12,"")</f>
        <v/>
      </c>
      <c r="C12" s="62"/>
      <c r="D12" s="63"/>
      <c r="E12" s="63"/>
      <c r="F12" s="62" t="str">
        <f>IF($A12&lt;&gt;"",E12/$B12*100,"")</f>
        <v/>
      </c>
      <c r="G12" s="59"/>
      <c r="H12" s="63"/>
      <c r="I12" s="62" t="str">
        <f>IF($A12&lt;&gt;"",H12/$B12*100,"")</f>
        <v/>
      </c>
      <c r="J12" s="63"/>
      <c r="K12" s="63"/>
      <c r="L12" s="57"/>
      <c r="M12" s="24" t="str">
        <f>IF($A12&lt;&gt;"",K12/$B12*100,"")</f>
        <v/>
      </c>
    </row>
    <row r="13" spans="1:14" ht="14.1" customHeight="1" x14ac:dyDescent="0.25">
      <c r="A13" s="37" t="s">
        <v>12</v>
      </c>
      <c r="B13" s="63">
        <f>B15+B26+B34+B74+B81+B60+B93</f>
        <v>3670</v>
      </c>
      <c r="C13" s="62">
        <f>IF($A$11&lt;&gt;"",$B13/$B$11*100,"")</f>
        <v>74.989783408255008</v>
      </c>
      <c r="D13" s="63"/>
      <c r="E13" s="63">
        <f>E15+E26+E34+E74+E81+E60+E93</f>
        <v>185</v>
      </c>
      <c r="F13" s="62">
        <f>IF($A13&lt;&gt;"",E13/$B13*100,"")</f>
        <v>5.0408719346049047</v>
      </c>
      <c r="G13" s="59"/>
      <c r="H13" s="63">
        <f>H15+H26+H34+H74+H81+H60+H93</f>
        <v>2180</v>
      </c>
      <c r="I13" s="62">
        <f>IF($A13&lt;&gt;"",H13/$B13*100,"")</f>
        <v>59.400544959128062</v>
      </c>
      <c r="J13" s="63"/>
      <c r="K13" s="63">
        <f>K15+K26+K34+K74+K81+K60+K93</f>
        <v>1305</v>
      </c>
      <c r="L13" s="57"/>
      <c r="M13" s="24">
        <f>IF($A13&lt;&gt;"",K13/$B13*100,"")</f>
        <v>35.558583106267029</v>
      </c>
    </row>
    <row r="14" spans="1:14" ht="6.75" customHeight="1" x14ac:dyDescent="0.2">
      <c r="A14" s="27" t="s">
        <v>150</v>
      </c>
      <c r="K14" s="57"/>
      <c r="L14" s="57"/>
    </row>
    <row r="15" spans="1:14" ht="14.1" customHeight="1" x14ac:dyDescent="0.25">
      <c r="A15" s="37" t="s">
        <v>85</v>
      </c>
      <c r="B15" s="57">
        <f>IF(A15&lt;&gt;0,E15+H15+K15,"")</f>
        <v>287</v>
      </c>
      <c r="C15" s="24">
        <f>IF($A$11&lt;&gt;"",$B15/$B$11*100,"")</f>
        <v>5.8643236616264813</v>
      </c>
      <c r="E15" s="57">
        <f>E16+E21</f>
        <v>0</v>
      </c>
      <c r="F15" s="24">
        <f>IF($A15&lt;&gt;"",E15/$B15*100,"")</f>
        <v>0</v>
      </c>
      <c r="H15" s="57">
        <f>H16+H21</f>
        <v>241</v>
      </c>
      <c r="I15" s="24">
        <f>IF($A15&lt;&gt;"",H15/$B15*100,"")</f>
        <v>83.972125435540065</v>
      </c>
      <c r="K15" s="57">
        <f>K16+K21</f>
        <v>46</v>
      </c>
      <c r="L15" s="57"/>
      <c r="M15" s="24">
        <f>IF($A15&lt;&gt;"",K15/$B15*100,"")</f>
        <v>16.027874564459928</v>
      </c>
    </row>
    <row r="16" spans="1:14" ht="14.1" customHeight="1" x14ac:dyDescent="0.2">
      <c r="A16" s="27" t="s">
        <v>19</v>
      </c>
      <c r="B16" s="57">
        <f>IF(A16&lt;&gt;0,E16+H16+K16,"")</f>
        <v>124</v>
      </c>
      <c r="C16" s="24">
        <f>IF($A$11&lt;&gt;"",$B16/$B$11*100,"")</f>
        <v>2.5337147527584798</v>
      </c>
      <c r="E16" s="57">
        <f>SUM(E17:E19)</f>
        <v>0</v>
      </c>
      <c r="F16" s="24">
        <f>IF($A16&lt;&gt;"",E16/$B16*100,"")</f>
        <v>0</v>
      </c>
      <c r="H16" s="57">
        <f>SUM(H17:H19)</f>
        <v>96</v>
      </c>
      <c r="I16" s="24">
        <f>IF($A16&lt;&gt;"",H16/$B16*100,"")</f>
        <v>77.41935483870968</v>
      </c>
      <c r="K16" s="57">
        <f>SUM(K17:K19)</f>
        <v>28</v>
      </c>
      <c r="L16" s="57"/>
      <c r="M16" s="24">
        <f>IF($A16&lt;&gt;"",K16/$B16*100,"")</f>
        <v>22.58064516129032</v>
      </c>
    </row>
    <row r="17" spans="1:13" ht="14.1" customHeight="1" x14ac:dyDescent="0.2">
      <c r="A17" s="27" t="s">
        <v>20</v>
      </c>
      <c r="B17" s="57">
        <f>IF(A17&lt;&gt;0,E17+H17+K17,"")</f>
        <v>24</v>
      </c>
      <c r="C17" s="24">
        <f>IF($A$11&lt;&gt;"",$B17/$B$11*100,"")</f>
        <v>0.49039640375970578</v>
      </c>
      <c r="E17" s="187"/>
      <c r="G17" s="189"/>
      <c r="H17" s="188">
        <v>16</v>
      </c>
      <c r="I17" s="24">
        <f>IF($A17&lt;&gt;"",H17/$B17*100,"")</f>
        <v>66.666666666666657</v>
      </c>
      <c r="J17" s="188"/>
      <c r="K17" s="188">
        <v>8</v>
      </c>
      <c r="L17" s="57"/>
      <c r="M17" s="24">
        <f>IF($A17&lt;&gt;"",K17/$B17*100,"")</f>
        <v>33.333333333333329</v>
      </c>
    </row>
    <row r="18" spans="1:13" ht="14.1" customHeight="1" x14ac:dyDescent="0.2">
      <c r="A18" s="27" t="s">
        <v>21</v>
      </c>
      <c r="B18" s="57">
        <f>IF(A18&lt;&gt;0,E18+H18+K18,"")</f>
        <v>34</v>
      </c>
      <c r="C18" s="24">
        <f>IF($A$11&lt;&gt;"",$B18/$B$11*100,"")</f>
        <v>0.69472823865958322</v>
      </c>
      <c r="E18" s="187"/>
      <c r="G18" s="189"/>
      <c r="H18" s="188">
        <v>23</v>
      </c>
      <c r="I18" s="24">
        <f>IF($A18&lt;&gt;"",H18/$B18*100,"")</f>
        <v>67.64705882352942</v>
      </c>
      <c r="J18" s="188"/>
      <c r="K18" s="188">
        <v>11</v>
      </c>
      <c r="L18" s="57"/>
      <c r="M18" s="24">
        <f>IF($A18&lt;&gt;"",K18/$B18*100,"")</f>
        <v>32.352941176470587</v>
      </c>
    </row>
    <row r="19" spans="1:13" ht="14.1" customHeight="1" x14ac:dyDescent="0.2">
      <c r="A19" s="27" t="s">
        <v>22</v>
      </c>
      <c r="B19" s="57">
        <f>IF(A19&lt;&gt;0,E19+H19+K19,"")</f>
        <v>66</v>
      </c>
      <c r="C19" s="24">
        <f>IF($A$11&lt;&gt;"",$B19/$B$11*100,"")</f>
        <v>1.3485901103391909</v>
      </c>
      <c r="E19" s="187"/>
      <c r="G19" s="189"/>
      <c r="H19" s="188">
        <v>57</v>
      </c>
      <c r="I19" s="24">
        <f>IF($A19&lt;&gt;"",H19/$B19*100,"")</f>
        <v>86.36363636363636</v>
      </c>
      <c r="J19" s="188"/>
      <c r="K19" s="188">
        <v>9</v>
      </c>
      <c r="L19" s="57"/>
      <c r="M19" s="24">
        <f>IF($A19&lt;&gt;"",K19/$B19*100,"")</f>
        <v>13.636363636363635</v>
      </c>
    </row>
    <row r="20" spans="1:13" ht="8.25" customHeight="1" x14ac:dyDescent="0.2">
      <c r="B20" s="57" t="str">
        <f>IF(A20&lt;&gt;0,E20+H20+K20,"")</f>
        <v/>
      </c>
      <c r="F20" s="24" t="str">
        <f>IF($A20&lt;&gt;"",E20/$B20*100,"")</f>
        <v/>
      </c>
      <c r="H20" s="41"/>
      <c r="I20" s="24" t="str">
        <f>IF($A20&lt;&gt;"",H20/$B20*100,"")</f>
        <v/>
      </c>
      <c r="J20" s="41"/>
      <c r="K20" s="41"/>
      <c r="L20" s="57"/>
      <c r="M20" s="24" t="str">
        <f>IF($A20&lt;&gt;"",K20/$B20*100,"")</f>
        <v/>
      </c>
    </row>
    <row r="21" spans="1:13" ht="14.1" customHeight="1" x14ac:dyDescent="0.2">
      <c r="A21" s="27" t="s">
        <v>23</v>
      </c>
      <c r="B21" s="57">
        <f>IF(A21&lt;&gt;0,E21+H21+K21,"")</f>
        <v>163</v>
      </c>
      <c r="C21" s="24">
        <f>IF($A$11&lt;&gt;"",$B21/$B$11*100,"")</f>
        <v>3.330608908868002</v>
      </c>
      <c r="E21" s="57">
        <f>SUM(E22:E24)</f>
        <v>0</v>
      </c>
      <c r="F21" s="24">
        <f>IF($A21&lt;&gt;"",E21/$B21*100,"")</f>
        <v>0</v>
      </c>
      <c r="H21" s="57">
        <f>SUM(H22:H24)</f>
        <v>145</v>
      </c>
      <c r="I21" s="24">
        <f>IF($A21&lt;&gt;"",H21/$B21*100,"")</f>
        <v>88.957055214723923</v>
      </c>
      <c r="K21" s="57">
        <f>SUM(K22:K24)</f>
        <v>18</v>
      </c>
      <c r="L21" s="57"/>
      <c r="M21" s="24">
        <f>IF($A21&lt;&gt;"",K21/$B21*100,"")</f>
        <v>11.042944785276074</v>
      </c>
    </row>
    <row r="22" spans="1:13" ht="14.1" customHeight="1" x14ac:dyDescent="0.2">
      <c r="A22" s="27" t="s">
        <v>24</v>
      </c>
      <c r="B22" s="57">
        <f>IF(A22&lt;&gt;0,E22+H22+K22,"")</f>
        <v>64</v>
      </c>
      <c r="C22" s="24">
        <f>IF($A$11&lt;&gt;"",$B22/$B$11*100,"")</f>
        <v>1.3077237433592153</v>
      </c>
      <c r="E22" s="187"/>
      <c r="G22" s="187"/>
      <c r="H22" s="188">
        <v>48</v>
      </c>
      <c r="I22" s="24">
        <f>IF($A22&lt;&gt;"",H22/$B22*100,"")</f>
        <v>75</v>
      </c>
      <c r="J22" s="188"/>
      <c r="K22" s="188">
        <v>16</v>
      </c>
      <c r="L22" s="57"/>
      <c r="M22" s="24">
        <f>IF($A22&lt;&gt;"",K22/$B22*100,"")</f>
        <v>25</v>
      </c>
    </row>
    <row r="23" spans="1:13" ht="14.1" customHeight="1" x14ac:dyDescent="0.2">
      <c r="A23" s="27" t="s">
        <v>25</v>
      </c>
      <c r="B23" s="57">
        <f>IF(A23&lt;&gt;0,E23+H23+K23,"")</f>
        <v>12</v>
      </c>
      <c r="C23" s="24">
        <f>IF($A$11&lt;&gt;"",$B23/$B$11*100,"")</f>
        <v>0.24519820187985289</v>
      </c>
      <c r="E23" s="187"/>
      <c r="G23" s="187"/>
      <c r="H23" s="188">
        <v>10</v>
      </c>
      <c r="I23" s="24">
        <f>IF($A23&lt;&gt;"",H23/$B23*100,"")</f>
        <v>83.333333333333343</v>
      </c>
      <c r="J23" s="188"/>
      <c r="K23" s="188">
        <v>2</v>
      </c>
      <c r="L23" s="57"/>
      <c r="M23" s="24">
        <f>IF($A23&lt;&gt;"",K23/$B23*100,"")</f>
        <v>16.666666666666664</v>
      </c>
    </row>
    <row r="24" spans="1:13" ht="14.1" customHeight="1" x14ac:dyDescent="0.2">
      <c r="A24" s="27" t="s">
        <v>397</v>
      </c>
      <c r="B24" s="57">
        <f>IF(A24&lt;&gt;0,E24+H24+K24,"")</f>
        <v>87</v>
      </c>
      <c r="C24" s="24">
        <f>IF($A$11&lt;&gt;"",$B24/$B$11*100,"")</f>
        <v>1.7776869636289334</v>
      </c>
      <c r="E24" s="187"/>
      <c r="G24" s="187"/>
      <c r="H24" s="188">
        <v>87</v>
      </c>
      <c r="I24" s="24">
        <f>IF($A24&lt;&gt;"",H24/$B24*100,"")</f>
        <v>100</v>
      </c>
      <c r="J24" s="188"/>
      <c r="K24" s="189"/>
      <c r="L24" s="57"/>
      <c r="M24" s="24">
        <f>IF($A24&lt;&gt;"",K24/$B24*100,"")</f>
        <v>0</v>
      </c>
    </row>
    <row r="25" spans="1:13" ht="9.75" customHeight="1" x14ac:dyDescent="0.2">
      <c r="B25" s="57" t="str">
        <f>IF(A25&lt;&gt;0,E25+H25+K25,"")</f>
        <v/>
      </c>
      <c r="E25" s="41"/>
      <c r="F25" s="24" t="str">
        <f>IF($A25&lt;&gt;"",E25/$B25*100,"")</f>
        <v/>
      </c>
      <c r="G25" s="41"/>
      <c r="H25" s="41"/>
      <c r="I25" s="24" t="str">
        <f>IF($A25&lt;&gt;"",H25/$B25*100,"")</f>
        <v/>
      </c>
      <c r="J25" s="41"/>
      <c r="K25" s="41"/>
      <c r="L25" s="57"/>
      <c r="M25" s="24" t="str">
        <f>IF($A25&lt;&gt;"",K25/$B25*100,"")</f>
        <v/>
      </c>
    </row>
    <row r="26" spans="1:13" ht="14.1" customHeight="1" x14ac:dyDescent="0.25">
      <c r="A26" s="37" t="s">
        <v>86</v>
      </c>
      <c r="B26" s="57">
        <f>IF(A26&lt;&gt;0,E26+H26+K26,"")</f>
        <v>189</v>
      </c>
      <c r="C26" s="24">
        <f>IF($A$11&lt;&gt;"",$B26/$B$11*100,"")</f>
        <v>3.8618716796076829</v>
      </c>
      <c r="E26" s="57">
        <f>SUM(E28:E32)</f>
        <v>0</v>
      </c>
      <c r="F26" s="24">
        <f>IF($A26&lt;&gt;"",E26/$B26*100,"")</f>
        <v>0</v>
      </c>
      <c r="H26" s="57">
        <f>SUM(H28:H32)</f>
        <v>170</v>
      </c>
      <c r="I26" s="24">
        <f>IF($A26&lt;&gt;"",H26/$B26*100,"")</f>
        <v>89.947089947089935</v>
      </c>
      <c r="K26" s="57">
        <f>SUM(K28:K32)</f>
        <v>19</v>
      </c>
      <c r="L26" s="57"/>
      <c r="M26" s="24">
        <f>IF($A26&lt;&gt;"",K26/$B26*100,"")</f>
        <v>10.052910052910052</v>
      </c>
    </row>
    <row r="27" spans="1:13" ht="14.1" customHeight="1" x14ac:dyDescent="0.2">
      <c r="A27" s="27" t="s">
        <v>27</v>
      </c>
      <c r="B27" s="57">
        <f>IF(A27&lt;&gt;0,E27+H27+K27,"")</f>
        <v>189</v>
      </c>
      <c r="C27" s="24">
        <f>IF($A$11&lt;&gt;"",$B27/$B$11*100,"")</f>
        <v>3.8618716796076829</v>
      </c>
      <c r="E27" s="57">
        <f>SUM(E28:E32)</f>
        <v>0</v>
      </c>
      <c r="F27" s="24">
        <f>IF($A27&lt;&gt;"",E27/$B27*100,"")</f>
        <v>0</v>
      </c>
      <c r="H27" s="57">
        <f>SUM(H28:H32)</f>
        <v>170</v>
      </c>
      <c r="I27" s="24">
        <f>IF($A27&lt;&gt;"",H27/$B27*100,"")</f>
        <v>89.947089947089935</v>
      </c>
      <c r="K27" s="57">
        <f>SUM(K28:K32)</f>
        <v>19</v>
      </c>
      <c r="L27" s="57"/>
      <c r="M27" s="24">
        <f>IF($A27&lt;&gt;"",K27/$B27*100,"")</f>
        <v>10.052910052910052</v>
      </c>
    </row>
    <row r="28" spans="1:13" ht="14.1" customHeight="1" x14ac:dyDescent="0.2">
      <c r="A28" s="27" t="s">
        <v>28</v>
      </c>
      <c r="B28" s="57">
        <f>IF(A28&lt;&gt;0,E28+H28+K28,"")</f>
        <v>35</v>
      </c>
      <c r="C28" s="24">
        <f>IF($A$11&lt;&gt;"",$B28/$B$11*100,"")</f>
        <v>0.7151614221495709</v>
      </c>
      <c r="E28" s="187"/>
      <c r="G28" s="187"/>
      <c r="H28" s="188">
        <v>30</v>
      </c>
      <c r="I28" s="24">
        <f>IF($A28&lt;&gt;"",H28/$B28*100,"")</f>
        <v>85.714285714285708</v>
      </c>
      <c r="J28" s="188"/>
      <c r="K28" s="188">
        <v>5</v>
      </c>
      <c r="L28" s="57"/>
      <c r="M28" s="24">
        <f>IF($A28&lt;&gt;"",K28/$B28*100,"")</f>
        <v>14.285714285714285</v>
      </c>
    </row>
    <row r="29" spans="1:13" ht="14.1" customHeight="1" x14ac:dyDescent="0.2">
      <c r="A29" s="27" t="s">
        <v>29</v>
      </c>
      <c r="B29" s="57">
        <f>IF(A29&lt;&gt;0,E29+H29+K29,"")</f>
        <v>56</v>
      </c>
      <c r="C29" s="24">
        <f>IF($A$11&lt;&gt;"",$B29/$B$11*100,"")</f>
        <v>1.1442582754393134</v>
      </c>
      <c r="E29" s="187"/>
      <c r="G29" s="187"/>
      <c r="H29" s="188">
        <v>53</v>
      </c>
      <c r="I29" s="24">
        <f>IF($A29&lt;&gt;"",H29/$B29*100,"")</f>
        <v>94.642857142857139</v>
      </c>
      <c r="J29" s="188"/>
      <c r="K29" s="188">
        <v>3</v>
      </c>
      <c r="L29" s="57"/>
    </row>
    <row r="30" spans="1:13" ht="14.1" customHeight="1" x14ac:dyDescent="0.2">
      <c r="A30" s="27" t="s">
        <v>30</v>
      </c>
      <c r="B30" s="57">
        <f>IF(A30&lt;&gt;0,E30+H30+K30,"")</f>
        <v>30</v>
      </c>
      <c r="C30" s="24">
        <f>IF($A$11&lt;&gt;"",$B30/$B$11*100,"")</f>
        <v>0.61299550469963215</v>
      </c>
      <c r="E30" s="187"/>
      <c r="G30" s="187"/>
      <c r="H30" s="188">
        <v>23</v>
      </c>
      <c r="I30" s="24">
        <f>IF($A30&lt;&gt;"",H30/$B30*100,"")</f>
        <v>76.666666666666671</v>
      </c>
      <c r="J30" s="188"/>
      <c r="K30" s="188">
        <v>7</v>
      </c>
      <c r="L30" s="57"/>
      <c r="M30" s="24">
        <f>IF($A30&lt;&gt;"",K30/$B30*100,"")</f>
        <v>23.333333333333332</v>
      </c>
    </row>
    <row r="31" spans="1:13" ht="14.1" customHeight="1" x14ac:dyDescent="0.2">
      <c r="A31" s="27" t="s">
        <v>31</v>
      </c>
      <c r="B31" s="57">
        <f>IF(A31&lt;&gt;0,E31+H31+K31,"")</f>
        <v>14</v>
      </c>
      <c r="C31" s="24">
        <f>IF($A$11&lt;&gt;"",$B31/$B$11*100,"")</f>
        <v>0.28606456885982834</v>
      </c>
      <c r="E31" s="187"/>
      <c r="G31" s="187"/>
      <c r="H31" s="188">
        <v>14</v>
      </c>
      <c r="I31" s="24">
        <f>IF($A31&lt;&gt;"",H31/$B31*100,"")</f>
        <v>100</v>
      </c>
      <c r="J31" s="188"/>
      <c r="K31" s="189"/>
      <c r="L31" s="57"/>
      <c r="M31" s="24">
        <f>IF($A31&lt;&gt;"",K31/$B31*100,"")</f>
        <v>0</v>
      </c>
    </row>
    <row r="32" spans="1:13" ht="14.1" customHeight="1" x14ac:dyDescent="0.2">
      <c r="A32" s="27" t="s">
        <v>32</v>
      </c>
      <c r="B32" s="57">
        <f>IF(A32&lt;&gt;0,E32+H32+K32,"")</f>
        <v>54</v>
      </c>
      <c r="C32" s="24">
        <f>IF($A$11&lt;&gt;"",$B32/$B$11*100,"")</f>
        <v>1.103391908459338</v>
      </c>
      <c r="E32" s="187"/>
      <c r="G32" s="187"/>
      <c r="H32" s="188">
        <v>50</v>
      </c>
      <c r="I32" s="24">
        <f>IF($A32&lt;&gt;"",H32/$B32*100,"")</f>
        <v>92.592592592592595</v>
      </c>
      <c r="J32" s="188"/>
      <c r="K32" s="188">
        <v>4</v>
      </c>
      <c r="L32" s="57"/>
      <c r="M32" s="24">
        <f>IF($A32&lt;&gt;"",K32/$B32*100,"")</f>
        <v>7.4074074074074066</v>
      </c>
    </row>
    <row r="33" spans="1:13" ht="8.25" customHeight="1" x14ac:dyDescent="0.2">
      <c r="B33" s="57" t="str">
        <f>IF(A33&lt;&gt;0,E33+H33+K33,"")</f>
        <v/>
      </c>
      <c r="F33" s="24" t="str">
        <f>IF($A33&lt;&gt;"",E33/$B33*100,"")</f>
        <v/>
      </c>
      <c r="I33" s="24" t="str">
        <f>IF($A33&lt;&gt;"",H33/$B33*100,"")</f>
        <v/>
      </c>
      <c r="K33" s="57"/>
      <c r="L33" s="57"/>
      <c r="M33" s="24" t="str">
        <f>IF($A33&lt;&gt;"",K33/$B33*100,"")</f>
        <v/>
      </c>
    </row>
    <row r="34" spans="1:13" ht="14.1" customHeight="1" x14ac:dyDescent="0.25">
      <c r="A34" s="37" t="s">
        <v>87</v>
      </c>
      <c r="B34" s="57">
        <f>IF(A34&lt;&gt;0,E34+H34+K34,"")</f>
        <v>1904</v>
      </c>
      <c r="C34" s="24">
        <f>IF($A$11&lt;&gt;"",$B34/$B$11*100,"")</f>
        <v>38.90478136493666</v>
      </c>
      <c r="E34" s="57">
        <f>E35+E41+E51+E53</f>
        <v>155</v>
      </c>
      <c r="F34" s="24">
        <f>IF($A34&lt;&gt;"",E34/$B34*100,"")</f>
        <v>8.1407563025210088</v>
      </c>
      <c r="H34" s="57">
        <f>H35+H41+H51+H53</f>
        <v>1181</v>
      </c>
      <c r="I34" s="24">
        <f>IF($A34&lt;&gt;"",H34/$B34*100,"")</f>
        <v>62.02731092436975</v>
      </c>
      <c r="K34" s="57">
        <f>K35+K41+K51+K53</f>
        <v>568</v>
      </c>
      <c r="L34" s="57"/>
      <c r="M34" s="24">
        <f>IF($A34&lt;&gt;"",K34/$B34*100,"")</f>
        <v>29.831932773109244</v>
      </c>
    </row>
    <row r="35" spans="1:13" ht="14.1" customHeight="1" x14ac:dyDescent="0.2">
      <c r="A35" s="27" t="s">
        <v>33</v>
      </c>
      <c r="B35" s="57">
        <f>IF(A35&lt;&gt;0,E35+H35+K35,"")</f>
        <v>678</v>
      </c>
      <c r="C35" s="24">
        <f>IF($A$11&lt;&gt;"",$B35/$B$11*100,"")</f>
        <v>13.853698406211686</v>
      </c>
      <c r="E35" s="57">
        <f>SUM(E36:E39)</f>
        <v>99</v>
      </c>
      <c r="F35" s="24">
        <f>IF($A35&lt;&gt;"",E35/$B35*100,"")</f>
        <v>14.601769911504425</v>
      </c>
      <c r="H35" s="57">
        <f>SUM(H36:H39)</f>
        <v>379</v>
      </c>
      <c r="I35" s="24">
        <f>IF($A35&lt;&gt;"",H35/$B35*100,"")</f>
        <v>55.899705014749266</v>
      </c>
      <c r="K35" s="57">
        <f>SUM(K36:K39)</f>
        <v>200</v>
      </c>
      <c r="L35" s="57"/>
      <c r="M35" s="24">
        <f>IF($A35&lt;&gt;"",K35/$B35*100,"")</f>
        <v>29.498525073746311</v>
      </c>
    </row>
    <row r="36" spans="1:13" ht="14.1" customHeight="1" x14ac:dyDescent="0.2">
      <c r="A36" s="27" t="s">
        <v>34</v>
      </c>
      <c r="B36" s="57">
        <f>IF(A36&lt;&gt;0,E36+H36+K36,"")</f>
        <v>297</v>
      </c>
      <c r="C36" s="24">
        <f>IF($A$11&lt;&gt;"",$B36/$B$11*100,"")</f>
        <v>6.0686554965263584</v>
      </c>
      <c r="E36" s="191"/>
      <c r="G36" s="191"/>
      <c r="H36" s="188">
        <v>187</v>
      </c>
      <c r="I36" s="24">
        <f>IF($A36&lt;&gt;"",H36/$B36*100,"")</f>
        <v>62.962962962962962</v>
      </c>
      <c r="J36" s="188"/>
      <c r="K36" s="188">
        <v>110</v>
      </c>
      <c r="L36" s="57"/>
      <c r="M36" s="24">
        <f>IF($A36&lt;&gt;"",K36/$B36*100,"")</f>
        <v>37.037037037037038</v>
      </c>
    </row>
    <row r="37" spans="1:13" ht="14.1" customHeight="1" x14ac:dyDescent="0.2">
      <c r="A37" s="27" t="s">
        <v>35</v>
      </c>
      <c r="B37" s="57">
        <f>IF(A37&lt;&gt;0,E37+H37+K37,"")</f>
        <v>301</v>
      </c>
      <c r="C37" s="24">
        <f>IF($A$11&lt;&gt;"",$B37/$B$11*100,"")</f>
        <v>6.1503882304863096</v>
      </c>
      <c r="E37" s="188">
        <v>99</v>
      </c>
      <c r="F37" s="24">
        <f>IF($A37&lt;&gt;"",E37/$B37*100,"")</f>
        <v>32.89036544850498</v>
      </c>
      <c r="G37" s="188"/>
      <c r="H37" s="188">
        <v>114</v>
      </c>
      <c r="I37" s="24">
        <f>IF($A37&lt;&gt;"",H37/$B37*100,"")</f>
        <v>37.873754152823921</v>
      </c>
      <c r="J37" s="188"/>
      <c r="K37" s="188">
        <v>88</v>
      </c>
      <c r="L37" s="57"/>
    </row>
    <row r="38" spans="1:13" ht="14.1" customHeight="1" x14ac:dyDescent="0.2">
      <c r="A38" s="27" t="s">
        <v>36</v>
      </c>
      <c r="B38" s="57">
        <f>IF(A38&lt;&gt;0,E38+H38+K38,"")</f>
        <v>37</v>
      </c>
      <c r="C38" s="24">
        <f>IF($A$11&lt;&gt;"",$B38/$B$11*100,"")</f>
        <v>0.75602778912954638</v>
      </c>
      <c r="E38" s="191"/>
      <c r="G38" s="191"/>
      <c r="H38" s="188">
        <v>35</v>
      </c>
      <c r="I38" s="24">
        <f>IF($A38&lt;&gt;"",H38/$B38*100,"")</f>
        <v>94.594594594594597</v>
      </c>
      <c r="J38" s="188"/>
      <c r="K38" s="188">
        <v>2</v>
      </c>
      <c r="L38" s="57"/>
      <c r="M38" s="24">
        <f>IF($A38&lt;&gt;"",K38/$B38*100,"")</f>
        <v>5.4054054054054053</v>
      </c>
    </row>
    <row r="39" spans="1:13" ht="14.1" customHeight="1" x14ac:dyDescent="0.2">
      <c r="A39" s="27" t="s">
        <v>37</v>
      </c>
      <c r="B39" s="57">
        <f>IF(A39&lt;&gt;0,E39+H39+K39,"")</f>
        <v>43</v>
      </c>
      <c r="C39" s="24">
        <f>IF($A$11&lt;&gt;"",$B39/$B$11*100,"")</f>
        <v>0.87862689006947292</v>
      </c>
      <c r="E39" s="191"/>
      <c r="G39" s="191"/>
      <c r="H39" s="188">
        <v>43</v>
      </c>
      <c r="I39" s="24">
        <f>IF($A39&lt;&gt;"",H39/$B39*100,"")</f>
        <v>100</v>
      </c>
      <c r="J39" s="188"/>
      <c r="K39" s="191"/>
      <c r="L39" s="57"/>
      <c r="M39" s="24">
        <f>IF($A39&lt;&gt;"",K39/$B39*100,"")</f>
        <v>0</v>
      </c>
    </row>
    <row r="40" spans="1:13" ht="8.25" customHeight="1" x14ac:dyDescent="0.2">
      <c r="B40" s="57" t="str">
        <f>IF(A40&lt;&gt;0,E40+H40+K40,"")</f>
        <v/>
      </c>
      <c r="F40" s="24" t="str">
        <f>IF($A40&lt;&gt;"",E40/$B40*100,"")</f>
        <v/>
      </c>
      <c r="I40" s="24" t="str">
        <f>IF($A40&lt;&gt;"",H40/$B40*100,"")</f>
        <v/>
      </c>
      <c r="K40" s="57"/>
      <c r="L40" s="57"/>
      <c r="M40" s="24" t="str">
        <f>IF($A40&lt;&gt;"",K40/$B40*100,"")</f>
        <v/>
      </c>
    </row>
    <row r="41" spans="1:13" ht="14.1" customHeight="1" x14ac:dyDescent="0.2">
      <c r="A41" s="27" t="s">
        <v>38</v>
      </c>
      <c r="B41" s="57">
        <f>IF(A41&lt;&gt;0,E41+H41+K41,"")</f>
        <v>487</v>
      </c>
      <c r="C41" s="24">
        <f>IF($A$11&lt;&gt;"",$B41/$B$11*100,"")</f>
        <v>9.9509603596240304</v>
      </c>
      <c r="E41" s="57">
        <f>SUM(E42:E49)</f>
        <v>0</v>
      </c>
      <c r="F41" s="24">
        <f>IF($A41&lt;&gt;"",E41/$B41*100,"")</f>
        <v>0</v>
      </c>
      <c r="H41" s="57">
        <f>SUM(H42:H49)</f>
        <v>341</v>
      </c>
      <c r="I41" s="24">
        <f>IF($A41&lt;&gt;"",H41/$B41*100,"")</f>
        <v>70.020533880903486</v>
      </c>
      <c r="K41" s="57">
        <f>SUM(K42:K49)</f>
        <v>146</v>
      </c>
      <c r="L41" s="57"/>
      <c r="M41" s="24">
        <f>IF($A41&lt;&gt;"",K41/$B41*100,"")</f>
        <v>29.979466119096511</v>
      </c>
    </row>
    <row r="42" spans="1:13" ht="14.1" customHeight="1" x14ac:dyDescent="0.2">
      <c r="A42" s="27" t="s">
        <v>46</v>
      </c>
      <c r="B42" s="57">
        <f>IF(A42&lt;&gt;0,E42+H42+K42,"")</f>
        <v>29</v>
      </c>
      <c r="C42" s="24">
        <f>IF($A$11&lt;&gt;"",$B42/$B$11*100,"")</f>
        <v>0.59256232120964447</v>
      </c>
      <c r="E42" s="187"/>
      <c r="G42" s="187"/>
      <c r="H42" s="188">
        <v>23</v>
      </c>
      <c r="I42" s="24">
        <f>IF($A42&lt;&gt;"",H42/$B42*100,"")</f>
        <v>79.310344827586206</v>
      </c>
      <c r="J42" s="188"/>
      <c r="K42" s="188">
        <v>6</v>
      </c>
      <c r="L42" s="57"/>
      <c r="M42" s="24">
        <f>IF($A42&lt;&gt;"",K42/$B42*100,"")</f>
        <v>20.689655172413794</v>
      </c>
    </row>
    <row r="43" spans="1:13" ht="14.1" customHeight="1" x14ac:dyDescent="0.2">
      <c r="A43" s="27" t="s">
        <v>39</v>
      </c>
      <c r="B43" s="57">
        <f>IF(A43&lt;&gt;0,E43+H43+K43,"")</f>
        <v>33</v>
      </c>
      <c r="C43" s="24">
        <f>IF($A$11&lt;&gt;"",$B43/$B$11*100,"")</f>
        <v>0.67429505516959543</v>
      </c>
      <c r="E43" s="187"/>
      <c r="G43" s="187"/>
      <c r="H43" s="188">
        <v>25</v>
      </c>
      <c r="I43" s="24">
        <f>IF($A43&lt;&gt;"",H43/$B43*100,"")</f>
        <v>75.757575757575751</v>
      </c>
      <c r="J43" s="188"/>
      <c r="K43" s="188">
        <v>8</v>
      </c>
      <c r="L43" s="57"/>
      <c r="M43" s="24">
        <f>IF($A43&lt;&gt;"",K43/$B43*100,"")</f>
        <v>24.242424242424242</v>
      </c>
    </row>
    <row r="44" spans="1:13" ht="14.1" customHeight="1" x14ac:dyDescent="0.2">
      <c r="A44" s="27" t="s">
        <v>40</v>
      </c>
      <c r="B44" s="57">
        <f>IF(A44&lt;&gt;0,E44+H44+K44,"")</f>
        <v>92</v>
      </c>
      <c r="C44" s="24">
        <f>IF($A$11&lt;&gt;"",$B44/$B$11*100,"")</f>
        <v>1.8798528810788719</v>
      </c>
      <c r="E44" s="187"/>
      <c r="G44" s="187"/>
      <c r="H44" s="188">
        <v>83</v>
      </c>
      <c r="I44" s="24">
        <f>IF($A44&lt;&gt;"",H44/$B44*100,"")</f>
        <v>90.217391304347828</v>
      </c>
      <c r="J44" s="188"/>
      <c r="K44" s="188">
        <v>9</v>
      </c>
      <c r="L44" s="57"/>
      <c r="M44" s="24">
        <f>IF($A44&lt;&gt;"",K44/$B44*100,"")</f>
        <v>9.7826086956521738</v>
      </c>
    </row>
    <row r="45" spans="1:13" ht="14.1" customHeight="1" x14ac:dyDescent="0.2">
      <c r="A45" s="27" t="s">
        <v>41</v>
      </c>
      <c r="B45" s="57">
        <f>IF(A45&lt;&gt;0,E45+H45+K45,"")</f>
        <v>55</v>
      </c>
      <c r="C45" s="24">
        <f>IF($A$11&lt;&gt;"",$B45/$B$11*100,"")</f>
        <v>1.1238250919493258</v>
      </c>
      <c r="E45" s="187"/>
      <c r="G45" s="187"/>
      <c r="H45" s="188">
        <v>45</v>
      </c>
      <c r="I45" s="24">
        <f>IF($A45&lt;&gt;"",H45/$B45*100,"")</f>
        <v>81.818181818181827</v>
      </c>
      <c r="J45" s="188"/>
      <c r="K45" s="188">
        <v>10</v>
      </c>
      <c r="L45" s="57"/>
      <c r="M45" s="24">
        <f>IF($A45&lt;&gt;"",K45/$B45*100,"")</f>
        <v>18.181818181818183</v>
      </c>
    </row>
    <row r="46" spans="1:13" ht="14.1" customHeight="1" x14ac:dyDescent="0.2">
      <c r="A46" s="27" t="s">
        <v>45</v>
      </c>
      <c r="B46" s="57">
        <f>IF(A46&lt;&gt;0,E46+H46+K46,"")</f>
        <v>40</v>
      </c>
      <c r="C46" s="24">
        <f>IF($A$11&lt;&gt;"",$B46/$B$11*100,"")</f>
        <v>0.81732733959950965</v>
      </c>
      <c r="E46" s="187"/>
      <c r="G46" s="187"/>
      <c r="H46" s="188">
        <v>30</v>
      </c>
      <c r="I46" s="24">
        <f>IF($A46&lt;&gt;"",H46/$B46*100,"")</f>
        <v>75</v>
      </c>
      <c r="J46" s="188"/>
      <c r="K46" s="188">
        <v>10</v>
      </c>
      <c r="L46" s="57"/>
      <c r="M46" s="24">
        <f>IF($A46&lt;&gt;"",K46/$B46*100,"")</f>
        <v>25</v>
      </c>
    </row>
    <row r="47" spans="1:13" ht="14.1" customHeight="1" x14ac:dyDescent="0.2">
      <c r="A47" s="27" t="s">
        <v>162</v>
      </c>
      <c r="B47" s="57">
        <f>IF(A47&lt;&gt;0,E47+H47+K47,"")</f>
        <v>56</v>
      </c>
      <c r="C47" s="24">
        <f>IF($A$11&lt;&gt;"",$B47/$B$11*100,"")</f>
        <v>1.1442582754393134</v>
      </c>
      <c r="E47" s="187"/>
      <c r="G47" s="187"/>
      <c r="H47" s="188">
        <v>43</v>
      </c>
      <c r="I47" s="24">
        <f>IF($A47&lt;&gt;"",H47/$B47*100,"")</f>
        <v>76.785714285714292</v>
      </c>
      <c r="J47" s="188"/>
      <c r="K47" s="188">
        <v>13</v>
      </c>
      <c r="L47" s="57"/>
      <c r="M47" s="24">
        <f>IF($A47&lt;&gt;"",K47/$B47*100,"")</f>
        <v>23.214285714285715</v>
      </c>
    </row>
    <row r="48" spans="1:13" ht="14.1" customHeight="1" x14ac:dyDescent="0.2">
      <c r="A48" s="27" t="s">
        <v>44</v>
      </c>
      <c r="B48" s="57">
        <f>IF(A48&lt;&gt;0,E48+H48+K48,"")</f>
        <v>85</v>
      </c>
      <c r="C48" s="24">
        <f>IF($A$11&lt;&gt;"",$B48/$B$11*100,"")</f>
        <v>1.736820596648958</v>
      </c>
      <c r="E48" s="187"/>
      <c r="G48" s="187"/>
      <c r="H48" s="188">
        <v>45</v>
      </c>
      <c r="I48" s="24">
        <f>IF($A48&lt;&gt;"",H48/$B48*100,"")</f>
        <v>52.941176470588239</v>
      </c>
      <c r="J48" s="188"/>
      <c r="K48" s="188">
        <v>40</v>
      </c>
      <c r="L48" s="57"/>
      <c r="M48" s="24">
        <f>IF($A48&lt;&gt;"",K48/$B48*100,"")</f>
        <v>47.058823529411761</v>
      </c>
    </row>
    <row r="49" spans="1:13" ht="14.1" customHeight="1" x14ac:dyDescent="0.2">
      <c r="A49" s="27" t="s">
        <v>43</v>
      </c>
      <c r="B49" s="57">
        <f>IF(A49&lt;&gt;0,E49+H49+K49,"")</f>
        <v>97</v>
      </c>
      <c r="C49" s="24">
        <f>IF($A$11&lt;&gt;"",$B49/$B$11*100,"")</f>
        <v>1.9820187985288107</v>
      </c>
      <c r="E49" s="187"/>
      <c r="G49" s="187"/>
      <c r="H49" s="188">
        <v>47</v>
      </c>
      <c r="I49" s="24">
        <f>IF($A49&lt;&gt;"",H49/$B49*100,"")</f>
        <v>48.453608247422679</v>
      </c>
      <c r="J49" s="188"/>
      <c r="K49" s="188">
        <v>50</v>
      </c>
      <c r="L49" s="57"/>
      <c r="M49" s="24">
        <f>IF($A49&lt;&gt;"",K49/$B49*100,"")</f>
        <v>51.546391752577314</v>
      </c>
    </row>
    <row r="50" spans="1:13" ht="8.25" customHeight="1" x14ac:dyDescent="0.2">
      <c r="B50" s="57" t="str">
        <f>IF(A50&lt;&gt;0,E50+H50+K50,"")</f>
        <v/>
      </c>
      <c r="E50" s="41"/>
      <c r="G50" s="41"/>
      <c r="H50" s="23"/>
      <c r="I50" s="24" t="str">
        <f>IF($A50&lt;&gt;"",H50/$B50*100,"")</f>
        <v/>
      </c>
      <c r="J50" s="23"/>
      <c r="K50" s="23"/>
      <c r="L50" s="57"/>
      <c r="M50" s="24" t="str">
        <f>IF($A50&lt;&gt;"",K50/$B50*100,"")</f>
        <v/>
      </c>
    </row>
    <row r="51" spans="1:13" ht="14.1" customHeight="1" x14ac:dyDescent="0.2">
      <c r="A51" s="27" t="s">
        <v>47</v>
      </c>
      <c r="B51" s="57">
        <f>IF(A51&lt;&gt;0,E51+H51+K51,"")</f>
        <v>221</v>
      </c>
      <c r="C51" s="24">
        <f>IF($A$11&lt;&gt;"",$B51/$B$11*100,"")</f>
        <v>4.5157335512872905</v>
      </c>
      <c r="E51" s="187"/>
      <c r="G51" s="187"/>
      <c r="H51" s="188">
        <v>126</v>
      </c>
      <c r="I51" s="24">
        <f>IF($A51&lt;&gt;"",H51/$B51*100,"")</f>
        <v>57.013574660633481</v>
      </c>
      <c r="J51" s="188"/>
      <c r="K51" s="188">
        <v>95</v>
      </c>
      <c r="L51" s="182"/>
      <c r="M51" s="24">
        <f>IF($A51&lt;&gt;"",K51/$B51*100,"")</f>
        <v>42.986425339366519</v>
      </c>
    </row>
    <row r="52" spans="1:13" ht="8.25" customHeight="1" x14ac:dyDescent="0.2">
      <c r="B52" s="57" t="str">
        <f>IF(A52&lt;&gt;0,E52+H52+K52,"")</f>
        <v/>
      </c>
      <c r="F52" s="24" t="str">
        <f>IF($A52&lt;&gt;"",E52/$B52*100,"")</f>
        <v/>
      </c>
      <c r="I52" s="24" t="str">
        <f>IF($A52&lt;&gt;"",H52/$B52*100,"")</f>
        <v/>
      </c>
      <c r="K52" s="57"/>
      <c r="L52" s="57"/>
      <c r="M52" s="24" t="str">
        <f>IF($A52&lt;&gt;"",K52/$B52*100,"")</f>
        <v/>
      </c>
    </row>
    <row r="53" spans="1:13" ht="14.1" customHeight="1" x14ac:dyDescent="0.2">
      <c r="A53" s="27" t="s">
        <v>48</v>
      </c>
      <c r="B53" s="57">
        <f>IF(A53&lt;&gt;0,E53+H53+K53,"")</f>
        <v>518</v>
      </c>
      <c r="C53" s="24">
        <f>IF($A$11&lt;&gt;"",$B53/$B$11*100,"")</f>
        <v>10.58438904781365</v>
      </c>
      <c r="E53" s="57">
        <f>SUM(E55:E58)</f>
        <v>56</v>
      </c>
      <c r="F53" s="24">
        <f>IF($A53&lt;&gt;"",E53/$B53*100,"")</f>
        <v>10.810810810810811</v>
      </c>
      <c r="H53" s="57">
        <f>SUM(H55:H58)</f>
        <v>335</v>
      </c>
      <c r="I53" s="24">
        <f>IF($A53&lt;&gt;"",H53/$B53*100,"")</f>
        <v>64.671814671814673</v>
      </c>
      <c r="K53" s="57">
        <f>SUM(K54:K58)</f>
        <v>127</v>
      </c>
      <c r="L53" s="57"/>
      <c r="M53" s="24">
        <f>IF($A53&lt;&gt;"",K53/$B53*100,"")</f>
        <v>24.517374517374517</v>
      </c>
    </row>
    <row r="54" spans="1:13" ht="14.1" customHeight="1" x14ac:dyDescent="0.2">
      <c r="A54" s="27" t="s">
        <v>49</v>
      </c>
      <c r="B54" s="57">
        <f>IF(A54&lt;&gt;0,E54+H54+K54,"")</f>
        <v>5</v>
      </c>
      <c r="C54" s="24">
        <f>IF($A$11&lt;&gt;"",$B54/$B$11*100,"")</f>
        <v>0.10216591744993871</v>
      </c>
      <c r="E54" s="189"/>
      <c r="G54" s="189"/>
      <c r="H54" s="189"/>
      <c r="J54" s="189"/>
      <c r="K54" s="188">
        <v>5</v>
      </c>
      <c r="L54" s="57"/>
    </row>
    <row r="55" spans="1:13" ht="14.1" customHeight="1" x14ac:dyDescent="0.2">
      <c r="A55" s="27" t="s">
        <v>50</v>
      </c>
      <c r="B55" s="57">
        <f>IF(A55&lt;&gt;0,E55+H55+K55,"")</f>
        <v>325</v>
      </c>
      <c r="C55" s="24">
        <f>IF($A$11&lt;&gt;"",$B55/$B$11*100,"")</f>
        <v>6.6407846342460148</v>
      </c>
      <c r="D55" s="57" t="s">
        <v>396</v>
      </c>
      <c r="E55" s="187">
        <v>50</v>
      </c>
      <c r="F55" s="24">
        <f>IF($A55&lt;&gt;"",E55/$B55*100,"")</f>
        <v>15.384615384615385</v>
      </c>
      <c r="G55" s="187"/>
      <c r="H55" s="188">
        <v>219</v>
      </c>
      <c r="I55" s="24">
        <f>IF($A55&lt;&gt;"",H55/$B55*100,"")</f>
        <v>67.384615384615387</v>
      </c>
      <c r="J55" s="188"/>
      <c r="K55" s="188">
        <v>56</v>
      </c>
      <c r="L55" s="57"/>
      <c r="M55" s="24">
        <f>IF($A55&lt;&gt;"",K55/$B55*100,"")</f>
        <v>17.23076923076923</v>
      </c>
    </row>
    <row r="56" spans="1:13" ht="14.1" customHeight="1" x14ac:dyDescent="0.2">
      <c r="A56" s="27" t="s">
        <v>51</v>
      </c>
      <c r="B56" s="57">
        <f>IF(A56&lt;&gt;0,E56+H56+K56,"")</f>
        <v>92</v>
      </c>
      <c r="C56" s="24">
        <f>IF($A$11&lt;&gt;"",$B56/$B$11*100,"")</f>
        <v>1.8798528810788719</v>
      </c>
      <c r="E56" s="187"/>
      <c r="G56" s="187"/>
      <c r="H56" s="188">
        <v>48</v>
      </c>
      <c r="I56" s="24">
        <f>IF($A56&lt;&gt;"",H56/$B56*100,"")</f>
        <v>52.173913043478258</v>
      </c>
      <c r="J56" s="188"/>
      <c r="K56" s="188">
        <v>44</v>
      </c>
      <c r="L56" s="57"/>
      <c r="M56" s="24">
        <f>IF($A56&lt;&gt;"",K56/$B56*100,"")</f>
        <v>47.826086956521742</v>
      </c>
    </row>
    <row r="57" spans="1:13" ht="14.1" customHeight="1" x14ac:dyDescent="0.2">
      <c r="A57" s="27" t="s">
        <v>395</v>
      </c>
      <c r="B57" s="57">
        <f>IF(A57&lt;&gt;0,E57+H57+K57,"")</f>
        <v>68</v>
      </c>
      <c r="C57" s="24">
        <f>IF($A$11&lt;&gt;"",$B57/$B$11*100,"")</f>
        <v>1.3894564773191664</v>
      </c>
      <c r="E57" s="187"/>
      <c r="G57" s="187"/>
      <c r="H57" s="188">
        <v>46</v>
      </c>
      <c r="I57" s="24">
        <f>IF($A57&lt;&gt;"",H57/$B57*100,"")</f>
        <v>67.64705882352942</v>
      </c>
      <c r="J57" s="188"/>
      <c r="K57" s="188">
        <v>22</v>
      </c>
      <c r="L57" s="57"/>
      <c r="M57" s="24">
        <f>IF($A57&lt;&gt;"",K57/$B57*100,"")</f>
        <v>32.352941176470587</v>
      </c>
    </row>
    <row r="58" spans="1:13" ht="14.1" customHeight="1" x14ac:dyDescent="0.2">
      <c r="A58" s="27" t="s">
        <v>52</v>
      </c>
      <c r="B58" s="57">
        <f>IF(A58&lt;&gt;0,E58+H58+K58,"")</f>
        <v>28</v>
      </c>
      <c r="C58" s="24">
        <f>IF($A$11&lt;&gt;"",$B58/$B$11*100,"")</f>
        <v>0.57212913771965668</v>
      </c>
      <c r="D58" s="57" t="s">
        <v>394</v>
      </c>
      <c r="E58" s="187">
        <v>6</v>
      </c>
      <c r="F58" s="24">
        <f>IF($A58&lt;&gt;"",E58/$B58*100,"")</f>
        <v>21.428571428571427</v>
      </c>
      <c r="G58" s="187"/>
      <c r="H58" s="188">
        <v>22</v>
      </c>
      <c r="I58" s="24">
        <f>IF($A58&lt;&gt;"",H58/$B58*100,"")</f>
        <v>78.571428571428569</v>
      </c>
      <c r="J58" s="188"/>
      <c r="K58" s="189"/>
      <c r="L58" s="57"/>
      <c r="M58" s="24">
        <f>IF($A58&lt;&gt;"",K58/$B58*100,"")</f>
        <v>0</v>
      </c>
    </row>
    <row r="59" spans="1:13" ht="8.25" customHeight="1" x14ac:dyDescent="0.2">
      <c r="B59" s="57" t="str">
        <f>IF(A59&lt;&gt;0,E59+H59+K59,"")</f>
        <v/>
      </c>
      <c r="E59" s="191"/>
      <c r="F59" s="24" t="str">
        <f>IF($A59&lt;&gt;"",E59/$B59*100,"")</f>
        <v/>
      </c>
      <c r="I59" s="24" t="str">
        <f>IF($A59&lt;&gt;"",H59/$B59*100,"")</f>
        <v/>
      </c>
      <c r="K59" s="57"/>
      <c r="L59" s="57"/>
      <c r="M59" s="24" t="str">
        <f>IF($A59&lt;&gt;"",K59/$B59*100,"")</f>
        <v/>
      </c>
    </row>
    <row r="60" spans="1:13" ht="14.1" customHeight="1" x14ac:dyDescent="0.25">
      <c r="A60" s="37" t="s">
        <v>88</v>
      </c>
      <c r="B60" s="57">
        <f>IF(A60&lt;&gt;0,E60+H60+K60,"")</f>
        <v>518</v>
      </c>
      <c r="C60" s="24">
        <f>IF($A$11&lt;&gt;"",$B60/$B$11*100,"")</f>
        <v>10.58438904781365</v>
      </c>
      <c r="E60" s="191">
        <f>E61+E63+E70+E72</f>
        <v>30</v>
      </c>
      <c r="F60" s="24">
        <f>IF($A60&lt;&gt;"",E60/$B60*100,"")</f>
        <v>5.7915057915057915</v>
      </c>
      <c r="H60" s="57">
        <f>H61+H63+H70+H72</f>
        <v>188</v>
      </c>
      <c r="I60" s="24">
        <f>IF($A60&lt;&gt;"",H60/$B60*100,"")</f>
        <v>36.293436293436294</v>
      </c>
      <c r="K60" s="57">
        <f>K61+K63+K70+K72</f>
        <v>300</v>
      </c>
      <c r="L60" s="57"/>
      <c r="M60" s="24">
        <f>IF($A60&lt;&gt;"",K60/$B60*100,"")</f>
        <v>57.915057915057908</v>
      </c>
    </row>
    <row r="61" spans="1:13" ht="14.1" customHeight="1" x14ac:dyDescent="0.2">
      <c r="A61" s="27" t="s">
        <v>92</v>
      </c>
      <c r="B61" s="57">
        <f>IF(A61&lt;&gt;0,E61+H61+K61,"")</f>
        <v>38</v>
      </c>
      <c r="C61" s="24">
        <f>IF($A$11&lt;&gt;"",$B61/$B$11*100,"")</f>
        <v>0.77646097261953417</v>
      </c>
      <c r="E61" s="187"/>
      <c r="G61" s="187"/>
      <c r="H61" s="187"/>
      <c r="J61" s="189"/>
      <c r="K61" s="188">
        <v>38</v>
      </c>
      <c r="L61" s="57"/>
      <c r="M61" s="24">
        <f>IF($A61&lt;&gt;"",K61/$B61*100,"")</f>
        <v>100</v>
      </c>
    </row>
    <row r="62" spans="1:13" ht="8.25" customHeight="1" x14ac:dyDescent="0.2">
      <c r="B62" s="57" t="str">
        <f>IF(A62&lt;&gt;0,E62+H62+K62,"")</f>
        <v/>
      </c>
      <c r="E62" s="191"/>
      <c r="F62" s="24" t="str">
        <f>IF($A62&lt;&gt;"",E62/$B62*100,"")</f>
        <v/>
      </c>
      <c r="I62" s="24" t="str">
        <f>IF($A62&lt;&gt;"",H62/$B62*100,"")</f>
        <v/>
      </c>
      <c r="K62" s="57"/>
      <c r="L62" s="57"/>
    </row>
    <row r="63" spans="1:13" ht="14.1" customHeight="1" x14ac:dyDescent="0.2">
      <c r="A63" s="27" t="s">
        <v>53</v>
      </c>
      <c r="B63" s="57">
        <f>IF(A63&lt;&gt;0,E63+H63+K63,"")</f>
        <v>373</v>
      </c>
      <c r="C63" s="24">
        <f>IF($A$11&lt;&gt;"",$B63/$B$11*100,"")</f>
        <v>7.6215774417654272</v>
      </c>
      <c r="E63" s="191">
        <f>SUM(E64:E68)</f>
        <v>4</v>
      </c>
      <c r="F63" s="24">
        <f>IF($A63&lt;&gt;"",E63/$B63*100,"")</f>
        <v>1.0723860589812333</v>
      </c>
      <c r="H63" s="57">
        <f>SUM(H64:H68)</f>
        <v>188</v>
      </c>
      <c r="I63" s="24">
        <f>IF($A63&lt;&gt;"",H63/$B63*100,"")</f>
        <v>50.402144772117964</v>
      </c>
      <c r="K63" s="57">
        <f>SUM(K64:K68)</f>
        <v>181</v>
      </c>
      <c r="L63" s="57"/>
      <c r="M63" s="24">
        <f>IF($A63&lt;&gt;"",K63/$B63*100,"")</f>
        <v>48.525469168900806</v>
      </c>
    </row>
    <row r="64" spans="1:13" ht="14.1" customHeight="1" x14ac:dyDescent="0.2">
      <c r="A64" s="27" t="s">
        <v>54</v>
      </c>
      <c r="B64" s="57">
        <f>IF(A64&lt;&gt;0,E64+H64+K64,"")</f>
        <v>168</v>
      </c>
      <c r="C64" s="24">
        <f>IF($A$11&lt;&gt;"",$B64/$B$11*100,"")</f>
        <v>3.4327748263179401</v>
      </c>
      <c r="E64" s="189"/>
      <c r="G64" s="189"/>
      <c r="H64" s="188">
        <v>97</v>
      </c>
      <c r="I64" s="24">
        <f>IF($A64&lt;&gt;"",H64/$B64*100,"")</f>
        <v>57.738095238095234</v>
      </c>
      <c r="J64" s="188"/>
      <c r="K64" s="188">
        <v>71</v>
      </c>
      <c r="L64" s="57"/>
      <c r="M64" s="24">
        <f>IF($A64&lt;&gt;"",K64/$B64*100,"")</f>
        <v>42.261904761904759</v>
      </c>
    </row>
    <row r="65" spans="1:13" ht="14.1" customHeight="1" x14ac:dyDescent="0.2">
      <c r="A65" s="27" t="s">
        <v>55</v>
      </c>
      <c r="B65" s="57">
        <f>IF(A65&lt;&gt;0,E65+H65+K65,"")</f>
        <v>38</v>
      </c>
      <c r="C65" s="24">
        <f>IF($A$11&lt;&gt;"",$B65/$B$11*100,"")</f>
        <v>0.77646097261953417</v>
      </c>
      <c r="E65" s="189"/>
      <c r="G65" s="189"/>
      <c r="H65" s="189"/>
      <c r="I65" s="24">
        <f>IF($A65&lt;&gt;"",H65/$B65*100,"")</f>
        <v>0</v>
      </c>
      <c r="J65" s="189"/>
      <c r="K65" s="188">
        <v>38</v>
      </c>
      <c r="L65" s="57"/>
      <c r="M65" s="24">
        <f>IF($A65&lt;&gt;"",K65/$B65*100,"")</f>
        <v>100</v>
      </c>
    </row>
    <row r="66" spans="1:13" ht="14.1" customHeight="1" x14ac:dyDescent="0.2">
      <c r="A66" s="27" t="s">
        <v>58</v>
      </c>
      <c r="B66" s="57">
        <f>IF(A66&lt;&gt;0,E66+H66+K66,"")</f>
        <v>88</v>
      </c>
      <c r="C66" s="24">
        <f>IF($A$11&lt;&gt;"",$B66/$B$11*100,"")</f>
        <v>1.7981201471189212</v>
      </c>
      <c r="E66" s="188">
        <v>4</v>
      </c>
      <c r="F66" s="24">
        <f>IF($A66&lt;&gt;"",E66/$B66*100,"")</f>
        <v>4.5454545454545459</v>
      </c>
      <c r="G66" s="188"/>
      <c r="H66" s="188">
        <v>44</v>
      </c>
      <c r="I66" s="24">
        <f>IF($A66&lt;&gt;"",H66/$B66*100,"")</f>
        <v>50</v>
      </c>
      <c r="J66" s="188"/>
      <c r="K66" s="188">
        <v>40</v>
      </c>
      <c r="L66" s="57"/>
      <c r="M66" s="24">
        <f>IF($A66&lt;&gt;"",K66/$B66*100,"")</f>
        <v>45.454545454545453</v>
      </c>
    </row>
    <row r="67" spans="1:13" ht="14.1" customHeight="1" x14ac:dyDescent="0.2">
      <c r="A67" s="27" t="s">
        <v>56</v>
      </c>
      <c r="B67" s="57">
        <f>IF(A67&lt;&gt;0,E67+H67+K67,"")</f>
        <v>28</v>
      </c>
      <c r="C67" s="24">
        <f>IF($A$11&lt;&gt;"",$B67/$B$11*100,"")</f>
        <v>0.57212913771965668</v>
      </c>
      <c r="E67" s="189"/>
      <c r="G67" s="189"/>
      <c r="H67" s="188">
        <v>18</v>
      </c>
      <c r="I67" s="24">
        <f>IF($A67&lt;&gt;"",H67/$B67*100,"")</f>
        <v>64.285714285714292</v>
      </c>
      <c r="J67" s="188"/>
      <c r="K67" s="188">
        <v>10</v>
      </c>
      <c r="L67" s="57"/>
      <c r="M67" s="24">
        <f>IF($A67&lt;&gt;"",K67/$B67*100,"")</f>
        <v>35.714285714285715</v>
      </c>
    </row>
    <row r="68" spans="1:13" ht="14.1" customHeight="1" x14ac:dyDescent="0.2">
      <c r="A68" s="27" t="s">
        <v>57</v>
      </c>
      <c r="B68" s="57">
        <f>IF(A68&lt;&gt;0,E68+H68+K68,"")</f>
        <v>51</v>
      </c>
      <c r="C68" s="24">
        <f>IF($A$11&lt;&gt;"",$B68/$B$11*100,"")</f>
        <v>1.0420923579893748</v>
      </c>
      <c r="E68" s="189"/>
      <c r="G68" s="189"/>
      <c r="H68" s="188">
        <v>29</v>
      </c>
      <c r="I68" s="24">
        <f>IF($A68&lt;&gt;"",H68/$B68*100,"")</f>
        <v>56.862745098039213</v>
      </c>
      <c r="J68" s="188"/>
      <c r="K68" s="188">
        <v>22</v>
      </c>
      <c r="L68" s="57"/>
      <c r="M68" s="24">
        <f>IF($A68&lt;&gt;"",K68/$B68*100,"")</f>
        <v>43.137254901960787</v>
      </c>
    </row>
    <row r="69" spans="1:13" ht="8.25" customHeight="1" x14ac:dyDescent="0.2">
      <c r="B69" s="57" t="str">
        <f>IF(A69&lt;&gt;0,E69+H69+K69,"")</f>
        <v/>
      </c>
      <c r="E69" s="23"/>
      <c r="F69" s="24" t="str">
        <f>IF($A69&lt;&gt;"",E69/$B69*100,"")</f>
        <v/>
      </c>
      <c r="G69" s="23"/>
      <c r="H69" s="23"/>
      <c r="I69" s="24" t="str">
        <f>IF($A69&lt;&gt;"",H69/$B69*100,"")</f>
        <v/>
      </c>
      <c r="J69" s="23"/>
      <c r="K69" s="23"/>
      <c r="L69" s="57"/>
      <c r="M69" s="24" t="str">
        <f>IF($A69&lt;&gt;"",K69/$B69*100,"")</f>
        <v/>
      </c>
    </row>
    <row r="70" spans="1:13" ht="14.1" customHeight="1" x14ac:dyDescent="0.2">
      <c r="A70" s="27" t="s">
        <v>59</v>
      </c>
      <c r="B70" s="57">
        <f>IF(A70&lt;&gt;0,E70+H70+K70,"")</f>
        <v>82</v>
      </c>
      <c r="C70" s="24">
        <f>IF($A$11&lt;&gt;"",$B70/$B$11*100,"")</f>
        <v>1.6755210461789947</v>
      </c>
      <c r="E70" s="188">
        <v>26</v>
      </c>
      <c r="F70" s="24">
        <f>IF($A70&lt;&gt;"",E70/$B70*100,"")</f>
        <v>31.707317073170731</v>
      </c>
      <c r="G70" s="188"/>
      <c r="H70" s="189"/>
      <c r="I70" s="24">
        <f>IF($A70&lt;&gt;"",H70/$B70*100,"")</f>
        <v>0</v>
      </c>
      <c r="J70" s="189"/>
      <c r="K70" s="188">
        <v>56</v>
      </c>
      <c r="L70" s="57"/>
      <c r="M70" s="24">
        <f>IF($A70&lt;&gt;"",K70/$B70*100,"")</f>
        <v>68.292682926829272</v>
      </c>
    </row>
    <row r="71" spans="1:13" ht="10.5" customHeight="1" x14ac:dyDescent="0.2">
      <c r="B71" s="57" t="str">
        <f>IF(A71&lt;&gt;0,E71+H71+K71,"")</f>
        <v/>
      </c>
      <c r="E71" s="23"/>
      <c r="F71" s="24" t="str">
        <f>IF($A71&lt;&gt;"",E71/$B71*100,"")</f>
        <v/>
      </c>
      <c r="G71" s="23"/>
      <c r="H71" s="23"/>
      <c r="I71" s="24" t="str">
        <f>IF($A71&lt;&gt;"",H71/$B71*100,"")</f>
        <v/>
      </c>
      <c r="J71" s="23"/>
      <c r="K71" s="23"/>
      <c r="L71" s="57"/>
      <c r="M71" s="24" t="str">
        <f>IF($A71&lt;&gt;"",K71/$B71*100,"")</f>
        <v/>
      </c>
    </row>
    <row r="72" spans="1:13" ht="14.1" customHeight="1" x14ac:dyDescent="0.2">
      <c r="A72" s="27" t="s">
        <v>60</v>
      </c>
      <c r="B72" s="57">
        <f>IF(A72&lt;&gt;0,E72+H72+K72,"")</f>
        <v>25</v>
      </c>
      <c r="C72" s="24">
        <f>IF($A$11&lt;&gt;"",$B72/$B$11*100,"")</f>
        <v>0.51082958724969352</v>
      </c>
      <c r="E72" s="189"/>
      <c r="G72" s="189"/>
      <c r="H72" s="189"/>
      <c r="I72" s="24">
        <f>IF($A72&lt;&gt;"",H72/$B72*100,"")</f>
        <v>0</v>
      </c>
      <c r="J72" s="189"/>
      <c r="K72" s="188">
        <v>25</v>
      </c>
      <c r="L72" s="57"/>
      <c r="M72" s="24">
        <f>IF($A72&lt;&gt;"",K72/$B72*100,"")</f>
        <v>100</v>
      </c>
    </row>
    <row r="73" spans="1:13" ht="8.25" customHeight="1" x14ac:dyDescent="0.2">
      <c r="B73" s="57" t="str">
        <f>IF(A73&lt;&gt;0,E73+H73+K73,"")</f>
        <v/>
      </c>
      <c r="F73" s="24" t="str">
        <f>IF($A73&lt;&gt;"",E73/$B73*100,"")</f>
        <v/>
      </c>
      <c r="I73" s="24" t="str">
        <f>IF($A73&lt;&gt;"",H73/$B73*100,"")</f>
        <v/>
      </c>
      <c r="K73" s="57"/>
      <c r="L73" s="57"/>
      <c r="M73" s="24" t="str">
        <f>IF($A73&lt;&gt;"",K73/$B73*100,"")</f>
        <v/>
      </c>
    </row>
    <row r="74" spans="1:13" ht="14.1" customHeight="1" x14ac:dyDescent="0.25">
      <c r="A74" s="37" t="s">
        <v>89</v>
      </c>
      <c r="B74" s="57">
        <f>IF(A74&lt;&gt;0,E74+H74+K74,"")</f>
        <v>165</v>
      </c>
      <c r="C74" s="24">
        <f>IF($A$11&lt;&gt;"",$B74/$B$11*100,"")</f>
        <v>3.3714752758479771</v>
      </c>
      <c r="E74" s="57">
        <f>SUM(E75)</f>
        <v>0</v>
      </c>
      <c r="F74" s="24">
        <f>IF($A74&lt;&gt;"",E74/$B74*100,"")</f>
        <v>0</v>
      </c>
      <c r="H74" s="57">
        <f>SUM(H75)</f>
        <v>104</v>
      </c>
      <c r="I74" s="24">
        <f>IF($A74&lt;&gt;"",H74/$B74*100,"")</f>
        <v>63.030303030303024</v>
      </c>
      <c r="K74" s="57">
        <f>SUM(K75)</f>
        <v>61</v>
      </c>
      <c r="L74" s="57"/>
      <c r="M74" s="24">
        <f>IF($A74&lt;&gt;"",K74/$B74*100,"")</f>
        <v>36.969696969696969</v>
      </c>
    </row>
    <row r="75" spans="1:13" ht="14.1" customHeight="1" x14ac:dyDescent="0.2">
      <c r="A75" s="27" t="s">
        <v>287</v>
      </c>
      <c r="B75" s="57">
        <f>IF(A75&lt;&gt;0,E75+H75+K75,"")</f>
        <v>165</v>
      </c>
      <c r="C75" s="24">
        <f>IF($A$11&lt;&gt;"",$B75/$B$11*100,"")</f>
        <v>3.3714752758479771</v>
      </c>
      <c r="E75" s="57">
        <f>SUM(E76:E79)</f>
        <v>0</v>
      </c>
      <c r="F75" s="24">
        <f>IF($A75&lt;&gt;"",E75/$B75*100,"")</f>
        <v>0</v>
      </c>
      <c r="H75" s="57">
        <f>SUM(H76:H78)</f>
        <v>104</v>
      </c>
      <c r="I75" s="24">
        <f>IF($A75&lt;&gt;"",H75/$B75*100,"")</f>
        <v>63.030303030303024</v>
      </c>
      <c r="K75" s="57">
        <f>SUM(K76:K79)</f>
        <v>61</v>
      </c>
      <c r="L75" s="57"/>
      <c r="M75" s="24">
        <f>IF($A75&lt;&gt;"",K75/$B75*100,"")</f>
        <v>36.969696969696969</v>
      </c>
    </row>
    <row r="76" spans="1:13" ht="14.1" customHeight="1" x14ac:dyDescent="0.2">
      <c r="A76" s="27" t="s">
        <v>62</v>
      </c>
      <c r="B76" s="57">
        <f>IF(A76&lt;&gt;0,E76+H76+K76,"")</f>
        <v>52</v>
      </c>
      <c r="C76" s="24">
        <f>IF($A$11&lt;&gt;"",$B76/$B$11*100,"")</f>
        <v>1.0625255414793624</v>
      </c>
      <c r="E76" s="189"/>
      <c r="G76" s="189"/>
      <c r="H76" s="188">
        <v>40</v>
      </c>
      <c r="I76" s="24">
        <f>IF($A76&lt;&gt;"",H76/$B76*100,"")</f>
        <v>76.923076923076934</v>
      </c>
      <c r="J76" s="188"/>
      <c r="K76" s="188">
        <v>12</v>
      </c>
      <c r="L76" s="57"/>
      <c r="M76" s="24">
        <f>IF($A76&lt;&gt;"",K76/$B76*100,"")</f>
        <v>23.076923076923077</v>
      </c>
    </row>
    <row r="77" spans="1:13" ht="14.1" customHeight="1" x14ac:dyDescent="0.2">
      <c r="A77" s="27" t="s">
        <v>63</v>
      </c>
      <c r="B77" s="57">
        <f>IF(A77&lt;&gt;0,E77+H77+K77,"")</f>
        <v>58</v>
      </c>
      <c r="C77" s="24">
        <f>IF($A$11&lt;&gt;"",$B77/$B$11*100,"")</f>
        <v>1.1851246424192889</v>
      </c>
      <c r="E77" s="189"/>
      <c r="G77" s="189"/>
      <c r="H77" s="188">
        <v>43</v>
      </c>
      <c r="I77" s="24">
        <f>IF($A77&lt;&gt;"",H77/$B77*100,"")</f>
        <v>74.137931034482762</v>
      </c>
      <c r="J77" s="188"/>
      <c r="K77" s="188">
        <v>15</v>
      </c>
      <c r="L77" s="57"/>
      <c r="M77" s="24">
        <f>IF($A77&lt;&gt;"",K77/$B77*100,"")</f>
        <v>25.862068965517242</v>
      </c>
    </row>
    <row r="78" spans="1:13" ht="14.1" customHeight="1" x14ac:dyDescent="0.2">
      <c r="A78" s="27" t="s">
        <v>64</v>
      </c>
      <c r="B78" s="57">
        <f>IF(A78&lt;&gt;0,E78+H78+K78,"")</f>
        <v>38</v>
      </c>
      <c r="C78" s="24">
        <f>IF($A$11&lt;&gt;"",$B78/$B$11*100,"")</f>
        <v>0.77646097261953417</v>
      </c>
      <c r="E78" s="189"/>
      <c r="G78" s="189"/>
      <c r="H78" s="188">
        <v>21</v>
      </c>
      <c r="I78" s="24">
        <f>IF($A78&lt;&gt;"",H78/$B78*100,"")</f>
        <v>55.26315789473685</v>
      </c>
      <c r="J78" s="188"/>
      <c r="K78" s="188">
        <v>17</v>
      </c>
      <c r="L78" s="57"/>
      <c r="M78" s="24">
        <f>IF($A78&lt;&gt;"",K78/$B78*100,"")</f>
        <v>44.736842105263158</v>
      </c>
    </row>
    <row r="79" spans="1:13" ht="14.1" customHeight="1" x14ac:dyDescent="0.2">
      <c r="A79" s="27" t="s">
        <v>65</v>
      </c>
      <c r="B79" s="57">
        <f>IF(A79&lt;&gt;0,E79+H79+K79,"")</f>
        <v>17</v>
      </c>
      <c r="C79" s="24">
        <f>IF($A$11&lt;&gt;"",$B79/$B$11*100,"")</f>
        <v>0.34736411932979161</v>
      </c>
      <c r="E79" s="189"/>
      <c r="G79" s="189"/>
      <c r="H79" s="189"/>
      <c r="I79" s="24">
        <f>IF($A79&lt;&gt;"",H79/$B79*100,"")</f>
        <v>0</v>
      </c>
      <c r="J79" s="189"/>
      <c r="K79" s="188">
        <v>17</v>
      </c>
      <c r="L79" s="57"/>
      <c r="M79" s="24">
        <f>IF($A79&lt;&gt;"",K79/$B79*100,"")</f>
        <v>100</v>
      </c>
    </row>
    <row r="80" spans="1:13" ht="8.25" customHeight="1" x14ac:dyDescent="0.2">
      <c r="F80" s="24" t="str">
        <f>IF($A80&lt;&gt;"",E80/$B80*100,"")</f>
        <v/>
      </c>
      <c r="I80" s="24" t="str">
        <f>IF($A80&lt;&gt;"",H80/$B80*100,"")</f>
        <v/>
      </c>
      <c r="K80" s="57"/>
      <c r="L80" s="57"/>
      <c r="M80" s="24" t="str">
        <f>IF($A80&lt;&gt;"",K80/$B80*100,"")</f>
        <v/>
      </c>
    </row>
    <row r="81" spans="1:13" ht="14.1" customHeight="1" x14ac:dyDescent="0.25">
      <c r="A81" s="37" t="s">
        <v>90</v>
      </c>
      <c r="B81" s="57">
        <f>IF(A81&lt;&gt;0,E81+H81+K81,"")</f>
        <v>536</v>
      </c>
      <c r="C81" s="24">
        <f>IF($A$11&lt;&gt;"",$B81/$B$11*100,"")</f>
        <v>10.952186350633429</v>
      </c>
      <c r="E81" s="57">
        <f>SUM(E82)</f>
        <v>0</v>
      </c>
      <c r="F81" s="24">
        <f>IF($A81&lt;&gt;"",E81/$B81*100,"")</f>
        <v>0</v>
      </c>
      <c r="H81" s="57">
        <f>SUM(H82)</f>
        <v>271</v>
      </c>
      <c r="I81" s="24">
        <f>IF($A81&lt;&gt;"",H81/$B81*100,"")</f>
        <v>50.559701492537314</v>
      </c>
      <c r="K81" s="57">
        <f>SUM(K82)</f>
        <v>265</v>
      </c>
      <c r="L81" s="57"/>
      <c r="M81" s="24">
        <f>IF($A81&lt;&gt;"",K81/$B81*100,"")</f>
        <v>49.440298507462686</v>
      </c>
    </row>
    <row r="82" spans="1:13" ht="14.1" customHeight="1" x14ac:dyDescent="0.2">
      <c r="A82" s="27" t="s">
        <v>66</v>
      </c>
      <c r="B82" s="57">
        <f>IF(A82&lt;&gt;0,E82+H82+K82,"")</f>
        <v>536</v>
      </c>
      <c r="C82" s="24">
        <f>IF($A$11&lt;&gt;"",$B82/$B$11*100,"")</f>
        <v>10.952186350633429</v>
      </c>
      <c r="E82" s="57">
        <f>SUM(E83:E91)</f>
        <v>0</v>
      </c>
      <c r="F82" s="24">
        <f>IF($A82&lt;&gt;"",E82/$B82*100,"")</f>
        <v>0</v>
      </c>
      <c r="H82" s="57">
        <f>SUM(H83:H91)</f>
        <v>271</v>
      </c>
      <c r="I82" s="24">
        <f>IF($A82&lt;&gt;"",H82/$B82*100,"")</f>
        <v>50.559701492537314</v>
      </c>
      <c r="K82" s="57">
        <f>SUM(K83:K91)</f>
        <v>265</v>
      </c>
      <c r="L82" s="57"/>
      <c r="M82" s="24">
        <f>IF($A82&lt;&gt;"",K82/$B82*100,"")</f>
        <v>49.440298507462686</v>
      </c>
    </row>
    <row r="83" spans="1:13" ht="14.1" customHeight="1" x14ac:dyDescent="0.2">
      <c r="A83" s="27" t="s">
        <v>393</v>
      </c>
      <c r="B83" s="57">
        <f>IF(A83&lt;&gt;0,E83+H83+K83,"")</f>
        <v>44</v>
      </c>
      <c r="C83" s="24">
        <f>IF($A$11&lt;&gt;"",$B83/$B$11*100,"")</f>
        <v>0.8990600735594606</v>
      </c>
      <c r="E83" s="189"/>
      <c r="G83" s="189"/>
      <c r="H83" s="188">
        <v>31</v>
      </c>
      <c r="I83" s="24">
        <f>IF($A83&lt;&gt;"",H83/$B83*100,"")</f>
        <v>70.454545454545453</v>
      </c>
      <c r="J83" s="188"/>
      <c r="K83" s="188">
        <v>13</v>
      </c>
      <c r="L83" s="57"/>
      <c r="M83" s="24">
        <f>IF($A83&lt;&gt;"",K83/$B83*100,"")</f>
        <v>29.545454545454547</v>
      </c>
    </row>
    <row r="84" spans="1:13" ht="14.1" customHeight="1" x14ac:dyDescent="0.2">
      <c r="A84" s="27" t="s">
        <v>67</v>
      </c>
      <c r="B84" s="57">
        <f>IF(A84&lt;&gt;0,E84+H84+K84,"")</f>
        <v>57</v>
      </c>
      <c r="C84" s="24">
        <f>IF($A$11&lt;&gt;"",$B84/$B$11*100,"")</f>
        <v>1.1646914589293011</v>
      </c>
      <c r="E84" s="189"/>
      <c r="G84" s="189"/>
      <c r="H84" s="189"/>
      <c r="I84" s="24">
        <f>IF($A84&lt;&gt;"",H84/$B84*100,"")</f>
        <v>0</v>
      </c>
      <c r="J84" s="189"/>
      <c r="K84" s="188">
        <v>57</v>
      </c>
      <c r="L84" s="57"/>
      <c r="M84" s="24">
        <f>IF($A84&lt;&gt;"",K84/$B84*100,"")</f>
        <v>100</v>
      </c>
    </row>
    <row r="85" spans="1:13" ht="14.1" customHeight="1" x14ac:dyDescent="0.2">
      <c r="A85" s="27" t="s">
        <v>69</v>
      </c>
      <c r="B85" s="57">
        <f>IF(A85&lt;&gt;0,E85+H85+K85,"")</f>
        <v>117</v>
      </c>
      <c r="C85" s="24">
        <f>IF($A$11&lt;&gt;"",$B85/$B$11*100,"")</f>
        <v>2.3906824683285657</v>
      </c>
      <c r="E85" s="189"/>
      <c r="G85" s="189"/>
      <c r="H85" s="188">
        <v>106</v>
      </c>
      <c r="I85" s="24">
        <f>IF($A85&lt;&gt;"",H85/$B85*100,"")</f>
        <v>90.598290598290603</v>
      </c>
      <c r="J85" s="188"/>
      <c r="K85" s="188">
        <v>11</v>
      </c>
      <c r="L85" s="57"/>
      <c r="M85" s="24">
        <f>IF($A85&lt;&gt;"",K85/$B85*100,"")</f>
        <v>9.4017094017094021</v>
      </c>
    </row>
    <row r="86" spans="1:13" ht="14.1" customHeight="1" x14ac:dyDescent="0.2">
      <c r="A86" s="27" t="s">
        <v>71</v>
      </c>
      <c r="B86" s="57">
        <f>IF(A86&lt;&gt;0,E86+H86+K86,"")</f>
        <v>63</v>
      </c>
      <c r="C86" s="24">
        <f>IF($A$11&lt;&gt;"",$B86/$B$11*100,"")</f>
        <v>1.2872905598692277</v>
      </c>
      <c r="E86" s="189"/>
      <c r="G86" s="189"/>
      <c r="H86" s="189"/>
      <c r="I86" s="24">
        <f>IF($A86&lt;&gt;"",H86/$B86*100,"")</f>
        <v>0</v>
      </c>
      <c r="J86" s="189"/>
      <c r="K86" s="188">
        <v>63</v>
      </c>
      <c r="L86" s="57"/>
      <c r="M86" s="24">
        <f>IF($A86&lt;&gt;"",K86/$B86*100,"")</f>
        <v>100</v>
      </c>
    </row>
    <row r="87" spans="1:13" ht="14.1" customHeight="1" x14ac:dyDescent="0.2">
      <c r="A87" s="27" t="s">
        <v>70</v>
      </c>
      <c r="B87" s="57">
        <f>IF(A87&lt;&gt;0,E87+H87+K87,"")</f>
        <v>54</v>
      </c>
      <c r="C87" s="24">
        <f>IF($A$11&lt;&gt;"",$B87/$B$11*100,"")</f>
        <v>1.103391908459338</v>
      </c>
      <c r="E87" s="189"/>
      <c r="G87" s="189"/>
      <c r="H87" s="188">
        <v>33</v>
      </c>
      <c r="I87" s="24">
        <f>IF($A87&lt;&gt;"",H87/$B87*100,"")</f>
        <v>61.111111111111114</v>
      </c>
      <c r="J87" s="188"/>
      <c r="K87" s="188">
        <v>21</v>
      </c>
      <c r="L87" s="57"/>
      <c r="M87" s="24">
        <f>IF($A87&lt;&gt;"",K87/$B87*100,"")</f>
        <v>38.888888888888893</v>
      </c>
    </row>
    <row r="88" spans="1:13" ht="14.1" customHeight="1" x14ac:dyDescent="0.2">
      <c r="A88" s="27" t="s">
        <v>68</v>
      </c>
      <c r="B88" s="57">
        <f>IF(A88&lt;&gt;0,E88+H88+K88,"")</f>
        <v>40</v>
      </c>
      <c r="C88" s="24">
        <f>IF($A$11&lt;&gt;"",$B88/$B$11*100,"")</f>
        <v>0.81732733959950965</v>
      </c>
      <c r="E88" s="189"/>
      <c r="G88" s="189"/>
      <c r="H88" s="189"/>
      <c r="I88" s="24">
        <f>IF($A88&lt;&gt;"",H88/$B88*100,"")</f>
        <v>0</v>
      </c>
      <c r="J88" s="189"/>
      <c r="K88" s="188">
        <v>40</v>
      </c>
      <c r="L88" s="57"/>
      <c r="M88" s="24">
        <f>IF($A88&lt;&gt;"",K88/$B88*100,"")</f>
        <v>100</v>
      </c>
    </row>
    <row r="89" spans="1:13" ht="14.1" customHeight="1" x14ac:dyDescent="0.2">
      <c r="A89" s="27" t="s">
        <v>72</v>
      </c>
      <c r="B89" s="57">
        <f>IF(A89&lt;&gt;0,E89+H89+K89,"")</f>
        <v>37</v>
      </c>
      <c r="C89" s="24">
        <f>IF($A$11&lt;&gt;"",$B89/$B$11*100,"")</f>
        <v>0.75602778912954638</v>
      </c>
      <c r="E89" s="189"/>
      <c r="G89" s="189"/>
      <c r="H89" s="189"/>
      <c r="I89" s="24">
        <f>IF($A89&lt;&gt;"",H89/$B89*100,"")</f>
        <v>0</v>
      </c>
      <c r="J89" s="189"/>
      <c r="K89" s="188">
        <v>37</v>
      </c>
      <c r="L89" s="57"/>
      <c r="M89" s="24">
        <f>IF($A89&lt;&gt;"",K89/$B89*100,"")</f>
        <v>100</v>
      </c>
    </row>
    <row r="90" spans="1:13" ht="14.1" customHeight="1" x14ac:dyDescent="0.2">
      <c r="A90" s="27" t="s">
        <v>392</v>
      </c>
      <c r="B90" s="57">
        <f>IF(A90&lt;&gt;0,E90+H90+K90,"")</f>
        <v>42</v>
      </c>
      <c r="C90" s="24">
        <f>IF($A$11&lt;&gt;"",$B90/$B$11*100,"")</f>
        <v>0.85819370657948502</v>
      </c>
      <c r="E90" s="189"/>
      <c r="G90" s="189"/>
      <c r="H90" s="188">
        <v>32</v>
      </c>
      <c r="I90" s="24">
        <f>IF($A90&lt;&gt;"",H90/$B90*100,"")</f>
        <v>76.19047619047619</v>
      </c>
      <c r="J90" s="188"/>
      <c r="K90" s="188">
        <v>10</v>
      </c>
      <c r="L90" s="57"/>
      <c r="M90" s="24">
        <f>IF($A90&lt;&gt;"",K90/$B90*100,"")</f>
        <v>23.809523809523807</v>
      </c>
    </row>
    <row r="91" spans="1:13" ht="14.1" customHeight="1" x14ac:dyDescent="0.2">
      <c r="A91" s="27" t="s">
        <v>73</v>
      </c>
      <c r="B91" s="57">
        <f>IF(A91&lt;&gt;0,E91+H91+K91,"")</f>
        <v>82</v>
      </c>
      <c r="C91" s="24">
        <f>IF($A$11&lt;&gt;"",$B91/$B$11*100,"")</f>
        <v>1.6755210461789947</v>
      </c>
      <c r="E91" s="189"/>
      <c r="G91" s="189"/>
      <c r="H91" s="188">
        <v>69</v>
      </c>
      <c r="I91" s="24">
        <f>IF($A91&lt;&gt;"",H91/$B91*100,"")</f>
        <v>84.146341463414629</v>
      </c>
      <c r="J91" s="188"/>
      <c r="K91" s="188">
        <v>13</v>
      </c>
      <c r="L91" s="57"/>
      <c r="M91" s="24">
        <f>IF($A91&lt;&gt;"",K91/$B91*100,"")</f>
        <v>15.853658536585366</v>
      </c>
    </row>
    <row r="92" spans="1:13" ht="6.75" customHeight="1" x14ac:dyDescent="0.2">
      <c r="E92" s="23"/>
      <c r="G92" s="23"/>
      <c r="H92" s="23"/>
      <c r="I92" s="24" t="str">
        <f>IF($A92&lt;&gt;"",H92/$B92*100,"")</f>
        <v/>
      </c>
      <c r="J92" s="23"/>
      <c r="K92" s="23"/>
      <c r="L92" s="57"/>
    </row>
    <row r="93" spans="1:13" ht="14.1" customHeight="1" x14ac:dyDescent="0.2">
      <c r="A93" s="190" t="s">
        <v>391</v>
      </c>
      <c r="B93" s="57">
        <f>IF(A93&lt;&gt;0,E93+H93+K93,"")</f>
        <v>71</v>
      </c>
      <c r="C93" s="24">
        <f>IF($A$11&lt;&gt;"",$B93/$B$11*100,"")</f>
        <v>1.4507560277891296</v>
      </c>
      <c r="E93" s="189"/>
      <c r="G93" s="189"/>
      <c r="H93" s="187">
        <v>25</v>
      </c>
      <c r="I93" s="24">
        <f>IF($A93&lt;&gt;"",H93/$B93*100,"")</f>
        <v>35.2112676056338</v>
      </c>
      <c r="J93" s="187"/>
      <c r="K93" s="188">
        <v>46</v>
      </c>
      <c r="L93" s="24"/>
      <c r="M93" s="24">
        <f>IF($A93&lt;&gt;"",K93/$B93*100,"")</f>
        <v>64.788732394366207</v>
      </c>
    </row>
    <row r="94" spans="1:13" ht="8.25" customHeight="1" x14ac:dyDescent="0.2">
      <c r="B94" s="57" t="str">
        <f>IF(A94&lt;&gt;0,E94+H94+K94,"")</f>
        <v/>
      </c>
      <c r="F94" s="24" t="str">
        <f>IF($A94&lt;&gt;"",E94/$B94*100,"")</f>
        <v/>
      </c>
      <c r="I94" s="24" t="str">
        <f>IF($A94&lt;&gt;"",H94/$B94*100,"")</f>
        <v/>
      </c>
      <c r="K94" s="57"/>
      <c r="L94" s="57"/>
      <c r="M94" s="24" t="str">
        <f>IF($A94&lt;&gt;"",K94/$B94*100,"")</f>
        <v/>
      </c>
    </row>
    <row r="95" spans="1:13" ht="14.1" customHeight="1" x14ac:dyDescent="0.25">
      <c r="A95" s="37" t="s">
        <v>106</v>
      </c>
      <c r="B95" s="57">
        <f>IF(A95&lt;&gt;0,E95+H95+K95,"")</f>
        <v>1224</v>
      </c>
      <c r="C95" s="24">
        <f>IF($A$11&lt;&gt;"",$B95/$B$11*100,"")</f>
        <v>25.010216591744992</v>
      </c>
      <c r="E95" s="57">
        <f>SUM(E96:E101)</f>
        <v>49</v>
      </c>
      <c r="F95" s="24">
        <f>IF($A95&lt;&gt;"",E95/$B95*100,"")</f>
        <v>4.0032679738562091</v>
      </c>
      <c r="H95" s="57">
        <f>SUM(H96:H101)</f>
        <v>908</v>
      </c>
      <c r="I95" s="24">
        <f>IF($A95&lt;&gt;"",H95/$B95*100,"")</f>
        <v>74.183006535947712</v>
      </c>
      <c r="K95" s="57">
        <f>SUM(K96:K101)</f>
        <v>267</v>
      </c>
      <c r="L95" s="57"/>
      <c r="M95" s="24">
        <f>IF($A95&lt;&gt;"",K95/$B95*100,"")</f>
        <v>21.813725490196077</v>
      </c>
    </row>
    <row r="96" spans="1:13" ht="14.1" customHeight="1" x14ac:dyDescent="0.2">
      <c r="A96" s="27" t="s">
        <v>158</v>
      </c>
      <c r="B96" s="57">
        <f>IF(A96&lt;&gt;0,E96+H96+K96,"")</f>
        <v>415</v>
      </c>
      <c r="C96" s="24">
        <f>IF($A$11&lt;&gt;"",$B96/$B$11*100,"")</f>
        <v>8.4797711483449127</v>
      </c>
      <c r="D96" s="57" t="s">
        <v>390</v>
      </c>
      <c r="E96" s="187">
        <v>1</v>
      </c>
      <c r="F96" s="24">
        <f>IF($A96&lt;&gt;"",E96/$B96*100,"")</f>
        <v>0.24096385542168677</v>
      </c>
      <c r="G96" s="187"/>
      <c r="H96" s="188">
        <v>288</v>
      </c>
      <c r="I96" s="24">
        <f>IF($A96&lt;&gt;"",H96/$B96*100,"")</f>
        <v>69.397590361445779</v>
      </c>
      <c r="J96" s="188"/>
      <c r="K96" s="188">
        <v>126</v>
      </c>
      <c r="L96" s="57"/>
      <c r="M96" s="24">
        <f>IF($A96&lt;&gt;"",K96/$B96*100,"")</f>
        <v>30.361445783132528</v>
      </c>
    </row>
    <row r="97" spans="1:14" ht="14.1" customHeight="1" x14ac:dyDescent="0.2">
      <c r="A97" s="27" t="s">
        <v>157</v>
      </c>
      <c r="B97" s="57">
        <f>IF(A97&lt;&gt;0,E97+H97+K97,"")</f>
        <v>179</v>
      </c>
      <c r="C97" s="24">
        <f>IF($A$11&lt;&gt;"",$B97/$B$11*100,"")</f>
        <v>3.6575398447078058</v>
      </c>
      <c r="D97" s="57" t="s">
        <v>389</v>
      </c>
      <c r="E97" s="187">
        <v>4</v>
      </c>
      <c r="F97" s="24">
        <f>IF($A97&lt;&gt;"",E97/$B97*100,"")</f>
        <v>2.2346368715083798</v>
      </c>
      <c r="G97" s="187"/>
      <c r="H97" s="188">
        <v>142</v>
      </c>
      <c r="I97" s="24">
        <f>IF($A97&lt;&gt;"",H97/$B97*100,"")</f>
        <v>79.329608938547494</v>
      </c>
      <c r="J97" s="188"/>
      <c r="K97" s="188">
        <v>33</v>
      </c>
      <c r="L97" s="57"/>
      <c r="M97" s="24">
        <f>IF($A97&lt;&gt;"",K97/$B97*100,"")</f>
        <v>18.435754189944134</v>
      </c>
    </row>
    <row r="98" spans="1:14" ht="14.1" customHeight="1" x14ac:dyDescent="0.2">
      <c r="A98" s="27" t="s">
        <v>156</v>
      </c>
      <c r="B98" s="57">
        <f>IF(A98&lt;&gt;0,E98+H98+K98,"")</f>
        <v>257</v>
      </c>
      <c r="C98" s="24">
        <f>IF($A$11&lt;&gt;"",$B98/$B$11*100,"")</f>
        <v>5.2513281569268493</v>
      </c>
      <c r="D98" s="57" t="s">
        <v>388</v>
      </c>
      <c r="E98" s="188">
        <v>17</v>
      </c>
      <c r="F98" s="24">
        <f>IF($A98&lt;&gt;"",E98/$B98*100,"")</f>
        <v>6.6147859922178993</v>
      </c>
      <c r="G98" s="188"/>
      <c r="H98" s="188">
        <v>170</v>
      </c>
      <c r="I98" s="24">
        <f>IF($A98&lt;&gt;"",H98/$B98*100,"")</f>
        <v>66.147859922178981</v>
      </c>
      <c r="J98" s="188"/>
      <c r="K98" s="188">
        <v>70</v>
      </c>
      <c r="L98" s="57"/>
      <c r="M98" s="24">
        <f>IF($A98&lt;&gt;"",K98/$B98*100,"")</f>
        <v>27.237354085603112</v>
      </c>
    </row>
    <row r="99" spans="1:14" ht="14.1" customHeight="1" x14ac:dyDescent="0.2">
      <c r="A99" s="27" t="s">
        <v>266</v>
      </c>
      <c r="B99" s="57">
        <f>IF(A99&lt;&gt;0,E99+H99+K99,"")</f>
        <v>195</v>
      </c>
      <c r="C99" s="24">
        <f>IF($A$11&lt;&gt;"",$B99/$B$11*100,"")</f>
        <v>3.9844707805476096</v>
      </c>
      <c r="E99" s="188">
        <v>15</v>
      </c>
      <c r="F99" s="24">
        <f>IF($A99&lt;&gt;"",E99/$B99*100,"")</f>
        <v>7.6923076923076925</v>
      </c>
      <c r="G99" s="188"/>
      <c r="H99" s="188">
        <v>147</v>
      </c>
      <c r="I99" s="24">
        <f>IF($A99&lt;&gt;"",H99/$B99*100,"")</f>
        <v>75.384615384615387</v>
      </c>
      <c r="J99" s="188"/>
      <c r="K99" s="188">
        <v>33</v>
      </c>
      <c r="L99" s="57"/>
      <c r="M99" s="24">
        <f>IF($A99&lt;&gt;"",K99/$B99*100,"")</f>
        <v>16.923076923076923</v>
      </c>
    </row>
    <row r="100" spans="1:14" ht="14.1" customHeight="1" x14ac:dyDescent="0.2">
      <c r="A100" s="27" t="s">
        <v>154</v>
      </c>
      <c r="B100" s="57">
        <f>IF(A100&lt;&gt;0,E100+H100+K100,"")</f>
        <v>135</v>
      </c>
      <c r="C100" s="24">
        <f>IF($A$11&lt;&gt;"",$B100/$B$11*100,"")</f>
        <v>2.7584797711483451</v>
      </c>
      <c r="D100" s="57" t="s">
        <v>387</v>
      </c>
      <c r="E100" s="188">
        <v>12</v>
      </c>
      <c r="F100" s="24">
        <f>IF($A100&lt;&gt;"",E100/$B100*100,"")</f>
        <v>8.8888888888888893</v>
      </c>
      <c r="G100" s="188"/>
      <c r="H100" s="188">
        <v>119</v>
      </c>
      <c r="I100" s="24">
        <f>IF($A100&lt;&gt;"",H100/$B100*100,"")</f>
        <v>88.148148148148152</v>
      </c>
      <c r="J100" s="188"/>
      <c r="K100" s="188">
        <v>4</v>
      </c>
      <c r="L100" s="57"/>
      <c r="M100" s="24">
        <f>IF($A100&lt;&gt;"",K100/$B100*100,"")</f>
        <v>2.9629629629629632</v>
      </c>
    </row>
    <row r="101" spans="1:14" ht="14.1" customHeight="1" x14ac:dyDescent="0.2">
      <c r="A101" s="27" t="s">
        <v>153</v>
      </c>
      <c r="B101" s="57">
        <f>IF(A101&lt;&gt;0,E101+H101+K101,"")</f>
        <v>43</v>
      </c>
      <c r="C101" s="24">
        <f>IF($A$11&lt;&gt;"",$B101/$B$11*100,"")</f>
        <v>0.87862689006947292</v>
      </c>
      <c r="E101" s="189"/>
      <c r="G101" s="189"/>
      <c r="H101" s="188">
        <v>42</v>
      </c>
      <c r="I101" s="24">
        <f>IF($A101&lt;&gt;"",H101/$B101*100,"")</f>
        <v>97.674418604651152</v>
      </c>
      <c r="J101" s="188"/>
      <c r="K101" s="187">
        <v>1</v>
      </c>
      <c r="L101" s="57"/>
      <c r="M101" s="24">
        <f>IF($A101&lt;&gt;"",K101/$B101*100,"")</f>
        <v>2.3255813953488373</v>
      </c>
    </row>
    <row r="102" spans="1:14" ht="9" customHeight="1" thickBot="1" x14ac:dyDescent="0.25">
      <c r="A102" s="32"/>
      <c r="B102" s="185"/>
      <c r="C102" s="184"/>
      <c r="D102" s="185"/>
      <c r="E102" s="185"/>
      <c r="F102" s="184"/>
      <c r="G102" s="186"/>
      <c r="H102" s="185"/>
      <c r="I102" s="184"/>
      <c r="J102" s="185"/>
      <c r="K102" s="185"/>
      <c r="L102" s="32"/>
      <c r="M102" s="184"/>
      <c r="N102" s="32"/>
    </row>
    <row r="103" spans="1:14" ht="6" customHeight="1" x14ac:dyDescent="0.2">
      <c r="K103" s="57"/>
    </row>
    <row r="104" spans="1:14" ht="13.5" customHeight="1" x14ac:dyDescent="0.2">
      <c r="A104" s="27" t="s">
        <v>386</v>
      </c>
      <c r="K104" s="57"/>
    </row>
    <row r="105" spans="1:14" ht="6.75" customHeight="1" x14ac:dyDescent="0.2">
      <c r="K105" s="57"/>
    </row>
    <row r="106" spans="1:14" ht="12.75" customHeight="1" x14ac:dyDescent="0.2">
      <c r="A106" s="27" t="s">
        <v>385</v>
      </c>
    </row>
    <row r="107" spans="1:14" ht="12" customHeight="1" x14ac:dyDescent="0.2">
      <c r="A107" s="27" t="s">
        <v>384</v>
      </c>
    </row>
    <row r="108" spans="1:14" ht="13.5" customHeight="1" x14ac:dyDescent="0.2">
      <c r="A108" s="27" t="s">
        <v>383</v>
      </c>
    </row>
    <row r="109" spans="1:14" ht="13.5" customHeight="1" x14ac:dyDescent="0.2">
      <c r="A109" s="27" t="s">
        <v>382</v>
      </c>
    </row>
    <row r="110" spans="1:14" x14ac:dyDescent="0.2">
      <c r="A110" s="27" t="s">
        <v>381</v>
      </c>
    </row>
    <row r="111" spans="1:14" x14ac:dyDescent="0.2">
      <c r="A111" s="27" t="s">
        <v>380</v>
      </c>
    </row>
    <row r="112" spans="1:14" ht="16.5" x14ac:dyDescent="0.2">
      <c r="A112" s="27" t="s">
        <v>379</v>
      </c>
    </row>
    <row r="113" spans="1:5" ht="8.25" customHeight="1" x14ac:dyDescent="0.2"/>
    <row r="114" spans="1:5" ht="14.25" customHeight="1" x14ac:dyDescent="0.2">
      <c r="A114" s="27" t="s">
        <v>378</v>
      </c>
    </row>
    <row r="115" spans="1:5" ht="14.45" customHeight="1" x14ac:dyDescent="0.2">
      <c r="A115" s="27" t="s">
        <v>377</v>
      </c>
    </row>
    <row r="118" spans="1:5" x14ac:dyDescent="0.2">
      <c r="C118" s="183"/>
      <c r="D118" s="183"/>
      <c r="E118" s="183"/>
    </row>
    <row r="119" spans="1:5" x14ac:dyDescent="0.2">
      <c r="C119" s="183"/>
      <c r="D119" s="183"/>
      <c r="E119" s="183"/>
    </row>
    <row r="120" spans="1:5" x14ac:dyDescent="0.2">
      <c r="C120" s="183"/>
      <c r="D120" s="183"/>
      <c r="E120" s="183"/>
    </row>
    <row r="121" spans="1:5" x14ac:dyDescent="0.2">
      <c r="C121" s="57"/>
      <c r="D121" s="183"/>
    </row>
    <row r="122" spans="1:5" x14ac:dyDescent="0.2">
      <c r="C122" s="183"/>
      <c r="D122" s="183"/>
      <c r="E122" s="183"/>
    </row>
    <row r="123" spans="1:5" x14ac:dyDescent="0.2">
      <c r="C123" s="183"/>
      <c r="D123" s="183"/>
      <c r="E123" s="183"/>
    </row>
  </sheetData>
  <mergeCells count="4">
    <mergeCell ref="B7:C7"/>
    <mergeCell ref="E7:F7"/>
    <mergeCell ref="H7:I7"/>
    <mergeCell ref="K7:M7"/>
  </mergeCells>
  <printOptions horizontalCentered="1" verticalCentered="1"/>
  <pageMargins left="0" right="0" top="0" bottom="0" header="0.31496062992125984" footer="0.31496062992125984"/>
  <pageSetup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B737-E5C6-49E8-AE63-3581B49CFB86}">
  <dimension ref="A1:I108"/>
  <sheetViews>
    <sheetView zoomScale="85" workbookViewId="0">
      <selection activeCell="A4" sqref="A4"/>
    </sheetView>
  </sheetViews>
  <sheetFormatPr baseColWidth="10" defaultColWidth="8.85546875" defaultRowHeight="15" customHeight="1" x14ac:dyDescent="0.2"/>
  <cols>
    <col min="1" max="1" width="45.140625" style="203" customWidth="1"/>
    <col min="2" max="3" width="10.85546875" style="202" customWidth="1"/>
    <col min="4" max="4" width="3.140625" style="202" customWidth="1"/>
    <col min="5" max="6" width="10.85546875" style="202" customWidth="1"/>
    <col min="7" max="7" width="3.140625" style="202" customWidth="1"/>
    <col min="8" max="8" width="10.85546875" style="202" customWidth="1"/>
    <col min="9" max="9" width="12.85546875" style="201" customWidth="1"/>
    <col min="10" max="16384" width="8.85546875" style="23"/>
  </cols>
  <sheetData>
    <row r="1" spans="1:9" ht="12" customHeight="1" x14ac:dyDescent="0.2">
      <c r="A1" s="219" t="s">
        <v>279</v>
      </c>
    </row>
    <row r="2" spans="1:9" ht="12" customHeight="1" x14ac:dyDescent="0.2">
      <c r="A2" s="203" t="s">
        <v>278</v>
      </c>
    </row>
    <row r="3" spans="1:9" ht="8.1" customHeight="1" x14ac:dyDescent="0.2">
      <c r="E3" s="218"/>
      <c r="F3" s="218"/>
      <c r="G3" s="218"/>
    </row>
    <row r="4" spans="1:9" ht="19.7" customHeight="1" x14ac:dyDescent="0.2">
      <c r="A4" s="203" t="s">
        <v>411</v>
      </c>
    </row>
    <row r="5" spans="1:9" ht="8.25" customHeight="1" thickBot="1" x14ac:dyDescent="0.25">
      <c r="A5" s="203" t="s">
        <v>150</v>
      </c>
      <c r="I5" s="202"/>
    </row>
    <row r="6" spans="1:9" ht="8.1" customHeight="1" x14ac:dyDescent="0.2">
      <c r="A6" s="207"/>
      <c r="B6" s="206"/>
      <c r="C6" s="206"/>
      <c r="D6" s="206"/>
      <c r="E6" s="206"/>
      <c r="F6" s="206"/>
      <c r="G6" s="206"/>
      <c r="H6" s="206"/>
      <c r="I6" s="206"/>
    </row>
    <row r="7" spans="1:9" ht="15" customHeight="1" x14ac:dyDescent="0.2">
      <c r="A7" s="203" t="s">
        <v>410</v>
      </c>
      <c r="B7" s="217" t="s">
        <v>409</v>
      </c>
      <c r="C7" s="216"/>
      <c r="E7" s="215" t="s">
        <v>408</v>
      </c>
      <c r="F7" s="215"/>
      <c r="H7" s="215" t="s">
        <v>407</v>
      </c>
      <c r="I7" s="215"/>
    </row>
    <row r="8" spans="1:9" ht="15" customHeight="1" x14ac:dyDescent="0.2">
      <c r="B8" s="202" t="s">
        <v>8</v>
      </c>
      <c r="C8" s="202" t="s">
        <v>9</v>
      </c>
      <c r="E8" s="202" t="s">
        <v>8</v>
      </c>
      <c r="F8" s="214" t="s">
        <v>9</v>
      </c>
      <c r="H8" s="202" t="s">
        <v>8</v>
      </c>
      <c r="I8" s="201" t="s">
        <v>9</v>
      </c>
    </row>
    <row r="9" spans="1:9" ht="8.1" customHeight="1" thickBot="1" x14ac:dyDescent="0.25">
      <c r="A9" s="213"/>
      <c r="B9" s="212"/>
      <c r="C9" s="212"/>
      <c r="D9" s="212"/>
      <c r="E9" s="212"/>
      <c r="F9" s="212"/>
      <c r="G9" s="212"/>
      <c r="H9" s="212"/>
      <c r="I9" s="202"/>
    </row>
    <row r="10" spans="1:9" ht="8.1" customHeight="1" x14ac:dyDescent="0.2">
      <c r="I10" s="206"/>
    </row>
    <row r="11" spans="1:9" ht="15" customHeight="1" x14ac:dyDescent="0.25">
      <c r="A11" s="210" t="s">
        <v>125</v>
      </c>
      <c r="B11" s="202">
        <f>IF(A11&lt;&gt;0,E11+H11,"")</f>
        <v>5274</v>
      </c>
      <c r="C11" s="208">
        <f>C13+C95</f>
        <v>100</v>
      </c>
      <c r="E11" s="202">
        <f>E13+E95</f>
        <v>3118</v>
      </c>
      <c r="F11" s="208">
        <f>IF(A11&lt;&gt;0,E11/$B11*100,"")</f>
        <v>59.120212362533188</v>
      </c>
      <c r="H11" s="202">
        <f>H13+H95</f>
        <v>2156</v>
      </c>
      <c r="I11" s="208">
        <f>IF(A11&lt;&gt;0,H11/$B11*100,"")</f>
        <v>40.879787637466819</v>
      </c>
    </row>
    <row r="12" spans="1:9" ht="8.1" customHeight="1" x14ac:dyDescent="0.2">
      <c r="C12" s="208"/>
      <c r="F12" s="208"/>
      <c r="I12" s="208"/>
    </row>
    <row r="13" spans="1:9" ht="15" customHeight="1" x14ac:dyDescent="0.25">
      <c r="A13" s="210" t="s">
        <v>12</v>
      </c>
      <c r="B13" s="202">
        <f>IF(A13&lt;&gt;0,E13+H13,"")</f>
        <v>4005</v>
      </c>
      <c r="C13" s="208">
        <f>IF($A13&lt;&gt;"",B13/$B$11*100,"")</f>
        <v>75.938566552901023</v>
      </c>
      <c r="E13" s="202">
        <f>E15+E26+E34+E74+E60+E81+E93</f>
        <v>2333</v>
      </c>
      <c r="F13" s="208">
        <f>IF(A13&lt;&gt;0,E13/$B13*100,"")</f>
        <v>58.252184769038706</v>
      </c>
      <c r="H13" s="202">
        <f>H15+H26+H34+H74+H60+H81+H93</f>
        <v>1672</v>
      </c>
      <c r="I13" s="208">
        <f>IF(A13&lt;&gt;0,H13/$B13*100,"")</f>
        <v>41.747815230961301</v>
      </c>
    </row>
    <row r="14" spans="1:9" ht="8.1" customHeight="1" x14ac:dyDescent="0.2">
      <c r="C14" s="208"/>
      <c r="F14" s="208"/>
      <c r="I14" s="208"/>
    </row>
    <row r="15" spans="1:9" ht="15" customHeight="1" x14ac:dyDescent="0.25">
      <c r="A15" s="210" t="s">
        <v>85</v>
      </c>
      <c r="B15" s="202">
        <f>IF(A15&lt;&gt;0,E15+H15,"")</f>
        <v>302</v>
      </c>
      <c r="C15" s="208">
        <f>IF($A15&lt;&gt;"",B15/$B$11*100,"")</f>
        <v>5.7262040197193782</v>
      </c>
      <c r="E15" s="202">
        <f>E16+E21</f>
        <v>185</v>
      </c>
      <c r="F15" s="208">
        <f>IF(A15&lt;&gt;0,E15/$B15*100,"")</f>
        <v>61.258278145695364</v>
      </c>
      <c r="H15" s="202">
        <f>H16+H21</f>
        <v>117</v>
      </c>
      <c r="I15" s="208">
        <f>IF(A15&lt;&gt;0,H15/$B15*100,"")</f>
        <v>38.741721854304636</v>
      </c>
    </row>
    <row r="16" spans="1:9" ht="15" customHeight="1" x14ac:dyDescent="0.2">
      <c r="A16" s="203" t="s">
        <v>19</v>
      </c>
      <c r="B16" s="202">
        <f>IF(A16&lt;&gt;0,E16+H16,"")</f>
        <v>128</v>
      </c>
      <c r="C16" s="208">
        <f>IF($A16&lt;&gt;"",B16/$B$11*100,"")</f>
        <v>2.4270003792188093</v>
      </c>
      <c r="E16" s="202">
        <f>SUM(E17:E19)</f>
        <v>72</v>
      </c>
      <c r="F16" s="208">
        <f>IF(A16&lt;&gt;0,E16/$B16*100,"")</f>
        <v>56.25</v>
      </c>
      <c r="H16" s="202">
        <f>SUM(H17:H19)</f>
        <v>56</v>
      </c>
      <c r="I16" s="208">
        <f>IF(A16&lt;&gt;0,H16/$B16*100,"")</f>
        <v>43.75</v>
      </c>
    </row>
    <row r="17" spans="1:9" ht="15" customHeight="1" x14ac:dyDescent="0.2">
      <c r="A17" s="203" t="s">
        <v>20</v>
      </c>
      <c r="B17" s="202">
        <f>IF(A17&lt;&gt;0,E17+H17,"")</f>
        <v>15</v>
      </c>
      <c r="C17" s="208">
        <f>IF($A17&lt;&gt;"",B17/$B$11*100,"")</f>
        <v>0.2844141069397042</v>
      </c>
      <c r="E17" s="209">
        <v>7</v>
      </c>
      <c r="F17" s="208">
        <f>IF(A17&lt;&gt;0,E17/$B17*100,"")</f>
        <v>46.666666666666664</v>
      </c>
      <c r="G17" s="209"/>
      <c r="H17" s="209">
        <v>8</v>
      </c>
      <c r="I17" s="208">
        <f>IF(A17&lt;&gt;0,H17/$B17*100,"")</f>
        <v>53.333333333333336</v>
      </c>
    </row>
    <row r="18" spans="1:9" ht="15" customHeight="1" x14ac:dyDescent="0.2">
      <c r="A18" s="203" t="s">
        <v>21</v>
      </c>
      <c r="B18" s="202">
        <f>IF(A18&lt;&gt;0,E18+H18,"")</f>
        <v>31</v>
      </c>
      <c r="C18" s="208">
        <f>IF($A18&lt;&gt;"",B18/$B$11*100,"")</f>
        <v>0.58778915434205536</v>
      </c>
      <c r="E18" s="209">
        <v>10</v>
      </c>
      <c r="F18" s="208">
        <f>IF(A18&lt;&gt;0,E18/$B18*100,"")</f>
        <v>32.258064516129032</v>
      </c>
      <c r="G18" s="209"/>
      <c r="H18" s="209">
        <v>21</v>
      </c>
      <c r="I18" s="208">
        <f>IF(A18&lt;&gt;0,H18/$B18*100,"")</f>
        <v>67.741935483870961</v>
      </c>
    </row>
    <row r="19" spans="1:9" ht="15" customHeight="1" x14ac:dyDescent="0.2">
      <c r="A19" s="203" t="s">
        <v>22</v>
      </c>
      <c r="B19" s="202">
        <f>IF(A19&lt;&gt;0,E19+H19,"")</f>
        <v>82</v>
      </c>
      <c r="C19" s="208">
        <f>IF($A19&lt;&gt;"",B19/$B$11*100,"")</f>
        <v>1.5547971179370497</v>
      </c>
      <c r="E19" s="209">
        <v>55</v>
      </c>
      <c r="F19" s="208">
        <f>IF(A19&lt;&gt;0,E19/$B19*100,"")</f>
        <v>67.073170731707322</v>
      </c>
      <c r="G19" s="209"/>
      <c r="H19" s="209">
        <v>27</v>
      </c>
      <c r="I19" s="208">
        <f>IF(A19&lt;&gt;0,H19/$B19*100,"")</f>
        <v>32.926829268292686</v>
      </c>
    </row>
    <row r="20" spans="1:9" ht="8.1" customHeight="1" x14ac:dyDescent="0.2">
      <c r="C20" s="208"/>
      <c r="F20" s="208" t="str">
        <f>IF(A20&lt;&gt;0,E20/$B20*100,"")</f>
        <v/>
      </c>
      <c r="I20" s="208"/>
    </row>
    <row r="21" spans="1:9" ht="15" customHeight="1" x14ac:dyDescent="0.2">
      <c r="A21" s="203" t="s">
        <v>23</v>
      </c>
      <c r="B21" s="202">
        <f>IF(A21&lt;&gt;0,E21+H21,"")</f>
        <v>174</v>
      </c>
      <c r="C21" s="208">
        <f>IF($A21&lt;&gt;"",B21/$B$11*100,"")</f>
        <v>3.2992036405005689</v>
      </c>
      <c r="E21" s="202">
        <f>SUM(E22:E24)</f>
        <v>113</v>
      </c>
      <c r="F21" s="208">
        <f>IF(A21&lt;&gt;0,E21/$B21*100,"")</f>
        <v>64.942528735632195</v>
      </c>
      <c r="H21" s="202">
        <f>SUM(H22:H24)</f>
        <v>61</v>
      </c>
      <c r="I21" s="208">
        <f>IF(A21&lt;&gt;0,H21/$B21*100,"")</f>
        <v>35.05747126436782</v>
      </c>
    </row>
    <row r="22" spans="1:9" ht="15" customHeight="1" x14ac:dyDescent="0.2">
      <c r="A22" s="203" t="s">
        <v>24</v>
      </c>
      <c r="B22" s="202">
        <f>IF(A22&lt;&gt;0,E22+H22,"")</f>
        <v>63</v>
      </c>
      <c r="C22" s="208">
        <f>IF($A22&lt;&gt;"",B22/$B$11*100,"")</f>
        <v>1.1945392491467577</v>
      </c>
      <c r="E22" s="209">
        <v>42</v>
      </c>
      <c r="F22" s="208">
        <f>IF(A22&lt;&gt;0,E22/$B22*100,"")</f>
        <v>66.666666666666657</v>
      </c>
      <c r="G22" s="209"/>
      <c r="H22" s="209">
        <v>21</v>
      </c>
      <c r="I22" s="208">
        <f>IF(A22&lt;&gt;0,H22/$B22*100,"")</f>
        <v>33.333333333333329</v>
      </c>
    </row>
    <row r="23" spans="1:9" ht="15" customHeight="1" x14ac:dyDescent="0.2">
      <c r="A23" s="203" t="s">
        <v>25</v>
      </c>
      <c r="B23" s="202">
        <f>IF(A23&lt;&gt;0,E23+H23,"")</f>
        <v>26</v>
      </c>
      <c r="C23" s="208">
        <f>IF($A23&lt;&gt;"",B23/$B$11*100,"")</f>
        <v>0.49298445202882069</v>
      </c>
      <c r="E23" s="209">
        <v>7</v>
      </c>
      <c r="F23" s="208">
        <f>IF(A23&lt;&gt;0,E23/$B23*100,"")</f>
        <v>26.923076923076923</v>
      </c>
      <c r="G23" s="209"/>
      <c r="H23" s="209">
        <v>19</v>
      </c>
      <c r="I23" s="208">
        <f>IF(A23&lt;&gt;0,H23/$B23*100,"")</f>
        <v>73.076923076923066</v>
      </c>
    </row>
    <row r="24" spans="1:9" ht="15" customHeight="1" x14ac:dyDescent="0.2">
      <c r="A24" s="203" t="s">
        <v>26</v>
      </c>
      <c r="B24" s="202">
        <f>IF(A24&lt;&gt;0,E24+H24,"")</f>
        <v>85</v>
      </c>
      <c r="C24" s="208">
        <f>IF($A24&lt;&gt;"",B24/$B$11*100,"")</f>
        <v>1.6116799393249905</v>
      </c>
      <c r="E24" s="209">
        <v>64</v>
      </c>
      <c r="F24" s="208">
        <f>IF(A24&lt;&gt;0,E24/$B24*100,"")</f>
        <v>75.294117647058826</v>
      </c>
      <c r="G24" s="209"/>
      <c r="H24" s="209">
        <v>21</v>
      </c>
      <c r="I24" s="208">
        <f>IF(A24&lt;&gt;0,H24/$B24*100,"")</f>
        <v>24.705882352941178</v>
      </c>
    </row>
    <row r="25" spans="1:9" ht="8.1" customHeight="1" x14ac:dyDescent="0.2">
      <c r="C25" s="208"/>
      <c r="F25" s="208" t="str">
        <f>IF(A25&lt;&gt;0,E25/$B25*100,"")</f>
        <v/>
      </c>
      <c r="I25" s="208"/>
    </row>
    <row r="26" spans="1:9" ht="15" customHeight="1" x14ac:dyDescent="0.25">
      <c r="A26" s="210" t="s">
        <v>86</v>
      </c>
      <c r="B26" s="202">
        <f>IF(A26&lt;&gt;0,E26+H26,"")</f>
        <v>157</v>
      </c>
      <c r="C26" s="208">
        <f>IF($A26&lt;&gt;"",B26/$B$11*100,"")</f>
        <v>2.9768676526355708</v>
      </c>
      <c r="E26" s="202">
        <f>SUM(E27)</f>
        <v>77</v>
      </c>
      <c r="F26" s="208">
        <f>IF(A26&lt;&gt;0,E26/$B26*100,"")</f>
        <v>49.044585987261144</v>
      </c>
      <c r="H26" s="202">
        <f>SUM(H27)</f>
        <v>80</v>
      </c>
      <c r="I26" s="208">
        <f>IF(A26&lt;&gt;0,H26/$B26*100,"")</f>
        <v>50.955414012738856</v>
      </c>
    </row>
    <row r="27" spans="1:9" ht="15" customHeight="1" x14ac:dyDescent="0.2">
      <c r="A27" s="203" t="s">
        <v>27</v>
      </c>
      <c r="B27" s="202">
        <f>IF(A27&lt;&gt;0,E27+H27,"")</f>
        <v>157</v>
      </c>
      <c r="C27" s="208">
        <f>IF($A27&lt;&gt;"",B27/$B$11*100,"")</f>
        <v>2.9768676526355708</v>
      </c>
      <c r="E27" s="202">
        <f>SUM(E28:E32)</f>
        <v>77</v>
      </c>
      <c r="F27" s="208">
        <f>IF(A27&lt;&gt;0,E27/$B27*100,"")</f>
        <v>49.044585987261144</v>
      </c>
      <c r="H27" s="202">
        <f>SUM(H28:H32)</f>
        <v>80</v>
      </c>
      <c r="I27" s="208">
        <f>IF(A27&lt;&gt;0,H27/$B27*100,"")</f>
        <v>50.955414012738856</v>
      </c>
    </row>
    <row r="28" spans="1:9" ht="13.5" customHeight="1" x14ac:dyDescent="0.2">
      <c r="A28" s="203" t="s">
        <v>28</v>
      </c>
      <c r="B28" s="202">
        <f>IF(A28&lt;&gt;0,E28+H28,"")</f>
        <v>52</v>
      </c>
      <c r="C28" s="208">
        <f>IF($A28&lt;&gt;"",B28/$B$11*100,"")</f>
        <v>0.98596890405764137</v>
      </c>
      <c r="E28" s="209">
        <v>34</v>
      </c>
      <c r="F28" s="208">
        <f>IF(A28&lt;&gt;0,E28/$B28*100,"")</f>
        <v>65.384615384615387</v>
      </c>
      <c r="G28" s="209"/>
      <c r="H28" s="209">
        <v>18</v>
      </c>
      <c r="I28" s="208">
        <f>IF(A28&lt;&gt;0,H28/$B28*100,"")</f>
        <v>34.615384615384613</v>
      </c>
    </row>
    <row r="29" spans="1:9" ht="13.5" customHeight="1" x14ac:dyDescent="0.2">
      <c r="A29" s="203" t="s">
        <v>29</v>
      </c>
      <c r="B29" s="202">
        <f>IF(A29&lt;&gt;0,E29+H29,"")</f>
        <v>23</v>
      </c>
      <c r="C29" s="208">
        <f>IF($A29&lt;&gt;"",B29/$B$11*100,"")</f>
        <v>0.43610163064087981</v>
      </c>
      <c r="E29" s="209">
        <v>7</v>
      </c>
      <c r="F29" s="208">
        <f>IF(A29&lt;&gt;0,E29/$B29*100,"")</f>
        <v>30.434782608695656</v>
      </c>
      <c r="G29" s="209"/>
      <c r="H29" s="209">
        <v>16</v>
      </c>
      <c r="I29" s="208">
        <f>IF(A29&lt;&gt;0,H29/$B29*100,"")</f>
        <v>69.565217391304344</v>
      </c>
    </row>
    <row r="30" spans="1:9" ht="13.5" customHeight="1" x14ac:dyDescent="0.2">
      <c r="A30" s="203" t="s">
        <v>30</v>
      </c>
      <c r="B30" s="202">
        <f>IF(A30&lt;&gt;0,E30+H30,"")</f>
        <v>26</v>
      </c>
      <c r="C30" s="208">
        <f>IF($A30&lt;&gt;"",B30/$B$11*100,"")</f>
        <v>0.49298445202882069</v>
      </c>
      <c r="E30" s="209">
        <v>13</v>
      </c>
      <c r="F30" s="208">
        <f>IF(A30&lt;&gt;0,E30/$B30*100,"")</f>
        <v>50</v>
      </c>
      <c r="G30" s="209"/>
      <c r="H30" s="209">
        <v>13</v>
      </c>
      <c r="I30" s="208">
        <f>IF(A30&lt;&gt;0,H30/$B30*100,"")</f>
        <v>50</v>
      </c>
    </row>
    <row r="31" spans="1:9" ht="13.5" customHeight="1" x14ac:dyDescent="0.2">
      <c r="A31" s="203" t="s">
        <v>31</v>
      </c>
      <c r="B31" s="202">
        <f>IF(A31&lt;&gt;0,E31+H31,"")</f>
        <v>22</v>
      </c>
      <c r="C31" s="208">
        <f>IF($A31&lt;&gt;"",B31/$B$11*100,"")</f>
        <v>0.41714069017823285</v>
      </c>
      <c r="E31" s="209">
        <v>5</v>
      </c>
      <c r="F31" s="208">
        <f>IF(A31&lt;&gt;0,E31/$B31*100,"")</f>
        <v>22.727272727272727</v>
      </c>
      <c r="G31" s="209"/>
      <c r="H31" s="209">
        <v>17</v>
      </c>
      <c r="I31" s="208">
        <f>IF(A31&lt;&gt;0,H31/$B31*100,"")</f>
        <v>77.272727272727266</v>
      </c>
    </row>
    <row r="32" spans="1:9" ht="13.5" customHeight="1" x14ac:dyDescent="0.2">
      <c r="A32" s="203" t="s">
        <v>32</v>
      </c>
      <c r="B32" s="202">
        <f>IF(A32&lt;&gt;0,E32+H32,"")</f>
        <v>34</v>
      </c>
      <c r="C32" s="208">
        <f>IF($A32&lt;&gt;"",B32/$B$11*100,"")</f>
        <v>0.64467197572999624</v>
      </c>
      <c r="E32" s="209">
        <v>18</v>
      </c>
      <c r="F32" s="208">
        <f>IF(A32&lt;&gt;0,E32/$B32*100,"")</f>
        <v>52.941176470588239</v>
      </c>
      <c r="G32" s="209"/>
      <c r="H32" s="209">
        <v>16</v>
      </c>
      <c r="I32" s="208">
        <f>IF(A32&lt;&gt;0,H32/$B32*100,"")</f>
        <v>47.058823529411761</v>
      </c>
    </row>
    <row r="33" spans="1:9" ht="8.1" customHeight="1" x14ac:dyDescent="0.2">
      <c r="C33" s="208"/>
      <c r="F33" s="208" t="str">
        <f>IF(A33&lt;&gt;0,E33/$B33*100,"")</f>
        <v/>
      </c>
      <c r="I33" s="208"/>
    </row>
    <row r="34" spans="1:9" ht="15" customHeight="1" x14ac:dyDescent="0.25">
      <c r="A34" s="210" t="s">
        <v>87</v>
      </c>
      <c r="B34" s="202">
        <f>IF(A34&lt;&gt;0,E34+H34,"")</f>
        <v>2073</v>
      </c>
      <c r="C34" s="208">
        <f>IF($A34&lt;&gt;"",B34/$B$11*100,"")</f>
        <v>39.306029579067122</v>
      </c>
      <c r="E34" s="202">
        <f>E35+E41+E51+E53</f>
        <v>1319</v>
      </c>
      <c r="F34" s="208">
        <f>IF(A34&lt;&gt;0,E34/$B34*100,"")</f>
        <v>63.627592860588521</v>
      </c>
      <c r="H34" s="202">
        <f>H35+H41+H51+H53</f>
        <v>754</v>
      </c>
      <c r="I34" s="208">
        <f>IF(A34&lt;&gt;0,H34/$B34*100,"")</f>
        <v>36.372407139411486</v>
      </c>
    </row>
    <row r="35" spans="1:9" ht="15" customHeight="1" x14ac:dyDescent="0.2">
      <c r="A35" s="203" t="s">
        <v>33</v>
      </c>
      <c r="B35" s="202">
        <f>IF(A35&lt;&gt;0,E35+H35,"")</f>
        <v>769</v>
      </c>
      <c r="C35" s="208">
        <f>IF($A35&lt;&gt;"",B35/$B$11*100,"")</f>
        <v>14.580963215775503</v>
      </c>
      <c r="E35" s="202">
        <f>SUM(E36:E39)</f>
        <v>451</v>
      </c>
      <c r="F35" s="208">
        <f>IF(A35&lt;&gt;0,E35/$B35*100,"")</f>
        <v>58.647594278283485</v>
      </c>
      <c r="H35" s="202">
        <f>SUM(H36:H39)</f>
        <v>318</v>
      </c>
      <c r="I35" s="208">
        <f>IF(A35&lt;&gt;0,H35/$B35*100,"")</f>
        <v>41.352405721716515</v>
      </c>
    </row>
    <row r="36" spans="1:9" ht="14.25" customHeight="1" x14ac:dyDescent="0.2">
      <c r="A36" s="203" t="s">
        <v>34</v>
      </c>
      <c r="B36" s="202">
        <f>IF(A36&lt;&gt;0,E36+H36,"")</f>
        <v>396</v>
      </c>
      <c r="C36" s="208">
        <f>IF($A36&lt;&gt;"",B36/$B$11*100,"")</f>
        <v>7.5085324232081918</v>
      </c>
      <c r="E36" s="209">
        <v>225</v>
      </c>
      <c r="F36" s="208">
        <f>IF(A36&lt;&gt;0,E36/$B36*100,"")</f>
        <v>56.81818181818182</v>
      </c>
      <c r="G36" s="209"/>
      <c r="H36" s="209">
        <v>171</v>
      </c>
      <c r="I36" s="208">
        <f>IF(A36&lt;&gt;0,H36/$B36*100,"")</f>
        <v>43.18181818181818</v>
      </c>
    </row>
    <row r="37" spans="1:9" ht="14.25" customHeight="1" x14ac:dyDescent="0.2">
      <c r="A37" s="203" t="s">
        <v>35</v>
      </c>
      <c r="B37" s="202">
        <f>IF(A37&lt;&gt;0,E37+H37,"")</f>
        <v>297</v>
      </c>
      <c r="C37" s="208">
        <f>IF($A37&lt;&gt;"",B37/$B$11*100,"")</f>
        <v>5.6313993174061432</v>
      </c>
      <c r="E37" s="209">
        <v>192</v>
      </c>
      <c r="F37" s="208">
        <f>IF(A37&lt;&gt;0,E37/$B37*100,"")</f>
        <v>64.646464646464651</v>
      </c>
      <c r="G37" s="209"/>
      <c r="H37" s="209">
        <v>105</v>
      </c>
      <c r="I37" s="208">
        <f>IF(A37&lt;&gt;0,H37/$B37*100,"")</f>
        <v>35.353535353535356</v>
      </c>
    </row>
    <row r="38" spans="1:9" ht="14.25" customHeight="1" x14ac:dyDescent="0.2">
      <c r="A38" s="203" t="s">
        <v>36</v>
      </c>
      <c r="B38" s="202">
        <f>IF(A38&lt;&gt;0,E38+H38,"")</f>
        <v>52</v>
      </c>
      <c r="C38" s="208">
        <f>IF($A38&lt;&gt;"",B38/$B$11*100,"")</f>
        <v>0.98596890405764137</v>
      </c>
      <c r="E38" s="209">
        <v>18</v>
      </c>
      <c r="F38" s="208">
        <f>IF(A38&lt;&gt;0,E38/$B38*100,"")</f>
        <v>34.615384615384613</v>
      </c>
      <c r="G38" s="209"/>
      <c r="H38" s="209">
        <v>34</v>
      </c>
      <c r="I38" s="208">
        <f>IF(A38&lt;&gt;0,H38/$B38*100,"")</f>
        <v>65.384615384615387</v>
      </c>
    </row>
    <row r="39" spans="1:9" ht="14.25" customHeight="1" x14ac:dyDescent="0.2">
      <c r="A39" s="203" t="s">
        <v>37</v>
      </c>
      <c r="B39" s="202">
        <f>IF(A39&lt;&gt;0,E39+H39,"")</f>
        <v>24</v>
      </c>
      <c r="C39" s="208">
        <f>IF($A39&lt;&gt;"",B39/$B$11*100,"")</f>
        <v>0.45506257110352671</v>
      </c>
      <c r="E39" s="209">
        <v>16</v>
      </c>
      <c r="F39" s="208">
        <f>IF(A39&lt;&gt;0,E39/$B39*100,"")</f>
        <v>66.666666666666657</v>
      </c>
      <c r="G39" s="209"/>
      <c r="H39" s="209">
        <v>8</v>
      </c>
      <c r="I39" s="208">
        <f>IF(A39&lt;&gt;0,H39/$B39*100,"")</f>
        <v>33.333333333333329</v>
      </c>
    </row>
    <row r="40" spans="1:9" ht="8.1" customHeight="1" x14ac:dyDescent="0.2">
      <c r="C40" s="208"/>
      <c r="F40" s="208" t="str">
        <f>IF(A40&lt;&gt;0,E40/$B40*100,"")</f>
        <v/>
      </c>
      <c r="I40" s="208"/>
    </row>
    <row r="41" spans="1:9" ht="15" customHeight="1" x14ac:dyDescent="0.2">
      <c r="A41" s="203" t="s">
        <v>38</v>
      </c>
      <c r="B41" s="202">
        <f>IF(A41&lt;&gt;0,E41+H41,"")</f>
        <v>527</v>
      </c>
      <c r="C41" s="208">
        <f>IF($A41&lt;&gt;"",B41/$B$11*100,"")</f>
        <v>9.9924156238149422</v>
      </c>
      <c r="E41" s="202">
        <f>SUM(E42:E49)</f>
        <v>345</v>
      </c>
      <c r="F41" s="208">
        <f>IF(A41&lt;&gt;0,E41/$B41*100,"")</f>
        <v>65.464895635673628</v>
      </c>
      <c r="H41" s="202">
        <f>SUM(H42:H49)</f>
        <v>182</v>
      </c>
      <c r="I41" s="208">
        <f>IF(A41&lt;&gt;0,H41/$B41*100,"")</f>
        <v>34.535104364326372</v>
      </c>
    </row>
    <row r="42" spans="1:9" ht="15" customHeight="1" x14ac:dyDescent="0.2">
      <c r="A42" s="203" t="s">
        <v>46</v>
      </c>
      <c r="B42" s="202">
        <f>IF(A42&lt;&gt;0,E42+H42,"")</f>
        <v>46</v>
      </c>
      <c r="C42" s="208">
        <f>IF($A42&lt;&gt;"",B42/$B$11*100,"")</f>
        <v>0.87220326128175962</v>
      </c>
      <c r="E42" s="209">
        <v>29</v>
      </c>
      <c r="F42" s="208">
        <f>IF(A42&lt;&gt;0,E42/$B42*100,"")</f>
        <v>63.04347826086957</v>
      </c>
      <c r="G42" s="209"/>
      <c r="H42" s="209">
        <v>17</v>
      </c>
      <c r="I42" s="208">
        <f>IF(A42&lt;&gt;0,H42/$B42*100,"")</f>
        <v>36.95652173913043</v>
      </c>
    </row>
    <row r="43" spans="1:9" ht="15" customHeight="1" x14ac:dyDescent="0.2">
      <c r="A43" s="203" t="s">
        <v>39</v>
      </c>
      <c r="B43" s="202">
        <f>IF(A43&lt;&gt;0,E43+H43,"")</f>
        <v>46</v>
      </c>
      <c r="C43" s="208">
        <f>IF($A43&lt;&gt;"",B43/$B$11*100,"")</f>
        <v>0.87220326128175962</v>
      </c>
      <c r="E43" s="209">
        <v>30</v>
      </c>
      <c r="F43" s="208">
        <f>IF(A43&lt;&gt;0,E43/$B43*100,"")</f>
        <v>65.217391304347828</v>
      </c>
      <c r="G43" s="209"/>
      <c r="H43" s="209">
        <v>16</v>
      </c>
      <c r="I43" s="208">
        <f>IF(A43&lt;&gt;0,H43/$B43*100,"")</f>
        <v>34.782608695652172</v>
      </c>
    </row>
    <row r="44" spans="1:9" ht="15" customHeight="1" x14ac:dyDescent="0.2">
      <c r="A44" s="203" t="s">
        <v>40</v>
      </c>
      <c r="B44" s="202">
        <f>IF(A44&lt;&gt;0,E44+H44,"")</f>
        <v>79</v>
      </c>
      <c r="C44" s="208">
        <f>IF($A44&lt;&gt;"",B44/$B$11*100,"")</f>
        <v>1.4979142965491088</v>
      </c>
      <c r="E44" s="209">
        <v>45</v>
      </c>
      <c r="F44" s="208">
        <f>IF(A44&lt;&gt;0,E44/$B44*100,"")</f>
        <v>56.962025316455701</v>
      </c>
      <c r="G44" s="209"/>
      <c r="H44" s="209">
        <v>34</v>
      </c>
      <c r="I44" s="208">
        <f>IF(A44&lt;&gt;0,H44/$B44*100,"")</f>
        <v>43.037974683544306</v>
      </c>
    </row>
    <row r="45" spans="1:9" ht="15" customHeight="1" x14ac:dyDescent="0.2">
      <c r="A45" s="203" t="s">
        <v>41</v>
      </c>
      <c r="B45" s="202">
        <f>IF(A45&lt;&gt;0,E45+H45,"")</f>
        <v>82</v>
      </c>
      <c r="C45" s="208">
        <f>IF($A45&lt;&gt;"",B45/$B$11*100,"")</f>
        <v>1.5547971179370497</v>
      </c>
      <c r="E45" s="209">
        <v>43</v>
      </c>
      <c r="F45" s="208">
        <f>IF(A45&lt;&gt;0,E45/$B45*100,"")</f>
        <v>52.439024390243901</v>
      </c>
      <c r="G45" s="209"/>
      <c r="H45" s="209">
        <v>39</v>
      </c>
      <c r="I45" s="208">
        <f>IF(A45&lt;&gt;0,H45/$B45*100,"")</f>
        <v>47.560975609756099</v>
      </c>
    </row>
    <row r="46" spans="1:9" ht="15" customHeight="1" x14ac:dyDescent="0.2">
      <c r="A46" s="203" t="s">
        <v>45</v>
      </c>
      <c r="B46" s="202">
        <f>IF(A46&lt;&gt;0,E46+H46,"")</f>
        <v>28</v>
      </c>
      <c r="C46" s="208">
        <f>IF($A46&lt;&gt;"",B46/$B$11*100,"")</f>
        <v>0.53090633295411449</v>
      </c>
      <c r="E46" s="209">
        <v>11</v>
      </c>
      <c r="F46" s="208">
        <f>IF(A46&lt;&gt;0,E46/$B46*100,"")</f>
        <v>39.285714285714285</v>
      </c>
      <c r="G46" s="209"/>
      <c r="H46" s="209">
        <v>17</v>
      </c>
      <c r="I46" s="208">
        <f>IF(A46&lt;&gt;0,H46/$B46*100,"")</f>
        <v>60.714285714285708</v>
      </c>
    </row>
    <row r="47" spans="1:9" ht="15" customHeight="1" x14ac:dyDescent="0.2">
      <c r="A47" s="203" t="s">
        <v>162</v>
      </c>
      <c r="B47" s="202">
        <f>IF(A47&lt;&gt;0,E47+H47,"")</f>
        <v>54</v>
      </c>
      <c r="C47" s="208">
        <f>IF($A47&lt;&gt;"",B47/$B$11*100,"")</f>
        <v>1.0238907849829351</v>
      </c>
      <c r="E47" s="209">
        <v>36</v>
      </c>
      <c r="F47" s="208">
        <f>IF(A47&lt;&gt;0,E47/$B47*100,"")</f>
        <v>66.666666666666657</v>
      </c>
      <c r="G47" s="209"/>
      <c r="H47" s="209">
        <v>18</v>
      </c>
      <c r="I47" s="208">
        <f>IF(A47&lt;&gt;0,H47/$B47*100,"")</f>
        <v>33.333333333333329</v>
      </c>
    </row>
    <row r="48" spans="1:9" ht="15" customHeight="1" x14ac:dyDescent="0.2">
      <c r="A48" s="203" t="s">
        <v>44</v>
      </c>
      <c r="B48" s="202">
        <f>IF(A48&lt;&gt;0,E48+H48,"")</f>
        <v>111</v>
      </c>
      <c r="C48" s="208">
        <f>IF($A48&lt;&gt;"",B48/$B$11*100,"")</f>
        <v>2.1046643913538112</v>
      </c>
      <c r="E48" s="209">
        <v>87</v>
      </c>
      <c r="F48" s="208">
        <f>IF(A48&lt;&gt;0,E48/$B48*100,"")</f>
        <v>78.378378378378372</v>
      </c>
      <c r="G48" s="209"/>
      <c r="H48" s="209">
        <v>24</v>
      </c>
      <c r="I48" s="208">
        <f>IF(A48&lt;&gt;0,H48/$B48*100,"")</f>
        <v>21.621621621621621</v>
      </c>
    </row>
    <row r="49" spans="1:9" ht="15" customHeight="1" x14ac:dyDescent="0.2">
      <c r="A49" s="203" t="s">
        <v>43</v>
      </c>
      <c r="B49" s="202">
        <f>IF(A49&lt;&gt;0,E49+H49,"")</f>
        <v>81</v>
      </c>
      <c r="C49" s="208">
        <f>IF($A49&lt;&gt;"",B49/$B$11*100,"")</f>
        <v>1.5358361774744027</v>
      </c>
      <c r="E49" s="209">
        <v>64</v>
      </c>
      <c r="F49" s="208">
        <f>IF(A49&lt;&gt;0,E49/$B49*100,"")</f>
        <v>79.012345679012341</v>
      </c>
      <c r="G49" s="209"/>
      <c r="H49" s="209">
        <v>17</v>
      </c>
      <c r="I49" s="208">
        <f>IF(A49&lt;&gt;0,H49/$B49*100,"")</f>
        <v>20.987654320987652</v>
      </c>
    </row>
    <row r="50" spans="1:9" ht="8.1" customHeight="1" x14ac:dyDescent="0.2">
      <c r="C50" s="208"/>
      <c r="E50" s="201"/>
      <c r="F50" s="208" t="str">
        <f>IF(A50&lt;&gt;0,E50/$B50*100,"")</f>
        <v/>
      </c>
      <c r="G50" s="201"/>
      <c r="H50" s="201"/>
      <c r="I50" s="208"/>
    </row>
    <row r="51" spans="1:9" ht="15" customHeight="1" x14ac:dyDescent="0.2">
      <c r="A51" s="203" t="s">
        <v>47</v>
      </c>
      <c r="B51" s="202">
        <f>IF(A51&lt;&gt;0,E51+H51,"")</f>
        <v>250</v>
      </c>
      <c r="C51" s="208">
        <f>IF($A51&lt;&gt;"",B51/$B$11*100,"")</f>
        <v>4.7402351156617364</v>
      </c>
      <c r="E51" s="209">
        <v>141</v>
      </c>
      <c r="F51" s="208">
        <f>IF(A51&lt;&gt;0,E51/$B51*100,"")</f>
        <v>56.399999999999991</v>
      </c>
      <c r="G51" s="209"/>
      <c r="H51" s="209">
        <v>109</v>
      </c>
      <c r="I51" s="208">
        <f>IF(A51&lt;&gt;0,H51/$B51*100,"")</f>
        <v>43.6</v>
      </c>
    </row>
    <row r="52" spans="1:9" ht="8.1" customHeight="1" x14ac:dyDescent="0.2">
      <c r="C52" s="208"/>
      <c r="F52" s="208" t="str">
        <f>IF(A52&lt;&gt;0,E52/$B52*100,"")</f>
        <v/>
      </c>
      <c r="I52" s="208"/>
    </row>
    <row r="53" spans="1:9" ht="15" customHeight="1" x14ac:dyDescent="0.2">
      <c r="A53" s="203" t="s">
        <v>48</v>
      </c>
      <c r="B53" s="202">
        <f>IF(A53&lt;&gt;0,E53+H53,"")</f>
        <v>527</v>
      </c>
      <c r="C53" s="208">
        <f>IF($A53&lt;&gt;"",B53/$B$11*100,"")</f>
        <v>9.9924156238149422</v>
      </c>
      <c r="E53" s="202">
        <f>SUM(E54:E58)</f>
        <v>382</v>
      </c>
      <c r="F53" s="208">
        <f>IF(A53&lt;&gt;0,E53/$B53*100,"")</f>
        <v>72.485768500948765</v>
      </c>
      <c r="H53" s="202">
        <f>SUM(H54:H58)</f>
        <v>145</v>
      </c>
      <c r="I53" s="208">
        <f>IF(A53&lt;&gt;0,H53/$B53*100,"")</f>
        <v>27.514231499051235</v>
      </c>
    </row>
    <row r="54" spans="1:9" ht="15" customHeight="1" x14ac:dyDescent="0.2">
      <c r="A54" s="203" t="s">
        <v>49</v>
      </c>
      <c r="B54" s="202">
        <f>IF(A54&lt;&gt;0,E54+H54,"")</f>
        <v>22</v>
      </c>
      <c r="C54" s="208">
        <f>IF($A54&lt;&gt;"",B54/$B$11*100,"")</f>
        <v>0.41714069017823285</v>
      </c>
      <c r="E54" s="209">
        <v>18</v>
      </c>
      <c r="F54" s="208">
        <f>IF(A54&lt;&gt;0,E54/$B54*100,"")</f>
        <v>81.818181818181827</v>
      </c>
      <c r="G54" s="209"/>
      <c r="H54" s="209">
        <v>4</v>
      </c>
      <c r="I54" s="208">
        <f>IF(A54&lt;&gt;0,H54/$B54*100,"")</f>
        <v>18.181818181818183</v>
      </c>
    </row>
    <row r="55" spans="1:9" ht="15" customHeight="1" x14ac:dyDescent="0.2">
      <c r="A55" s="203" t="s">
        <v>50</v>
      </c>
      <c r="B55" s="202">
        <f>IF(A55&lt;&gt;0,E55+H55,"")</f>
        <v>290</v>
      </c>
      <c r="C55" s="208">
        <f>IF($A55&lt;&gt;"",B55/$B$11*100,"")</f>
        <v>5.4986727341676147</v>
      </c>
      <c r="E55" s="209">
        <v>209</v>
      </c>
      <c r="F55" s="208">
        <f>IF(A55&lt;&gt;0,E55/$B55*100,"")</f>
        <v>72.068965517241381</v>
      </c>
      <c r="G55" s="209"/>
      <c r="H55" s="209">
        <v>81</v>
      </c>
      <c r="I55" s="208">
        <f>IF(A55&lt;&gt;0,H55/$B55*100,"")</f>
        <v>27.931034482758619</v>
      </c>
    </row>
    <row r="56" spans="1:9" ht="15" customHeight="1" x14ac:dyDescent="0.2">
      <c r="A56" s="203" t="s">
        <v>51</v>
      </c>
      <c r="B56" s="202">
        <f>IF(A56&lt;&gt;0,E56+H56,"")</f>
        <v>96</v>
      </c>
      <c r="C56" s="208">
        <f>IF($A56&lt;&gt;"",B56/$B$11*100,"")</f>
        <v>1.8202502844141069</v>
      </c>
      <c r="E56" s="209">
        <v>78</v>
      </c>
      <c r="F56" s="208">
        <f>IF(A56&lt;&gt;0,E56/$B56*100,"")</f>
        <v>81.25</v>
      </c>
      <c r="G56" s="209"/>
      <c r="H56" s="209">
        <v>18</v>
      </c>
      <c r="I56" s="208">
        <f>IF(A56&lt;&gt;0,H56/$B56*100,"")</f>
        <v>18.75</v>
      </c>
    </row>
    <row r="57" spans="1:9" ht="15" customHeight="1" x14ac:dyDescent="0.2">
      <c r="A57" s="203" t="s">
        <v>395</v>
      </c>
      <c r="B57" s="202">
        <f>IF(A57&lt;&gt;0,E57+H57,"")</f>
        <v>88</v>
      </c>
      <c r="C57" s="208">
        <f>IF($A57&lt;&gt;"",B57/$B$11*100,"")</f>
        <v>1.6685627607129314</v>
      </c>
      <c r="E57" s="209">
        <v>62</v>
      </c>
      <c r="F57" s="208">
        <f>IF(A57&lt;&gt;0,E57/$B57*100,"")</f>
        <v>70.454545454545453</v>
      </c>
      <c r="G57" s="209"/>
      <c r="H57" s="209">
        <v>26</v>
      </c>
      <c r="I57" s="208">
        <f>IF(A57&lt;&gt;0,H57/$B57*100,"")</f>
        <v>29.545454545454547</v>
      </c>
    </row>
    <row r="58" spans="1:9" ht="15" customHeight="1" x14ac:dyDescent="0.2">
      <c r="A58" s="203" t="s">
        <v>52</v>
      </c>
      <c r="B58" s="202">
        <f>IF(A58&lt;&gt;0,E58+H58,"")</f>
        <v>31</v>
      </c>
      <c r="C58" s="208">
        <f>IF($A58&lt;&gt;"",B58/$B$11*100,"")</f>
        <v>0.58778915434205536</v>
      </c>
      <c r="E58" s="209">
        <v>15</v>
      </c>
      <c r="F58" s="208">
        <f>IF(A58&lt;&gt;0,E58/$B58*100,"")</f>
        <v>48.387096774193552</v>
      </c>
      <c r="G58" s="209"/>
      <c r="H58" s="209">
        <v>16</v>
      </c>
      <c r="I58" s="208">
        <f>IF(A58&lt;&gt;0,H58/$B58*100,"")</f>
        <v>51.612903225806448</v>
      </c>
    </row>
    <row r="59" spans="1:9" ht="8.1" customHeight="1" x14ac:dyDescent="0.2">
      <c r="C59" s="208"/>
      <c r="F59" s="208" t="str">
        <f>IF(A59&lt;&gt;0,E59/$B59*100,"")</f>
        <v/>
      </c>
      <c r="I59" s="208"/>
    </row>
    <row r="60" spans="1:9" ht="15" customHeight="1" x14ac:dyDescent="0.25">
      <c r="A60" s="210" t="s">
        <v>88</v>
      </c>
      <c r="B60" s="202">
        <f>IF(A60&lt;&gt;0,E60+H60,"")</f>
        <v>653</v>
      </c>
      <c r="C60" s="208">
        <f>IF($A60&lt;&gt;"",B60/$B$11*100,"")</f>
        <v>12.381494122108457</v>
      </c>
      <c r="E60" s="202">
        <f>E61+E63+E70+E72</f>
        <v>447</v>
      </c>
      <c r="F60" s="208">
        <f>IF(A60&lt;&gt;0,E60/$B60*100,"")</f>
        <v>68.453292496171514</v>
      </c>
      <c r="H60" s="202">
        <f>H61+H63+H70+H72</f>
        <v>206</v>
      </c>
      <c r="I60" s="208">
        <f>IF(A60&lt;&gt;0,H60/$B60*100,"")</f>
        <v>31.546707503828486</v>
      </c>
    </row>
    <row r="61" spans="1:9" ht="15" customHeight="1" x14ac:dyDescent="0.2">
      <c r="A61" s="203" t="s">
        <v>92</v>
      </c>
      <c r="B61" s="202">
        <f>IF(A61&lt;&gt;0,E61+H61,"")</f>
        <v>47</v>
      </c>
      <c r="C61" s="208">
        <f>IF($A61&lt;&gt;"",B61/$B$11*100,"")</f>
        <v>0.89116420174440647</v>
      </c>
      <c r="E61" s="209">
        <v>37</v>
      </c>
      <c r="F61" s="208">
        <f>IF(A61&lt;&gt;0,E61/$B61*100,"")</f>
        <v>78.723404255319153</v>
      </c>
      <c r="G61" s="209"/>
      <c r="H61" s="209">
        <v>10</v>
      </c>
      <c r="I61" s="208">
        <f>IF(A61&lt;&gt;0,H61/$B61*100,"")</f>
        <v>21.276595744680851</v>
      </c>
    </row>
    <row r="62" spans="1:9" ht="8.1" customHeight="1" x14ac:dyDescent="0.2">
      <c r="C62" s="208"/>
      <c r="F62" s="208" t="str">
        <f>IF(A62&lt;&gt;0,E62/$B62*100,"")</f>
        <v/>
      </c>
      <c r="I62" s="208"/>
    </row>
    <row r="63" spans="1:9" ht="15" customHeight="1" x14ac:dyDescent="0.2">
      <c r="A63" s="203" t="s">
        <v>53</v>
      </c>
      <c r="B63" s="202">
        <f>IF(A63&lt;&gt;0,E63+H63,"")</f>
        <v>486</v>
      </c>
      <c r="C63" s="208">
        <f>IF($A63&lt;&gt;"",B63/$B$11*100,"")</f>
        <v>9.2150170648464158</v>
      </c>
      <c r="E63" s="202">
        <f>SUM(E64:E68)</f>
        <v>325</v>
      </c>
      <c r="F63" s="208">
        <f>IF(A63&lt;&gt;0,E63/$B63*100,"")</f>
        <v>66.872427983539097</v>
      </c>
      <c r="H63" s="202">
        <f>SUM(H64:H68)</f>
        <v>161</v>
      </c>
      <c r="I63" s="208">
        <f>IF(A63&lt;&gt;0,H63/$B63*100,"")</f>
        <v>33.127572016460903</v>
      </c>
    </row>
    <row r="64" spans="1:9" ht="15" customHeight="1" x14ac:dyDescent="0.2">
      <c r="A64" s="203" t="s">
        <v>54</v>
      </c>
      <c r="B64" s="202">
        <f>IF(A64&lt;&gt;0,E64+H64,"")</f>
        <v>254</v>
      </c>
      <c r="C64" s="208">
        <f>IF($A64&lt;&gt;"",B64/$B$11*100,"")</f>
        <v>4.8160788775123242</v>
      </c>
      <c r="E64" s="209">
        <v>143</v>
      </c>
      <c r="F64" s="208">
        <f>IF(A64&lt;&gt;0,E64/$B64*100,"")</f>
        <v>56.2992125984252</v>
      </c>
      <c r="G64" s="209"/>
      <c r="H64" s="209">
        <v>111</v>
      </c>
      <c r="I64" s="208">
        <f>IF(A64&lt;&gt;0,H64/$B64*100,"")</f>
        <v>43.7007874015748</v>
      </c>
    </row>
    <row r="65" spans="1:9" ht="15" customHeight="1" x14ac:dyDescent="0.2">
      <c r="A65" s="203" t="s">
        <v>55</v>
      </c>
      <c r="B65" s="202">
        <f>IF(A65&lt;&gt;0,E65+H65,"")</f>
        <v>34</v>
      </c>
      <c r="C65" s="208">
        <f>IF($A65&lt;&gt;"",B65/$B$11*100,"")</f>
        <v>0.64467197572999624</v>
      </c>
      <c r="E65" s="209">
        <v>30</v>
      </c>
      <c r="F65" s="208">
        <f>IF(A65&lt;&gt;0,E65/$B65*100,"")</f>
        <v>88.235294117647058</v>
      </c>
      <c r="G65" s="209"/>
      <c r="H65" s="209">
        <v>4</v>
      </c>
      <c r="I65" s="208">
        <f>IF(A65&lt;&gt;0,H65/$B65*100,"")</f>
        <v>11.76470588235294</v>
      </c>
    </row>
    <row r="66" spans="1:9" ht="15" customHeight="1" x14ac:dyDescent="0.2">
      <c r="A66" s="203" t="s">
        <v>57</v>
      </c>
      <c r="B66" s="202">
        <f>IF(A66&lt;&gt;0,E66+H66,"")</f>
        <v>41</v>
      </c>
      <c r="C66" s="208">
        <f>IF($A66&lt;&gt;"",B66/$B$11*100,"")</f>
        <v>0.77739855896852483</v>
      </c>
      <c r="E66" s="209">
        <v>40</v>
      </c>
      <c r="F66" s="208">
        <f>IF(A66&lt;&gt;0,E66/$B66*100,"")</f>
        <v>97.560975609756099</v>
      </c>
      <c r="G66" s="209"/>
      <c r="H66" s="209">
        <v>1</v>
      </c>
      <c r="I66" s="208">
        <f>IF(A66&lt;&gt;0,H66/$B66*100,"")</f>
        <v>2.4390243902439024</v>
      </c>
    </row>
    <row r="67" spans="1:9" ht="15" customHeight="1" x14ac:dyDescent="0.2">
      <c r="A67" s="203" t="s">
        <v>56</v>
      </c>
      <c r="B67" s="202">
        <f>IF(A67&lt;&gt;0,E67+H67,"")</f>
        <v>29</v>
      </c>
      <c r="C67" s="208">
        <f>IF($A67&lt;&gt;"",B67/$B$11*100,"")</f>
        <v>0.54986727341676145</v>
      </c>
      <c r="E67" s="209">
        <v>22</v>
      </c>
      <c r="F67" s="208">
        <f>IF(A67&lt;&gt;0,E67/$B67*100,"")</f>
        <v>75.862068965517238</v>
      </c>
      <c r="G67" s="209"/>
      <c r="H67" s="209">
        <v>7</v>
      </c>
      <c r="I67" s="208">
        <f>IF(A67&lt;&gt;0,H67/$B67*100,"")</f>
        <v>24.137931034482758</v>
      </c>
    </row>
    <row r="68" spans="1:9" ht="15" customHeight="1" x14ac:dyDescent="0.2">
      <c r="A68" s="203" t="s">
        <v>406</v>
      </c>
      <c r="B68" s="202">
        <f>IF(A68&lt;&gt;0,E68+H68,"")</f>
        <v>128</v>
      </c>
      <c r="C68" s="208">
        <f>IF($A68&lt;&gt;"",B68/$B$11*100,"")</f>
        <v>2.4270003792188093</v>
      </c>
      <c r="E68" s="209">
        <v>90</v>
      </c>
      <c r="F68" s="208">
        <f>IF(A68&lt;&gt;0,E68/$B68*100,"")</f>
        <v>70.3125</v>
      </c>
      <c r="G68" s="209"/>
      <c r="H68" s="209">
        <v>38</v>
      </c>
      <c r="I68" s="208">
        <f>IF(A68&lt;&gt;0,H68/$B68*100,"")</f>
        <v>29.6875</v>
      </c>
    </row>
    <row r="69" spans="1:9" ht="8.1" customHeight="1" x14ac:dyDescent="0.2">
      <c r="B69" s="202" t="str">
        <f>IF(A69&lt;&gt;0,E69+H69,"")</f>
        <v/>
      </c>
      <c r="C69" s="208"/>
      <c r="E69" s="201"/>
      <c r="F69" s="208" t="str">
        <f>IF(A69&lt;&gt;0,E69/$B69*100,"")</f>
        <v/>
      </c>
      <c r="G69" s="201"/>
      <c r="H69" s="201"/>
      <c r="I69" s="208"/>
    </row>
    <row r="70" spans="1:9" ht="15" customHeight="1" x14ac:dyDescent="0.2">
      <c r="A70" s="203" t="s">
        <v>59</v>
      </c>
      <c r="B70" s="202">
        <f>IF(A70&lt;&gt;0,E70+H70,"")</f>
        <v>66</v>
      </c>
      <c r="C70" s="208">
        <f>IF($A70&lt;&gt;"",B70/$B$11*100,"")</f>
        <v>1.2514220705346986</v>
      </c>
      <c r="E70" s="209">
        <v>49</v>
      </c>
      <c r="F70" s="208">
        <f>IF(A70&lt;&gt;0,E70/$B70*100,"")</f>
        <v>74.242424242424249</v>
      </c>
      <c r="G70" s="209"/>
      <c r="H70" s="209">
        <v>17</v>
      </c>
      <c r="I70" s="208">
        <f>IF(A70&lt;&gt;0,H70/$B70*100,"")</f>
        <v>25.757575757575758</v>
      </c>
    </row>
    <row r="71" spans="1:9" ht="8.1" customHeight="1" x14ac:dyDescent="0.2">
      <c r="C71" s="208"/>
      <c r="E71" s="201"/>
      <c r="F71" s="208" t="str">
        <f>IF(A71&lt;&gt;0,E71/$B71*100,"")</f>
        <v/>
      </c>
      <c r="G71" s="201"/>
      <c r="H71" s="201"/>
      <c r="I71" s="208"/>
    </row>
    <row r="72" spans="1:9" ht="15" customHeight="1" x14ac:dyDescent="0.2">
      <c r="A72" s="203" t="s">
        <v>60</v>
      </c>
      <c r="B72" s="202">
        <f>IF(A72&lt;&gt;0,E72+H72,"")</f>
        <v>54</v>
      </c>
      <c r="C72" s="208">
        <f>IF($A72&lt;&gt;"",B72/$B$11*100,"")</f>
        <v>1.0238907849829351</v>
      </c>
      <c r="E72" s="209">
        <v>36</v>
      </c>
      <c r="F72" s="208">
        <f>IF(A72&lt;&gt;0,E72/$B72*100,"")</f>
        <v>66.666666666666657</v>
      </c>
      <c r="G72" s="209"/>
      <c r="H72" s="209">
        <v>18</v>
      </c>
      <c r="I72" s="208">
        <f>IF(A72&lt;&gt;0,H72/$B72*100,"")</f>
        <v>33.333333333333329</v>
      </c>
    </row>
    <row r="73" spans="1:9" ht="8.1" customHeight="1" x14ac:dyDescent="0.2">
      <c r="C73" s="208"/>
      <c r="F73" s="208" t="str">
        <f>IF(A73&lt;&gt;0,E73/$B73*100,"")</f>
        <v/>
      </c>
      <c r="I73" s="208"/>
    </row>
    <row r="74" spans="1:9" ht="15" customHeight="1" x14ac:dyDescent="0.25">
      <c r="A74" s="210" t="s">
        <v>89</v>
      </c>
      <c r="B74" s="202">
        <f>IF(A74&lt;&gt;0,E74+H74,"")</f>
        <v>183</v>
      </c>
      <c r="C74" s="208">
        <f>IF($A74&lt;&gt;"",B74/$B$11*100,"")</f>
        <v>3.4698521046643913</v>
      </c>
      <c r="E74" s="202">
        <f>SUM(E75)</f>
        <v>110</v>
      </c>
      <c r="F74" s="208">
        <f>IF(A74&lt;&gt;0,E74/$B74*100,"")</f>
        <v>60.10928961748634</v>
      </c>
      <c r="H74" s="202">
        <f>SUM(H75)</f>
        <v>73</v>
      </c>
      <c r="I74" s="208">
        <f>IF(A74&lt;&gt;0,H74/$B74*100,"")</f>
        <v>39.89071038251366</v>
      </c>
    </row>
    <row r="75" spans="1:9" ht="15" customHeight="1" x14ac:dyDescent="0.2">
      <c r="A75" s="203" t="s">
        <v>287</v>
      </c>
      <c r="B75" s="202">
        <f>IF(A75&lt;&gt;0,E75+H75,"")</f>
        <v>183</v>
      </c>
      <c r="C75" s="208">
        <f>IF($A75&lt;&gt;"",B75/$B$11*100,"")</f>
        <v>3.4698521046643913</v>
      </c>
      <c r="E75" s="202">
        <f>SUM(E76:E79)</f>
        <v>110</v>
      </c>
      <c r="F75" s="208">
        <f>IF(A75&lt;&gt;0,E75/$B75*100,"")</f>
        <v>60.10928961748634</v>
      </c>
      <c r="H75" s="202">
        <f>SUM(H76:H79)</f>
        <v>73</v>
      </c>
      <c r="I75" s="208">
        <f>IF(A75&lt;&gt;0,H75/$B75*100,"")</f>
        <v>39.89071038251366</v>
      </c>
    </row>
    <row r="76" spans="1:9" ht="15" customHeight="1" x14ac:dyDescent="0.2">
      <c r="A76" s="203" t="s">
        <v>62</v>
      </c>
      <c r="B76" s="202">
        <f>IF(A76&lt;&gt;0,E76+H76,"")</f>
        <v>42</v>
      </c>
      <c r="C76" s="208">
        <f>IF($A76&lt;&gt;"",B76/$B$11*100,"")</f>
        <v>0.79635949943117168</v>
      </c>
      <c r="E76" s="209">
        <v>29</v>
      </c>
      <c r="F76" s="208">
        <f>IF(A76&lt;&gt;0,E76/$B76*100,"")</f>
        <v>69.047619047619051</v>
      </c>
      <c r="G76" s="209"/>
      <c r="H76" s="209">
        <v>13</v>
      </c>
      <c r="I76" s="208">
        <f>IF(A76&lt;&gt;0,H76/$B76*100,"")</f>
        <v>30.952380952380953</v>
      </c>
    </row>
    <row r="77" spans="1:9" ht="15" customHeight="1" x14ac:dyDescent="0.2">
      <c r="A77" s="203" t="s">
        <v>63</v>
      </c>
      <c r="B77" s="202">
        <f>IF(A77&lt;&gt;0,E77+H77,"")</f>
        <v>78</v>
      </c>
      <c r="C77" s="208">
        <f>IF($A77&lt;&gt;"",B77/$B$11*100,"")</f>
        <v>1.4789533560864618</v>
      </c>
      <c r="E77" s="209">
        <v>33</v>
      </c>
      <c r="F77" s="208">
        <f>IF(A77&lt;&gt;0,E77/$B77*100,"")</f>
        <v>42.307692307692307</v>
      </c>
      <c r="G77" s="209"/>
      <c r="H77" s="209">
        <v>45</v>
      </c>
      <c r="I77" s="208">
        <f>IF(A77&lt;&gt;0,H77/$B77*100,"")</f>
        <v>57.692307692307686</v>
      </c>
    </row>
    <row r="78" spans="1:9" ht="15" customHeight="1" x14ac:dyDescent="0.2">
      <c r="A78" s="203" t="s">
        <v>64</v>
      </c>
      <c r="B78" s="202">
        <f>IF(A78&lt;&gt;0,E78+H78,"")</f>
        <v>42</v>
      </c>
      <c r="C78" s="208">
        <f>IF($A78&lt;&gt;"",B78/$B$11*100,"")</f>
        <v>0.79635949943117168</v>
      </c>
      <c r="E78" s="209">
        <v>30</v>
      </c>
      <c r="F78" s="208">
        <f>IF(A78&lt;&gt;0,E78/$B78*100,"")</f>
        <v>71.428571428571431</v>
      </c>
      <c r="G78" s="209"/>
      <c r="H78" s="209">
        <v>12</v>
      </c>
      <c r="I78" s="208">
        <f>IF(A78&lt;&gt;0,H78/$B78*100,"")</f>
        <v>28.571428571428569</v>
      </c>
    </row>
    <row r="79" spans="1:9" ht="15" customHeight="1" x14ac:dyDescent="0.2">
      <c r="A79" s="203" t="s">
        <v>65</v>
      </c>
      <c r="B79" s="202">
        <f>IF(A79&lt;&gt;0,E79+H79,"")</f>
        <v>21</v>
      </c>
      <c r="C79" s="208">
        <f>IF($A79&lt;&gt;"",B79/$B$11*100,"")</f>
        <v>0.39817974971558584</v>
      </c>
      <c r="E79" s="209">
        <v>18</v>
      </c>
      <c r="F79" s="208">
        <f>IF(A79&lt;&gt;0,E79/$B79*100,"")</f>
        <v>85.714285714285708</v>
      </c>
      <c r="G79" s="209"/>
      <c r="H79" s="209">
        <v>3</v>
      </c>
      <c r="I79" s="208">
        <f>IF(A79&lt;&gt;0,H79/$B79*100,"")</f>
        <v>14.285714285714285</v>
      </c>
    </row>
    <row r="80" spans="1:9" ht="8.1" customHeight="1" x14ac:dyDescent="0.2">
      <c r="C80" s="208"/>
      <c r="E80" s="201"/>
      <c r="F80" s="208" t="str">
        <f>IF(A80&lt;&gt;0,E80/$B80*100,"")</f>
        <v/>
      </c>
      <c r="G80" s="201"/>
      <c r="I80" s="208"/>
    </row>
    <row r="81" spans="1:9" ht="15" customHeight="1" x14ac:dyDescent="0.25">
      <c r="A81" s="210" t="s">
        <v>90</v>
      </c>
      <c r="B81" s="202">
        <f>IF(A81&lt;&gt;0,E81+H81,"")</f>
        <v>580</v>
      </c>
      <c r="C81" s="208">
        <f>IF($A81&lt;&gt;"",B81/$B$11*100,"")</f>
        <v>10.997345468335229</v>
      </c>
      <c r="E81" s="202">
        <f>SUM(E82)</f>
        <v>169</v>
      </c>
      <c r="F81" s="208">
        <f>IF(A81&lt;&gt;0,E81/$B81*100,"")</f>
        <v>29.137931034482762</v>
      </c>
      <c r="H81" s="202">
        <f>SUM(H82)</f>
        <v>411</v>
      </c>
      <c r="I81" s="208">
        <f>IF(A81&lt;&gt;0,H81/$B81*100,"")</f>
        <v>70.862068965517238</v>
      </c>
    </row>
    <row r="82" spans="1:9" ht="15" customHeight="1" x14ac:dyDescent="0.2">
      <c r="A82" s="203" t="s">
        <v>405</v>
      </c>
      <c r="B82" s="202">
        <f>IF(A82&lt;&gt;0,E82+H82,"")</f>
        <v>580</v>
      </c>
      <c r="C82" s="208">
        <f>IF($A82&lt;&gt;"",B82/$B$11*100,"")</f>
        <v>10.997345468335229</v>
      </c>
      <c r="E82" s="202">
        <f>SUM(E83:E91)</f>
        <v>169</v>
      </c>
      <c r="F82" s="208">
        <f>IF(A82&lt;&gt;0,E82/$B82*100,"")</f>
        <v>29.137931034482762</v>
      </c>
      <c r="H82" s="202">
        <f>SUM(H83:H91)</f>
        <v>411</v>
      </c>
      <c r="I82" s="208">
        <f>IF(A82&lt;&gt;0,H82/$B82*100,"")</f>
        <v>70.862068965517238</v>
      </c>
    </row>
    <row r="83" spans="1:9" ht="15" customHeight="1" x14ac:dyDescent="0.2">
      <c r="A83" s="203" t="s">
        <v>161</v>
      </c>
      <c r="B83" s="202">
        <f>IF(A83&lt;&gt;0,E83+H83,"")</f>
        <v>26</v>
      </c>
      <c r="C83" s="208">
        <f>IF($A83&lt;&gt;"",B83/$B$11*100,"")</f>
        <v>0.49298445202882069</v>
      </c>
      <c r="E83" s="209">
        <v>6</v>
      </c>
      <c r="F83" s="208">
        <f>IF(A83&lt;&gt;0,E83/$B83*100,"")</f>
        <v>23.076923076923077</v>
      </c>
      <c r="G83" s="209"/>
      <c r="H83" s="209">
        <v>20</v>
      </c>
      <c r="I83" s="208">
        <f>IF(A83&lt;&gt;0,H83/$B83*100,"")</f>
        <v>76.923076923076934</v>
      </c>
    </row>
    <row r="84" spans="1:9" ht="15" customHeight="1" x14ac:dyDescent="0.2">
      <c r="A84" s="203" t="s">
        <v>67</v>
      </c>
      <c r="B84" s="202">
        <f>IF(A84&lt;&gt;0,E84+H84,"")</f>
        <v>85</v>
      </c>
      <c r="C84" s="208">
        <f>IF($A84&lt;&gt;"",B84/$B$11*100,"")</f>
        <v>1.6116799393249905</v>
      </c>
      <c r="E84" s="209">
        <v>31</v>
      </c>
      <c r="F84" s="208">
        <f>IF(A84&lt;&gt;0,E84/$B84*100,"")</f>
        <v>36.470588235294116</v>
      </c>
      <c r="G84" s="209"/>
      <c r="H84" s="209">
        <v>54</v>
      </c>
      <c r="I84" s="208">
        <f>IF(A84&lt;&gt;0,H84/$B84*100,"")</f>
        <v>63.529411764705877</v>
      </c>
    </row>
    <row r="85" spans="1:9" ht="15" customHeight="1" x14ac:dyDescent="0.2">
      <c r="A85" s="203" t="s">
        <v>69</v>
      </c>
      <c r="B85" s="202">
        <f>IF(A85&lt;&gt;0,E85+H85,"")</f>
        <v>109</v>
      </c>
      <c r="C85" s="208">
        <f>IF($A85&lt;&gt;"",B85/$B$11*100,"")</f>
        <v>2.0667425104285173</v>
      </c>
      <c r="E85" s="209">
        <v>15</v>
      </c>
      <c r="F85" s="208">
        <f>IF(A85&lt;&gt;0,E85/$B85*100,"")</f>
        <v>13.761467889908257</v>
      </c>
      <c r="G85" s="209"/>
      <c r="H85" s="209">
        <v>94</v>
      </c>
      <c r="I85" s="208">
        <f>IF(A85&lt;&gt;0,H85/$B85*100,"")</f>
        <v>86.238532110091754</v>
      </c>
    </row>
    <row r="86" spans="1:9" ht="15" customHeight="1" x14ac:dyDescent="0.2">
      <c r="A86" s="203" t="s">
        <v>71</v>
      </c>
      <c r="B86" s="202">
        <f>IF(A86&lt;&gt;0,E86+H86,"")</f>
        <v>50</v>
      </c>
      <c r="C86" s="208">
        <f>IF($A86&lt;&gt;"",B86/$B$11*100,"")</f>
        <v>0.94804702313234734</v>
      </c>
      <c r="E86" s="209">
        <v>18</v>
      </c>
      <c r="F86" s="208">
        <f>IF(A86&lt;&gt;0,E86/$B86*100,"")</f>
        <v>36</v>
      </c>
      <c r="G86" s="209"/>
      <c r="H86" s="209">
        <v>32</v>
      </c>
      <c r="I86" s="208">
        <f>IF(A86&lt;&gt;0,H86/$B86*100,"")</f>
        <v>64</v>
      </c>
    </row>
    <row r="87" spans="1:9" ht="15" customHeight="1" x14ac:dyDescent="0.2">
      <c r="A87" s="203" t="s">
        <v>70</v>
      </c>
      <c r="B87" s="202">
        <f>IF(A87&lt;&gt;0,E87+H87,"")</f>
        <v>78</v>
      </c>
      <c r="C87" s="208">
        <f>IF($A87&lt;&gt;"",B87/$B$11*100,"")</f>
        <v>1.4789533560864618</v>
      </c>
      <c r="E87" s="209">
        <v>17</v>
      </c>
      <c r="F87" s="208">
        <f>IF(A87&lt;&gt;0,E87/$B87*100,"")</f>
        <v>21.794871794871796</v>
      </c>
      <c r="G87" s="209"/>
      <c r="H87" s="209">
        <v>61</v>
      </c>
      <c r="I87" s="208">
        <f>IF(A87&lt;&gt;0,H87/$B87*100,"")</f>
        <v>78.205128205128204</v>
      </c>
    </row>
    <row r="88" spans="1:9" ht="15" customHeight="1" x14ac:dyDescent="0.2">
      <c r="A88" s="203" t="s">
        <v>68</v>
      </c>
      <c r="B88" s="202">
        <f>IF(A88&lt;&gt;0,E88+H88,"")</f>
        <v>67</v>
      </c>
      <c r="C88" s="208">
        <f>IF($A88&lt;&gt;"",B88/$B$11*100,"")</f>
        <v>1.2703830109973455</v>
      </c>
      <c r="E88" s="209">
        <v>32</v>
      </c>
      <c r="F88" s="208">
        <f>IF(A88&lt;&gt;0,E88/$B88*100,"")</f>
        <v>47.761194029850742</v>
      </c>
      <c r="G88" s="209"/>
      <c r="H88" s="209">
        <v>35</v>
      </c>
      <c r="I88" s="208">
        <f>IF(A88&lt;&gt;0,H88/$B88*100,"")</f>
        <v>52.238805970149251</v>
      </c>
    </row>
    <row r="89" spans="1:9" ht="15" customHeight="1" x14ac:dyDescent="0.2">
      <c r="A89" s="203" t="s">
        <v>72</v>
      </c>
      <c r="B89" s="202">
        <f>IF(A89&lt;&gt;0,E89+H89,"")</f>
        <v>61</v>
      </c>
      <c r="C89" s="208">
        <f>IF($A89&lt;&gt;"",B89/$B$11*100,"")</f>
        <v>1.1566173682214638</v>
      </c>
      <c r="E89" s="209">
        <v>31</v>
      </c>
      <c r="F89" s="208">
        <f>IF(A89&lt;&gt;0,E89/$B89*100,"")</f>
        <v>50.819672131147541</v>
      </c>
      <c r="G89" s="209"/>
      <c r="H89" s="209">
        <v>30</v>
      </c>
      <c r="I89" s="208">
        <f>IF(A89&lt;&gt;0,H89/$B89*100,"")</f>
        <v>49.180327868852459</v>
      </c>
    </row>
    <row r="90" spans="1:9" ht="15" customHeight="1" x14ac:dyDescent="0.2">
      <c r="A90" s="203" t="s">
        <v>404</v>
      </c>
      <c r="B90" s="202">
        <f>IF(A90&lt;&gt;0,E90+H90,"")</f>
        <v>22</v>
      </c>
      <c r="C90" s="208">
        <f>IF($A90&lt;&gt;"",B90/$B$11*100,"")</f>
        <v>0.41714069017823285</v>
      </c>
      <c r="E90" s="209">
        <v>8</v>
      </c>
      <c r="F90" s="208">
        <f>IF(A90&lt;&gt;0,E90/$B90*100,"")</f>
        <v>36.363636363636367</v>
      </c>
      <c r="G90" s="209"/>
      <c r="H90" s="209">
        <v>14</v>
      </c>
      <c r="I90" s="208">
        <f>IF(A90&lt;&gt;0,H90/$B90*100,"")</f>
        <v>63.636363636363633</v>
      </c>
    </row>
    <row r="91" spans="1:9" ht="15" customHeight="1" x14ac:dyDescent="0.2">
      <c r="A91" s="203" t="s">
        <v>112</v>
      </c>
      <c r="B91" s="202">
        <f>IF(A91&lt;&gt;0,E91+H91,"")</f>
        <v>82</v>
      </c>
      <c r="C91" s="208">
        <f>IF($A91&lt;&gt;"",B91/$B$11*100,"")</f>
        <v>1.5547971179370497</v>
      </c>
      <c r="E91" s="209">
        <v>11</v>
      </c>
      <c r="F91" s="208">
        <f>IF(A91&lt;&gt;0,E91/$B91*100,"")</f>
        <v>13.414634146341465</v>
      </c>
      <c r="G91" s="209"/>
      <c r="H91" s="209">
        <v>71</v>
      </c>
      <c r="I91" s="208">
        <f>IF(A91&lt;&gt;0,H91/$B91*100,"")</f>
        <v>86.58536585365853</v>
      </c>
    </row>
    <row r="92" spans="1:9" ht="6" customHeight="1" x14ac:dyDescent="0.2">
      <c r="B92" s="202" t="str">
        <f>IF(A92&lt;&gt;0,E92+H92,"")</f>
        <v/>
      </c>
      <c r="C92" s="208" t="str">
        <f>IF($A92&lt;&gt;"",B92/$B$11*100,"")</f>
        <v/>
      </c>
      <c r="E92" s="201"/>
      <c r="F92" s="208" t="str">
        <f>IF(A92&lt;&gt;0,E92/$B92*100,"")</f>
        <v/>
      </c>
      <c r="G92" s="201"/>
      <c r="H92" s="201"/>
      <c r="I92" s="208" t="str">
        <f>IF(A92&lt;&gt;0,H92/$B92*100,"")</f>
        <v/>
      </c>
    </row>
    <row r="93" spans="1:9" ht="15" customHeight="1" x14ac:dyDescent="0.2">
      <c r="A93" s="211" t="s">
        <v>391</v>
      </c>
      <c r="B93" s="202">
        <f>IF(A93&lt;&gt;0,E93+H93,"")</f>
        <v>57</v>
      </c>
      <c r="C93" s="208">
        <f>IF($A93&lt;&gt;"",B93/$B$11*100,"")</f>
        <v>1.0807736063708762</v>
      </c>
      <c r="E93" s="209">
        <v>26</v>
      </c>
      <c r="F93" s="208">
        <f>IF(A93&lt;&gt;0,E93/$B93*100,"")</f>
        <v>45.614035087719294</v>
      </c>
      <c r="G93" s="209"/>
      <c r="H93" s="209">
        <v>31</v>
      </c>
      <c r="I93" s="208">
        <f>IF(A93&lt;&gt;0,H93/$B93*100,"")</f>
        <v>54.385964912280706</v>
      </c>
    </row>
    <row r="94" spans="1:9" ht="8.1" customHeight="1" x14ac:dyDescent="0.2">
      <c r="B94" s="202" t="str">
        <f>IF(A94&lt;&gt;0,E94+H94,"")</f>
        <v/>
      </c>
      <c r="C94" s="208" t="str">
        <f>IF($A94&lt;&gt;"",B94/$B$11*100,"")</f>
        <v/>
      </c>
      <c r="F94" s="208" t="str">
        <f>IF(A94&lt;&gt;0,E94/$B94*100,"")</f>
        <v/>
      </c>
      <c r="I94" s="208" t="str">
        <f>IF(A94&lt;&gt;0,H94/$B94*100,"")</f>
        <v/>
      </c>
    </row>
    <row r="95" spans="1:9" ht="15" customHeight="1" x14ac:dyDescent="0.25">
      <c r="A95" s="210" t="s">
        <v>106</v>
      </c>
      <c r="B95" s="202">
        <f>IF(A95&lt;&gt;0,E95+H95,"")</f>
        <v>1269</v>
      </c>
      <c r="C95" s="208">
        <f>IF($A95&lt;&gt;"",B95/$B$11*100,"")</f>
        <v>24.061433447098977</v>
      </c>
      <c r="E95" s="202">
        <f>SUM(E96:E101)</f>
        <v>785</v>
      </c>
      <c r="F95" s="208">
        <f>IF(A95&lt;&gt;0,E95/$B95*100,"")</f>
        <v>61.859732072498034</v>
      </c>
      <c r="H95" s="202">
        <f>SUM(H96:H101)</f>
        <v>484</v>
      </c>
      <c r="I95" s="208">
        <f>IF(A95&lt;&gt;0,H95/$B95*100,"")</f>
        <v>38.140267927501966</v>
      </c>
    </row>
    <row r="96" spans="1:9" ht="14.25" customHeight="1" x14ac:dyDescent="0.2">
      <c r="A96" s="203" t="s">
        <v>158</v>
      </c>
      <c r="B96" s="202">
        <f>IF(A96&lt;&gt;0,E96+H96,"")</f>
        <v>422</v>
      </c>
      <c r="C96" s="208">
        <f>IF($A96&lt;&gt;"",B96/$B$11*100,"")</f>
        <v>8.0015168752370123</v>
      </c>
      <c r="E96" s="209">
        <v>291</v>
      </c>
      <c r="F96" s="208">
        <f>IF(A96&lt;&gt;0,E96/$B96*100,"")</f>
        <v>68.957345971563981</v>
      </c>
      <c r="G96" s="209"/>
      <c r="H96" s="209">
        <v>131</v>
      </c>
      <c r="I96" s="208">
        <f>IF(A96&lt;&gt;0,H96/$B96*100,"")</f>
        <v>31.042654028436019</v>
      </c>
    </row>
    <row r="97" spans="1:9" ht="14.25" customHeight="1" x14ac:dyDescent="0.2">
      <c r="A97" s="203" t="s">
        <v>157</v>
      </c>
      <c r="B97" s="202">
        <f>IF(A97&lt;&gt;0,E97+H97,"")</f>
        <v>213</v>
      </c>
      <c r="C97" s="208">
        <f>IF($A97&lt;&gt;"",B97/$B$11*100,"")</f>
        <v>4.0386803185437996</v>
      </c>
      <c r="E97" s="209">
        <v>100</v>
      </c>
      <c r="F97" s="208">
        <f>IF(A97&lt;&gt;0,E97/$B97*100,"")</f>
        <v>46.948356807511736</v>
      </c>
      <c r="G97" s="209"/>
      <c r="H97" s="209">
        <v>113</v>
      </c>
      <c r="I97" s="208">
        <f>IF(A97&lt;&gt;0,H97/$B97*100,"")</f>
        <v>53.051643192488264</v>
      </c>
    </row>
    <row r="98" spans="1:9" ht="14.25" customHeight="1" x14ac:dyDescent="0.2">
      <c r="A98" s="203" t="s">
        <v>156</v>
      </c>
      <c r="B98" s="202">
        <f>IF(A98&lt;&gt;0,E98+H98,"")</f>
        <v>270</v>
      </c>
      <c r="C98" s="208">
        <f>IF($A98&lt;&gt;"",B98/$B$11*100,"")</f>
        <v>5.1194539249146755</v>
      </c>
      <c r="E98" s="209">
        <v>167</v>
      </c>
      <c r="F98" s="208">
        <f>IF(A98&lt;&gt;0,E98/$B98*100,"")</f>
        <v>61.851851851851848</v>
      </c>
      <c r="G98" s="209"/>
      <c r="H98" s="209">
        <v>103</v>
      </c>
      <c r="I98" s="208">
        <f>IF(A98&lt;&gt;0,H98/$B98*100,"")</f>
        <v>38.148148148148145</v>
      </c>
    </row>
    <row r="99" spans="1:9" ht="14.25" customHeight="1" x14ac:dyDescent="0.2">
      <c r="A99" s="203" t="s">
        <v>403</v>
      </c>
      <c r="B99" s="202">
        <f>IF(A99&lt;&gt;0,E99+H99,"")</f>
        <v>168</v>
      </c>
      <c r="C99" s="208">
        <f>IF($A99&lt;&gt;"",B99/$B$11*100,"")</f>
        <v>3.1854379977246867</v>
      </c>
      <c r="E99" s="209">
        <v>120</v>
      </c>
      <c r="F99" s="208">
        <f>IF(A99&lt;&gt;0,E99/$B99*100,"")</f>
        <v>71.428571428571431</v>
      </c>
      <c r="G99" s="209"/>
      <c r="H99" s="209">
        <v>48</v>
      </c>
      <c r="I99" s="208">
        <f>IF(A99&lt;&gt;0,H99/$B99*100,"")</f>
        <v>28.571428571428569</v>
      </c>
    </row>
    <row r="100" spans="1:9" ht="14.25" customHeight="1" x14ac:dyDescent="0.2">
      <c r="A100" s="203" t="s">
        <v>154</v>
      </c>
      <c r="B100" s="202">
        <f>IF(A100&lt;&gt;0,E100+H100,"")</f>
        <v>173</v>
      </c>
      <c r="C100" s="208">
        <f>IF($A100&lt;&gt;"",B100/$B$11*100,"")</f>
        <v>3.2802427000379222</v>
      </c>
      <c r="E100" s="209">
        <v>95</v>
      </c>
      <c r="F100" s="208">
        <f>IF(A100&lt;&gt;0,E100/$B100*100,"")</f>
        <v>54.913294797687861</v>
      </c>
      <c r="G100" s="209"/>
      <c r="H100" s="209">
        <v>78</v>
      </c>
      <c r="I100" s="208">
        <f>IF(A100&lt;&gt;0,H100/$B100*100,"")</f>
        <v>45.086705202312139</v>
      </c>
    </row>
    <row r="101" spans="1:9" ht="14.25" customHeight="1" x14ac:dyDescent="0.2">
      <c r="A101" s="203" t="s">
        <v>153</v>
      </c>
      <c r="B101" s="202">
        <f>IF(A101&lt;&gt;0,E101+H101,"")</f>
        <v>23</v>
      </c>
      <c r="C101" s="208">
        <f>IF($A101&lt;&gt;"",B101/$B$11*100,"")</f>
        <v>0.43610163064087981</v>
      </c>
      <c r="E101" s="209">
        <v>12</v>
      </c>
      <c r="F101" s="208">
        <f>IF(A101&lt;&gt;0,E101/$B101*100,"")</f>
        <v>52.173913043478258</v>
      </c>
      <c r="G101" s="209"/>
      <c r="H101" s="209">
        <v>11</v>
      </c>
      <c r="I101" s="208">
        <f>IF(A101&lt;&gt;0,H101/$B101*100,"")</f>
        <v>47.826086956521742</v>
      </c>
    </row>
    <row r="102" spans="1:9" ht="8.1" customHeight="1" thickBot="1" x14ac:dyDescent="0.25"/>
    <row r="103" spans="1:9" ht="8.1" customHeight="1" x14ac:dyDescent="0.2">
      <c r="A103" s="207"/>
      <c r="B103" s="206"/>
      <c r="C103" s="206"/>
      <c r="D103" s="206"/>
      <c r="E103" s="206"/>
      <c r="F103" s="206"/>
      <c r="G103" s="206"/>
      <c r="H103" s="206"/>
      <c r="I103" s="206"/>
    </row>
    <row r="104" spans="1:9" ht="15" customHeight="1" x14ac:dyDescent="0.2">
      <c r="A104" s="27" t="s">
        <v>379</v>
      </c>
      <c r="B104" s="205"/>
      <c r="C104" s="204"/>
      <c r="D104" s="201"/>
      <c r="E104" s="205"/>
      <c r="F104" s="204"/>
      <c r="I104" s="202"/>
    </row>
    <row r="105" spans="1:9" ht="13.5" customHeight="1" x14ac:dyDescent="0.2">
      <c r="B105" s="205"/>
      <c r="C105" s="204"/>
      <c r="D105" s="201"/>
      <c r="E105" s="205"/>
      <c r="F105" s="204"/>
      <c r="I105" s="202"/>
    </row>
    <row r="106" spans="1:9" ht="6.75" customHeight="1" x14ac:dyDescent="0.2">
      <c r="B106" s="205"/>
      <c r="C106" s="204"/>
      <c r="D106" s="201"/>
      <c r="E106" s="205"/>
      <c r="F106" s="204"/>
      <c r="I106" s="202"/>
    </row>
    <row r="107" spans="1:9" ht="12.75" customHeight="1" x14ac:dyDescent="0.2">
      <c r="A107" s="203" t="s">
        <v>378</v>
      </c>
    </row>
    <row r="108" spans="1:9" ht="15" customHeight="1" x14ac:dyDescent="0.2">
      <c r="A108" s="203" t="s">
        <v>302</v>
      </c>
    </row>
  </sheetData>
  <mergeCells count="2">
    <mergeCell ref="E7:F7"/>
    <mergeCell ref="H7:I7"/>
  </mergeCells>
  <printOptions horizontalCentered="1" verticalCentered="1"/>
  <pageMargins left="0" right="0" top="0" bottom="0" header="0" footer="0"/>
  <pageSetup scale="5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2990-F418-4509-8799-0D51E43D9C2B}">
  <dimension ref="A1:I86"/>
  <sheetViews>
    <sheetView showZeros="0" workbookViewId="0">
      <selection activeCell="A4" sqref="A4"/>
    </sheetView>
  </sheetViews>
  <sheetFormatPr baseColWidth="10" defaultColWidth="8.7109375" defaultRowHeight="14.25" x14ac:dyDescent="0.2"/>
  <cols>
    <col min="1" max="1" width="59.42578125" style="27" customWidth="1"/>
    <col min="2" max="2" width="11.7109375" style="220" customWidth="1"/>
    <col min="3" max="3" width="11.7109375" style="192" customWidth="1"/>
    <col min="4" max="4" width="3.5703125" style="35" customWidth="1"/>
    <col min="5" max="5" width="9.7109375" style="220" customWidth="1"/>
    <col min="6" max="6" width="9.7109375" style="192" customWidth="1"/>
    <col min="7" max="7" width="3.5703125" style="35" customWidth="1"/>
    <col min="8" max="8" width="9.7109375" style="220" customWidth="1"/>
    <col min="9" max="9" width="11.7109375" style="192" customWidth="1"/>
    <col min="10" max="16384" width="8.7109375" style="27"/>
  </cols>
  <sheetData>
    <row r="1" spans="1:9" ht="13.5" customHeight="1" x14ac:dyDescent="0.2">
      <c r="A1" s="44" t="s">
        <v>279</v>
      </c>
    </row>
    <row r="2" spans="1:9" ht="13.5" customHeight="1" x14ac:dyDescent="0.2">
      <c r="A2" s="27" t="s">
        <v>278</v>
      </c>
    </row>
    <row r="3" spans="1:9" ht="6.75" customHeight="1" x14ac:dyDescent="0.2">
      <c r="G3" s="238"/>
    </row>
    <row r="4" spans="1:9" ht="16.899999999999999" customHeight="1" x14ac:dyDescent="0.2">
      <c r="A4" s="27" t="s">
        <v>458</v>
      </c>
    </row>
    <row r="5" spans="1:9" ht="7.5" customHeight="1" thickBot="1" x14ac:dyDescent="0.25"/>
    <row r="6" spans="1:9" ht="4.5" customHeight="1" x14ac:dyDescent="0.2">
      <c r="A6" s="195"/>
      <c r="B6" s="223"/>
      <c r="C6" s="222"/>
      <c r="D6" s="224"/>
      <c r="E6" s="223"/>
      <c r="F6" s="222"/>
      <c r="G6" s="224"/>
      <c r="H6" s="223"/>
      <c r="I6" s="222"/>
    </row>
    <row r="7" spans="1:9" ht="13.9" customHeight="1" x14ac:dyDescent="0.2">
      <c r="A7" s="27" t="s">
        <v>315</v>
      </c>
      <c r="B7" s="237" t="s">
        <v>457</v>
      </c>
      <c r="C7" s="236"/>
      <c r="E7" s="235" t="s">
        <v>408</v>
      </c>
      <c r="F7" s="235"/>
      <c r="H7" s="235" t="s">
        <v>407</v>
      </c>
      <c r="I7" s="235"/>
    </row>
    <row r="8" spans="1:9" ht="13.9" customHeight="1" x14ac:dyDescent="0.2">
      <c r="A8" s="27" t="s">
        <v>456</v>
      </c>
      <c r="B8" s="220" t="s">
        <v>8</v>
      </c>
      <c r="C8" s="192" t="s">
        <v>9</v>
      </c>
      <c r="E8" s="220" t="s">
        <v>8</v>
      </c>
      <c r="F8" s="192" t="s">
        <v>9</v>
      </c>
      <c r="H8" s="220" t="s">
        <v>8</v>
      </c>
      <c r="I8" s="192" t="s">
        <v>9</v>
      </c>
    </row>
    <row r="9" spans="1:9" ht="4.5" customHeight="1" thickBot="1" x14ac:dyDescent="0.25">
      <c r="A9" s="32"/>
      <c r="B9" s="233"/>
      <c r="C9" s="232"/>
      <c r="D9" s="234"/>
      <c r="E9" s="233"/>
      <c r="F9" s="232"/>
      <c r="G9" s="234"/>
      <c r="H9" s="233"/>
      <c r="I9" s="232"/>
    </row>
    <row r="10" spans="1:9" ht="9.75" customHeight="1" x14ac:dyDescent="0.2"/>
    <row r="11" spans="1:9" s="37" customFormat="1" ht="13.9" customHeight="1" x14ac:dyDescent="0.25">
      <c r="A11" s="37" t="s">
        <v>253</v>
      </c>
      <c r="B11" s="231">
        <f>IF($A11&lt;&gt;0,E11+H11,"")</f>
        <v>590</v>
      </c>
      <c r="C11" s="226">
        <f>(C13+C22+C76)</f>
        <v>100</v>
      </c>
      <c r="D11" s="229"/>
      <c r="E11" s="231">
        <f>(E13+E22+E76)</f>
        <v>323</v>
      </c>
      <c r="F11" s="226">
        <f>IF($A11&lt;&gt;"",E11/$B11*100,"")</f>
        <v>54.745762711864408</v>
      </c>
      <c r="G11" s="229"/>
      <c r="H11" s="227">
        <f>(H13+H22+H76)</f>
        <v>267</v>
      </c>
      <c r="I11" s="226">
        <f>IF($A11&lt;&gt;"",H11/$B11*100,"")</f>
        <v>45.254237288135599</v>
      </c>
    </row>
    <row r="12" spans="1:9" ht="6" customHeight="1" x14ac:dyDescent="0.2">
      <c r="B12" s="220" t="str">
        <f>IF($A12&lt;&gt;0,E12+H12,"")</f>
        <v/>
      </c>
      <c r="C12" s="192" t="str">
        <f>IF($A12&lt;&gt;"",$B12/$B$11*100,"")</f>
        <v/>
      </c>
      <c r="F12" s="192" t="str">
        <f>IF($A12&lt;&gt;"",E12/$B12*100,"")</f>
        <v/>
      </c>
      <c r="I12" s="192" t="str">
        <f>IF($A12&lt;&gt;"",H12/$B12*100,"")</f>
        <v/>
      </c>
    </row>
    <row r="13" spans="1:9" s="37" customFormat="1" ht="13.9" customHeight="1" x14ac:dyDescent="0.25">
      <c r="A13" s="37" t="s">
        <v>143</v>
      </c>
      <c r="B13" s="227">
        <f>IF($A13&lt;&gt;0,E13+H13,"")</f>
        <v>17</v>
      </c>
      <c r="C13" s="226">
        <f>IF($A13&lt;&gt;"",$B13/$B$11*100,"")</f>
        <v>2.8813559322033897</v>
      </c>
      <c r="D13" s="229"/>
      <c r="E13" s="227">
        <f>SUM(E14:E20)</f>
        <v>6</v>
      </c>
      <c r="F13" s="226">
        <f>IF($A13&lt;&gt;"",E13/$B13*100,"")</f>
        <v>35.294117647058826</v>
      </c>
      <c r="G13" s="229"/>
      <c r="H13" s="227">
        <f>SUM(H14:H20)</f>
        <v>11</v>
      </c>
      <c r="I13" s="226">
        <f>IF($A13&lt;&gt;"",H13/$B13*100,"")</f>
        <v>64.705882352941174</v>
      </c>
    </row>
    <row r="14" spans="1:9" ht="13.5" customHeight="1" x14ac:dyDescent="0.2">
      <c r="A14" s="27" t="s">
        <v>233</v>
      </c>
      <c r="B14" s="220">
        <f>IF($A14&lt;&gt;0,E14+H14,"")</f>
        <v>2</v>
      </c>
      <c r="C14" s="192">
        <f>IF($A14&lt;&gt;"",$B14/$B$11*100,"")</f>
        <v>0.33898305084745761</v>
      </c>
      <c r="E14" s="230">
        <v>0</v>
      </c>
      <c r="F14" s="192">
        <f>IF($A14&lt;&gt;"",E14/$B14*100,"")</f>
        <v>0</v>
      </c>
      <c r="G14" s="230"/>
      <c r="H14" s="225">
        <v>2</v>
      </c>
      <c r="I14" s="192">
        <f>IF($A14&lt;&gt;"",H14/$B14*100,"")</f>
        <v>100</v>
      </c>
    </row>
    <row r="15" spans="1:9" ht="13.5" customHeight="1" x14ac:dyDescent="0.2">
      <c r="A15" s="27" t="s">
        <v>455</v>
      </c>
      <c r="B15" s="220">
        <f>IF($A15&lt;&gt;0,E15+H15,"")</f>
        <v>4</v>
      </c>
      <c r="C15" s="192">
        <f>IF($A15&lt;&gt;"",$B15/$B$11*100,"")</f>
        <v>0.67796610169491522</v>
      </c>
      <c r="E15" s="225">
        <v>3</v>
      </c>
      <c r="F15" s="192">
        <f>IF($A15&lt;&gt;"",E15/$B15*100,"")</f>
        <v>75</v>
      </c>
      <c r="G15" s="225"/>
      <c r="H15" s="225">
        <v>1</v>
      </c>
      <c r="I15" s="192">
        <f>IF($A15&lt;&gt;"",H15/$B15*100,"")</f>
        <v>25</v>
      </c>
    </row>
    <row r="16" spans="1:9" ht="13.5" customHeight="1" x14ac:dyDescent="0.2">
      <c r="A16" s="27" t="s">
        <v>228</v>
      </c>
      <c r="B16" s="220">
        <f>IF($A16&lt;&gt;0,E16+H16,"")</f>
        <v>1</v>
      </c>
      <c r="C16" s="192">
        <f>IF($A16&lt;&gt;"",$B16/$B$11*100,"")</f>
        <v>0.16949152542372881</v>
      </c>
      <c r="E16" s="225">
        <v>1</v>
      </c>
      <c r="F16" s="192">
        <f>IF($A16&lt;&gt;"",E16/$B16*100,"")</f>
        <v>100</v>
      </c>
      <c r="G16" s="225"/>
      <c r="H16" s="230">
        <v>0</v>
      </c>
      <c r="I16" s="192">
        <f>IF($A16&lt;&gt;"",H16/$B16*100,"")</f>
        <v>0</v>
      </c>
    </row>
    <row r="17" spans="1:9" ht="13.5" customHeight="1" x14ac:dyDescent="0.2">
      <c r="A17" s="27" t="s">
        <v>223</v>
      </c>
      <c r="B17" s="220">
        <f>IF($A17&lt;&gt;0,E17+H17,"")</f>
        <v>3</v>
      </c>
      <c r="C17" s="192">
        <f>IF($A17&lt;&gt;"",$B17/$B$11*100,"")</f>
        <v>0.50847457627118642</v>
      </c>
      <c r="E17" s="230">
        <v>0</v>
      </c>
      <c r="F17" s="192">
        <f>IF($A17&lt;&gt;"",E17/$B17*100,"")</f>
        <v>0</v>
      </c>
      <c r="G17" s="225"/>
      <c r="H17" s="225">
        <v>3</v>
      </c>
      <c r="I17" s="192">
        <f>IF($A17&lt;&gt;"",H17/$B17*100,"")</f>
        <v>100</v>
      </c>
    </row>
    <row r="18" spans="1:9" ht="13.5" customHeight="1" x14ac:dyDescent="0.2">
      <c r="A18" s="27" t="s">
        <v>218</v>
      </c>
      <c r="B18" s="220">
        <f>IF($A18&lt;&gt;0,E18+H18,"")</f>
        <v>1</v>
      </c>
      <c r="C18" s="192">
        <f>IF($A18&lt;&gt;"",$B18/$B$11*100,"")</f>
        <v>0.16949152542372881</v>
      </c>
      <c r="E18" s="225">
        <v>1</v>
      </c>
      <c r="F18" s="192">
        <f>IF($A18&lt;&gt;"",E18/$B18*100,"")</f>
        <v>100</v>
      </c>
      <c r="G18" s="225"/>
      <c r="H18" s="230">
        <v>0</v>
      </c>
      <c r="I18" s="192">
        <f>IF($A18&lt;&gt;"",H18/$B18*100,"")</f>
        <v>0</v>
      </c>
    </row>
    <row r="19" spans="1:9" ht="13.5" customHeight="1" x14ac:dyDescent="0.2">
      <c r="A19" s="27" t="s">
        <v>454</v>
      </c>
      <c r="B19" s="220">
        <f>IF($A19&lt;&gt;0,E19+H19,"")</f>
        <v>5</v>
      </c>
      <c r="C19" s="192">
        <f>IF($A19&lt;&gt;"",$B19/$B$11*100,"")</f>
        <v>0.84745762711864403</v>
      </c>
      <c r="E19" s="230">
        <v>0</v>
      </c>
      <c r="F19" s="192">
        <f>IF($A19&lt;&gt;"",E19/$B19*100,"")</f>
        <v>0</v>
      </c>
      <c r="G19" s="225"/>
      <c r="H19" s="225">
        <v>5</v>
      </c>
      <c r="I19" s="192">
        <f>IF($A19&lt;&gt;"",H19/$B19*100,"")</f>
        <v>100</v>
      </c>
    </row>
    <row r="20" spans="1:9" ht="13.5" customHeight="1" x14ac:dyDescent="0.2">
      <c r="A20" s="27" t="s">
        <v>453</v>
      </c>
      <c r="B20" s="220">
        <f>IF($A20&lt;&gt;0,E20+H20,"")</f>
        <v>1</v>
      </c>
      <c r="C20" s="192">
        <f>IF($A20&lt;&gt;"",$B20/$B$11*100,"")</f>
        <v>0.16949152542372881</v>
      </c>
      <c r="E20" s="225">
        <v>1</v>
      </c>
      <c r="F20" s="192">
        <f>IF($A20&lt;&gt;"",E20/$B20*100,"")</f>
        <v>100</v>
      </c>
      <c r="G20" s="230"/>
      <c r="H20" s="230">
        <v>0</v>
      </c>
      <c r="I20" s="192">
        <f>IF($A20&lt;&gt;"",H20/$B20*100,"")</f>
        <v>0</v>
      </c>
    </row>
    <row r="21" spans="1:9" ht="9" customHeight="1" x14ac:dyDescent="0.25">
      <c r="B21" s="220" t="str">
        <f>IF($A21&lt;&gt;0,E21+H21,"")</f>
        <v/>
      </c>
      <c r="C21" s="192" t="str">
        <f>IF($A21&lt;&gt;"",$B21/$B$11*100,"")</f>
        <v/>
      </c>
      <c r="F21" s="226" t="str">
        <f>IF($A21&lt;&gt;"",E21/$B21*100,"")</f>
        <v/>
      </c>
      <c r="I21" s="192" t="str">
        <f>IF($A21&lt;&gt;"",H21/$B21*100,"")</f>
        <v/>
      </c>
    </row>
    <row r="22" spans="1:9" s="37" customFormat="1" ht="13.9" customHeight="1" x14ac:dyDescent="0.25">
      <c r="A22" s="37" t="s">
        <v>452</v>
      </c>
      <c r="B22" s="231">
        <f>IF($A22&lt;&gt;0,E22+H22,"")</f>
        <v>311</v>
      </c>
      <c r="C22" s="226">
        <f>IF($A22&lt;&gt;"",$B22/$B$11*100,"")</f>
        <v>52.711864406779661</v>
      </c>
      <c r="D22" s="229"/>
      <c r="E22" s="231">
        <f>SUM(E23:E74)</f>
        <v>169</v>
      </c>
      <c r="F22" s="226">
        <f>IF($A22&lt;&gt;"",E22/$B22*100,"")</f>
        <v>54.340836012861736</v>
      </c>
      <c r="G22" s="229"/>
      <c r="H22" s="227">
        <f>SUM(H23:H74)</f>
        <v>142</v>
      </c>
      <c r="I22" s="226">
        <f>IF($A22&lt;&gt;"",H22/$B22*100,"")</f>
        <v>45.659163987138264</v>
      </c>
    </row>
    <row r="23" spans="1:9" ht="13.5" customHeight="1" x14ac:dyDescent="0.2">
      <c r="A23" s="27" t="s">
        <v>451</v>
      </c>
      <c r="B23" s="220">
        <f>IF($A23&lt;&gt;0,E23+H23,"")</f>
        <v>13</v>
      </c>
      <c r="C23" s="192">
        <f>IF($A23&lt;&gt;"",$B23/$B$11*100,"")</f>
        <v>2.2033898305084745</v>
      </c>
      <c r="E23" s="225">
        <v>7</v>
      </c>
      <c r="F23" s="192">
        <f>IF($A23&lt;&gt;"",E23/$B23*100,"")</f>
        <v>53.846153846153847</v>
      </c>
      <c r="G23" s="225"/>
      <c r="H23" s="225">
        <v>6</v>
      </c>
      <c r="I23" s="192">
        <f>IF($A23&lt;&gt;"",H23/$B23*100,"")</f>
        <v>46.153846153846153</v>
      </c>
    </row>
    <row r="24" spans="1:9" ht="13.5" customHeight="1" x14ac:dyDescent="0.2">
      <c r="A24" s="27" t="s">
        <v>450</v>
      </c>
      <c r="B24" s="220">
        <f>IF($A24&lt;&gt;0,E24+H24,"")</f>
        <v>1</v>
      </c>
      <c r="C24" s="192">
        <f>IF($A24&lt;&gt;"",$B24/$B$11*100,"")</f>
        <v>0.16949152542372881</v>
      </c>
      <c r="E24" s="230">
        <v>0</v>
      </c>
      <c r="F24" s="192">
        <f>IF($A24&lt;&gt;"",E24/$B24*100,"")</f>
        <v>0</v>
      </c>
      <c r="G24" s="225"/>
      <c r="H24" s="225">
        <v>1</v>
      </c>
      <c r="I24" s="192">
        <f>IF($A24&lt;&gt;"",H24/$B24*100,"")</f>
        <v>100</v>
      </c>
    </row>
    <row r="25" spans="1:9" ht="13.9" customHeight="1" x14ac:dyDescent="0.2">
      <c r="A25" s="27" t="s">
        <v>449</v>
      </c>
      <c r="B25" s="220">
        <f>IF($A25&lt;&gt;0,E25+H25,"")</f>
        <v>21</v>
      </c>
      <c r="C25" s="192">
        <f>IF($A25&lt;&gt;"",$B25/$B$11*100,"")</f>
        <v>3.5593220338983054</v>
      </c>
      <c r="E25" s="225">
        <v>9</v>
      </c>
      <c r="F25" s="192">
        <f>IF($A25&lt;&gt;"",E25/$B25*100,"")</f>
        <v>42.857142857142854</v>
      </c>
      <c r="G25" s="225"/>
      <c r="H25" s="225">
        <v>12</v>
      </c>
      <c r="I25" s="192">
        <f>IF($A25&lt;&gt;"",H25/$B25*100,"")</f>
        <v>57.142857142857139</v>
      </c>
    </row>
    <row r="26" spans="1:9" ht="13.9" customHeight="1" x14ac:dyDescent="0.2">
      <c r="A26" s="27" t="s">
        <v>46</v>
      </c>
      <c r="B26" s="220">
        <f>IF($A26&lt;&gt;0,E26+H26,"")</f>
        <v>4</v>
      </c>
      <c r="C26" s="192">
        <f>IF($A26&lt;&gt;"",$B26/$B$11*100,"")</f>
        <v>0.67796610169491522</v>
      </c>
      <c r="E26" s="225">
        <v>3</v>
      </c>
      <c r="F26" s="192">
        <f>IF($A26&lt;&gt;"",E26/$B26*100,"")</f>
        <v>75</v>
      </c>
      <c r="G26" s="225"/>
      <c r="H26" s="225">
        <v>1</v>
      </c>
      <c r="I26" s="192">
        <f>IF($A26&lt;&gt;"",H26/$B26*100,"")</f>
        <v>25</v>
      </c>
    </row>
    <row r="27" spans="1:9" ht="13.9" customHeight="1" x14ac:dyDescent="0.2">
      <c r="A27" s="27" t="s">
        <v>448</v>
      </c>
      <c r="B27" s="220">
        <f>IF($A27&lt;&gt;0,E27+H27,"")</f>
        <v>4</v>
      </c>
      <c r="C27" s="192">
        <f>IF($A27&lt;&gt;"",$B27/$B$11*100,"")</f>
        <v>0.67796610169491522</v>
      </c>
      <c r="E27" s="225">
        <v>1</v>
      </c>
      <c r="F27" s="192">
        <f>IF($A27&lt;&gt;"",E27/$B27*100,"")</f>
        <v>25</v>
      </c>
      <c r="G27" s="225"/>
      <c r="H27" s="225">
        <v>3</v>
      </c>
      <c r="I27" s="192">
        <f>IF($A27&lt;&gt;"",H27/$B27*100,"")</f>
        <v>75</v>
      </c>
    </row>
    <row r="28" spans="1:9" ht="13.9" customHeight="1" x14ac:dyDescent="0.2">
      <c r="A28" s="27" t="s">
        <v>447</v>
      </c>
      <c r="B28" s="220">
        <f>IF($A28&lt;&gt;0,E28+H28,"")</f>
        <v>5</v>
      </c>
      <c r="C28" s="192">
        <f>IF($A28&lt;&gt;"",$B28/$B$11*100,"")</f>
        <v>0.84745762711864403</v>
      </c>
      <c r="E28" s="225">
        <v>3</v>
      </c>
      <c r="F28" s="192">
        <f>IF($A28&lt;&gt;"",E28/$B28*100,"")</f>
        <v>60</v>
      </c>
      <c r="G28" s="225"/>
      <c r="H28" s="225">
        <v>2</v>
      </c>
      <c r="I28" s="192">
        <f>IF($A28&lt;&gt;"",H28/$B28*100,"")</f>
        <v>40</v>
      </c>
    </row>
    <row r="29" spans="1:9" ht="13.9" customHeight="1" x14ac:dyDescent="0.2">
      <c r="A29" s="27" t="s">
        <v>446</v>
      </c>
      <c r="B29" s="220">
        <f>IF($A29&lt;&gt;0,E29+H29,"")</f>
        <v>9</v>
      </c>
      <c r="C29" s="192">
        <f>IF($A29&lt;&gt;"",$B29/$B$11*100,"")</f>
        <v>1.5254237288135595</v>
      </c>
      <c r="E29" s="225">
        <v>6</v>
      </c>
      <c r="F29" s="192">
        <f>IF($A29&lt;&gt;"",E29/$B29*100,"")</f>
        <v>66.666666666666657</v>
      </c>
      <c r="G29" s="225"/>
      <c r="H29" s="225">
        <v>3</v>
      </c>
      <c r="I29" s="192">
        <f>IF($A29&lt;&gt;"",H29/$B29*100,"")</f>
        <v>33.333333333333329</v>
      </c>
    </row>
    <row r="30" spans="1:9" ht="13.9" customHeight="1" x14ac:dyDescent="0.2">
      <c r="A30" s="27" t="s">
        <v>28</v>
      </c>
      <c r="B30" s="220">
        <f>IF($A30&lt;&gt;0,E30+H30,"")</f>
        <v>14</v>
      </c>
      <c r="C30" s="192">
        <f>IF($A30&lt;&gt;"",$B30/$B$11*100,"")</f>
        <v>2.3728813559322033</v>
      </c>
      <c r="E30" s="225">
        <v>5</v>
      </c>
      <c r="F30" s="192">
        <f>IF($A30&lt;&gt;"",E30/$B30*100,"")</f>
        <v>35.714285714285715</v>
      </c>
      <c r="G30" s="225"/>
      <c r="H30" s="225">
        <v>9</v>
      </c>
      <c r="I30" s="192">
        <f>IF($A30&lt;&gt;"",H30/$B30*100,"")</f>
        <v>64.285714285714292</v>
      </c>
    </row>
    <row r="31" spans="1:9" ht="13.9" customHeight="1" x14ac:dyDescent="0.2">
      <c r="A31" s="27" t="s">
        <v>445</v>
      </c>
      <c r="B31" s="220">
        <f>IF($A31&lt;&gt;0,E31+H31,"")</f>
        <v>5</v>
      </c>
      <c r="C31" s="192">
        <f>IF($A31&lt;&gt;"",$B31/$B$11*100,"")</f>
        <v>0.84745762711864403</v>
      </c>
      <c r="E31" s="230">
        <v>0</v>
      </c>
      <c r="F31" s="192">
        <f>IF($A31&lt;&gt;"",E31/$B31*100,"")</f>
        <v>0</v>
      </c>
      <c r="G31" s="225"/>
      <c r="H31" s="225">
        <v>5</v>
      </c>
      <c r="I31" s="192">
        <f>IF($A31&lt;&gt;"",H31/$B31*100,"")</f>
        <v>100</v>
      </c>
    </row>
    <row r="32" spans="1:9" ht="13.9" customHeight="1" x14ac:dyDescent="0.2">
      <c r="A32" s="27" t="s">
        <v>444</v>
      </c>
      <c r="B32" s="220">
        <f>IF($A32&lt;&gt;0,E32+H32,"")</f>
        <v>3</v>
      </c>
      <c r="C32" s="192">
        <f>IF($A32&lt;&gt;"",$B32/$B$11*100,"")</f>
        <v>0.50847457627118642</v>
      </c>
      <c r="E32" s="225">
        <v>3</v>
      </c>
      <c r="F32" s="192">
        <f>IF($A32&lt;&gt;"",E32/$B32*100,"")</f>
        <v>100</v>
      </c>
      <c r="G32" s="225"/>
      <c r="H32" s="230">
        <v>0</v>
      </c>
      <c r="I32" s="192">
        <f>IF($A32&lt;&gt;"",H32/$B32*100,"")</f>
        <v>0</v>
      </c>
    </row>
    <row r="33" spans="1:9" ht="13.9" customHeight="1" x14ac:dyDescent="0.2">
      <c r="A33" s="27" t="s">
        <v>443</v>
      </c>
      <c r="B33" s="220">
        <f>IF($A33&lt;&gt;0,E33+H33,"")</f>
        <v>4</v>
      </c>
      <c r="C33" s="192">
        <f>IF($A33&lt;&gt;"",$B33/$B$11*100,"")</f>
        <v>0.67796610169491522</v>
      </c>
      <c r="E33" s="230">
        <v>0</v>
      </c>
      <c r="F33" s="192">
        <f>IF($A33&lt;&gt;"",E33/$B33*100,"")</f>
        <v>0</v>
      </c>
      <c r="G33" s="225"/>
      <c r="H33" s="225">
        <v>4</v>
      </c>
      <c r="I33" s="192">
        <f>IF($A33&lt;&gt;"",H33/$B33*100,"")</f>
        <v>100</v>
      </c>
    </row>
    <row r="34" spans="1:9" ht="13.9" customHeight="1" x14ac:dyDescent="0.2">
      <c r="A34" s="27" t="s">
        <v>442</v>
      </c>
      <c r="B34" s="220">
        <f>IF($A34&lt;&gt;0,E34+H34,"")</f>
        <v>3</v>
      </c>
      <c r="C34" s="192">
        <f>IF($A34&lt;&gt;"",$B34/$B$11*100,"")</f>
        <v>0.50847457627118642</v>
      </c>
      <c r="E34" s="225">
        <v>2</v>
      </c>
      <c r="F34" s="192">
        <f>IF($A34&lt;&gt;"",E34/$B34*100,"")</f>
        <v>66.666666666666657</v>
      </c>
      <c r="G34" s="225"/>
      <c r="H34" s="225">
        <v>1</v>
      </c>
      <c r="I34" s="192">
        <f>IF($A34&lt;&gt;"",H34/$B34*100,"")</f>
        <v>33.333333333333329</v>
      </c>
    </row>
    <row r="35" spans="1:9" ht="13.9" customHeight="1" x14ac:dyDescent="0.2">
      <c r="A35" s="27" t="s">
        <v>441</v>
      </c>
      <c r="B35" s="220">
        <f>IF($A35&lt;&gt;0,E35+H35,"")</f>
        <v>30</v>
      </c>
      <c r="C35" s="192">
        <f>IF($A35&lt;&gt;"",$B35/$B$11*100,"")</f>
        <v>5.0847457627118651</v>
      </c>
      <c r="E35" s="225">
        <v>22</v>
      </c>
      <c r="F35" s="192">
        <f>IF($A35&lt;&gt;"",E35/$B35*100,"")</f>
        <v>73.333333333333329</v>
      </c>
      <c r="G35" s="225"/>
      <c r="H35" s="225">
        <v>8</v>
      </c>
      <c r="I35" s="192">
        <f>IF($A35&lt;&gt;"",H35/$B35*100,"")</f>
        <v>26.666666666666668</v>
      </c>
    </row>
    <row r="36" spans="1:9" ht="13.9" customHeight="1" x14ac:dyDescent="0.2">
      <c r="A36" s="27" t="s">
        <v>440</v>
      </c>
      <c r="B36" s="220">
        <f>IF($A36&lt;&gt;0,E36+H36,"")</f>
        <v>1</v>
      </c>
      <c r="C36" s="192">
        <f>IF($A36&lt;&gt;"",$B36/$B$11*100,"")</f>
        <v>0.16949152542372881</v>
      </c>
      <c r="E36" s="225">
        <v>1</v>
      </c>
      <c r="F36" s="192">
        <f>IF($A36&lt;&gt;"",E36/$B36*100,"")</f>
        <v>100</v>
      </c>
      <c r="G36" s="225"/>
      <c r="H36" s="230">
        <v>0</v>
      </c>
      <c r="I36" s="192">
        <f>IF($A36&lt;&gt;"",H36/$B36*100,"")</f>
        <v>0</v>
      </c>
    </row>
    <row r="37" spans="1:9" ht="13.9" customHeight="1" x14ac:dyDescent="0.2">
      <c r="A37" s="27" t="s">
        <v>439</v>
      </c>
      <c r="B37" s="220">
        <f>IF($A37&lt;&gt;0,E37+H37,"")</f>
        <v>8</v>
      </c>
      <c r="C37" s="192">
        <f>IF($A37&lt;&gt;"",$B37/$B$11*100,"")</f>
        <v>1.3559322033898304</v>
      </c>
      <c r="E37" s="225">
        <v>3</v>
      </c>
      <c r="F37" s="192">
        <f>IF($A37&lt;&gt;"",E37/$B37*100,"")</f>
        <v>37.5</v>
      </c>
      <c r="G37" s="225"/>
      <c r="H37" s="225">
        <v>5</v>
      </c>
      <c r="I37" s="192">
        <f>IF($A37&lt;&gt;"",H37/$B37*100,"")</f>
        <v>62.5</v>
      </c>
    </row>
    <row r="38" spans="1:9" ht="13.9" customHeight="1" x14ac:dyDescent="0.2">
      <c r="A38" s="27" t="s">
        <v>438</v>
      </c>
      <c r="B38" s="220">
        <f>IF($A38&lt;&gt;0,E38+H38,"")</f>
        <v>10</v>
      </c>
      <c r="C38" s="192">
        <f>IF($A38&lt;&gt;"",$B38/$B$11*100,"")</f>
        <v>1.6949152542372881</v>
      </c>
      <c r="E38" s="225">
        <v>3</v>
      </c>
      <c r="F38" s="192">
        <f>IF($A38&lt;&gt;"",E38/$B38*100,"")</f>
        <v>30</v>
      </c>
      <c r="G38" s="225"/>
      <c r="H38" s="225">
        <v>7</v>
      </c>
      <c r="I38" s="192">
        <f>IF($A38&lt;&gt;"",H38/$B38*100,"")</f>
        <v>70</v>
      </c>
    </row>
    <row r="39" spans="1:9" ht="13.9" customHeight="1" x14ac:dyDescent="0.2">
      <c r="A39" s="27" t="s">
        <v>437</v>
      </c>
      <c r="B39" s="220">
        <f>IF($A39&lt;&gt;0,E39+H39,"")</f>
        <v>1</v>
      </c>
      <c r="C39" s="192">
        <f>IF($A39&lt;&gt;"",$B39/$B$11*100,"")</f>
        <v>0.16949152542372881</v>
      </c>
      <c r="E39" s="225">
        <v>1</v>
      </c>
      <c r="F39" s="192">
        <f>IF($A39&lt;&gt;"",E39/$B39*100,"")</f>
        <v>100</v>
      </c>
      <c r="G39" s="225"/>
      <c r="H39" s="230">
        <v>0</v>
      </c>
      <c r="I39" s="192">
        <f>IF($A39&lt;&gt;"",H39/$B39*100,"")</f>
        <v>0</v>
      </c>
    </row>
    <row r="40" spans="1:9" ht="13.9" customHeight="1" x14ac:dyDescent="0.2">
      <c r="A40" s="27" t="s">
        <v>436</v>
      </c>
      <c r="B40" s="220">
        <f>IF($A40&lt;&gt;0,E40+H40,"")</f>
        <v>3</v>
      </c>
      <c r="C40" s="192">
        <f>IF($A40&lt;&gt;"",$B40/$B$11*100,"")</f>
        <v>0.50847457627118642</v>
      </c>
      <c r="E40" s="225">
        <v>2</v>
      </c>
      <c r="F40" s="192">
        <f>IF($A40&lt;&gt;"",E40/$B40*100,"")</f>
        <v>66.666666666666657</v>
      </c>
      <c r="G40" s="225"/>
      <c r="H40" s="225">
        <v>1</v>
      </c>
      <c r="I40" s="192">
        <f>IF($A40&lt;&gt;"",H40/$B40*100,"")</f>
        <v>33.333333333333329</v>
      </c>
    </row>
    <row r="41" spans="1:9" ht="13.9" customHeight="1" x14ac:dyDescent="0.2">
      <c r="A41" s="27" t="s">
        <v>435</v>
      </c>
      <c r="B41" s="220">
        <f>IF($A41&lt;&gt;0,E41+H41,"")</f>
        <v>4</v>
      </c>
      <c r="C41" s="192">
        <f>IF($A41&lt;&gt;"",$B41/$B$11*100,"")</f>
        <v>0.67796610169491522</v>
      </c>
      <c r="E41" s="225">
        <v>4</v>
      </c>
      <c r="F41" s="192">
        <f>IF($A41&lt;&gt;"",E41/$B41*100,"")</f>
        <v>100</v>
      </c>
      <c r="G41" s="225"/>
      <c r="H41" s="230">
        <v>0</v>
      </c>
      <c r="I41" s="192">
        <f>IF($A41&lt;&gt;"",H41/$B41*100,"")</f>
        <v>0</v>
      </c>
    </row>
    <row r="42" spans="1:9" ht="13.9" customHeight="1" x14ac:dyDescent="0.2">
      <c r="A42" s="27" t="s">
        <v>434</v>
      </c>
      <c r="B42" s="220">
        <f>IF($A42&lt;&gt;0,E42+H42,"")</f>
        <v>3</v>
      </c>
      <c r="C42" s="192">
        <f>IF($A42&lt;&gt;"",$B42/$B$11*100,"")</f>
        <v>0.50847457627118642</v>
      </c>
      <c r="E42" s="225">
        <v>2</v>
      </c>
      <c r="F42" s="192">
        <f>IF($A42&lt;&gt;"",E42/$B42*100,"")</f>
        <v>66.666666666666657</v>
      </c>
      <c r="G42" s="225"/>
      <c r="H42" s="225">
        <v>1</v>
      </c>
      <c r="I42" s="192">
        <f>IF($A42&lt;&gt;"",H42/$B42*100,"")</f>
        <v>33.333333333333329</v>
      </c>
    </row>
    <row r="43" spans="1:9" ht="13.9" customHeight="1" x14ac:dyDescent="0.2">
      <c r="A43" s="27" t="s">
        <v>183</v>
      </c>
      <c r="B43" s="220">
        <f>IF($A43&lt;&gt;0,E43+H43,"")</f>
        <v>6</v>
      </c>
      <c r="C43" s="192">
        <f>IF($A43&lt;&gt;"",$B43/$B$11*100,"")</f>
        <v>1.0169491525423728</v>
      </c>
      <c r="E43" s="225">
        <v>3</v>
      </c>
      <c r="F43" s="192">
        <f>IF($A43&lt;&gt;"",E43/$B43*100,"")</f>
        <v>50</v>
      </c>
      <c r="G43" s="225"/>
      <c r="H43" s="225">
        <v>3</v>
      </c>
      <c r="I43" s="192">
        <f>IF($A43&lt;&gt;"",H43/$B43*100,"")</f>
        <v>50</v>
      </c>
    </row>
    <row r="44" spans="1:9" ht="13.9" customHeight="1" x14ac:dyDescent="0.2">
      <c r="A44" s="27" t="s">
        <v>433</v>
      </c>
      <c r="B44" s="220">
        <f>IF($A44&lt;&gt;0,E44+H44,"")</f>
        <v>2</v>
      </c>
      <c r="C44" s="192">
        <f>IF($A44&lt;&gt;"",$B44/$B$11*100,"")</f>
        <v>0.33898305084745761</v>
      </c>
      <c r="E44" s="225">
        <v>2</v>
      </c>
      <c r="F44" s="192">
        <f>IF($A44&lt;&gt;"",E44/$B44*100,"")</f>
        <v>100</v>
      </c>
      <c r="G44" s="225"/>
      <c r="H44" s="230">
        <v>0</v>
      </c>
      <c r="I44" s="192">
        <f>IF($A44&lt;&gt;"",H44/$B44*100,"")</f>
        <v>0</v>
      </c>
    </row>
    <row r="45" spans="1:9" ht="13.9" customHeight="1" x14ac:dyDescent="0.2">
      <c r="A45" s="27" t="s">
        <v>250</v>
      </c>
      <c r="B45" s="220">
        <f>IF($A45&lt;&gt;0,E45+H45,"")</f>
        <v>1</v>
      </c>
      <c r="C45" s="192">
        <f>IF($A45&lt;&gt;"",$B45/$B$11*100,"")</f>
        <v>0.16949152542372881</v>
      </c>
      <c r="E45" s="225">
        <v>1</v>
      </c>
      <c r="F45" s="192">
        <f>IF($A45&lt;&gt;"",E45/$B45*100,"")</f>
        <v>100</v>
      </c>
      <c r="G45" s="225"/>
      <c r="H45" s="230">
        <v>0</v>
      </c>
      <c r="I45" s="192">
        <f>IF($A45&lt;&gt;"",H45/$B45*100,"")</f>
        <v>0</v>
      </c>
    </row>
    <row r="46" spans="1:9" ht="13.9" customHeight="1" x14ac:dyDescent="0.2">
      <c r="A46" s="189" t="s">
        <v>432</v>
      </c>
      <c r="B46" s="220">
        <f>IF($A46&lt;&gt;0,E46+H46,"")</f>
        <v>3</v>
      </c>
      <c r="C46" s="192">
        <f>IF($A46&lt;&gt;"",$B46/$B$11*100,"")</f>
        <v>0.50847457627118642</v>
      </c>
      <c r="E46" s="230">
        <v>0</v>
      </c>
      <c r="F46" s="192">
        <f>IF($A46&lt;&gt;"",E46/$B46*100,"")</f>
        <v>0</v>
      </c>
      <c r="G46" s="225"/>
      <c r="H46" s="225">
        <v>3</v>
      </c>
      <c r="I46" s="192">
        <f>IF($A46&lt;&gt;"",H46/$B46*100,"")</f>
        <v>100</v>
      </c>
    </row>
    <row r="47" spans="1:9" ht="13.9" customHeight="1" x14ac:dyDescent="0.2">
      <c r="A47" s="27" t="s">
        <v>431</v>
      </c>
      <c r="B47" s="220">
        <f>IF($A47&lt;&gt;0,E47+H47,"")</f>
        <v>14</v>
      </c>
      <c r="C47" s="192">
        <f>IF($A47&lt;&gt;"",$B47/$B$11*100,"")</f>
        <v>2.3728813559322033</v>
      </c>
      <c r="E47" s="225">
        <v>13</v>
      </c>
      <c r="F47" s="192">
        <f>IF($A47&lt;&gt;"",E47/$B47*100,"")</f>
        <v>92.857142857142861</v>
      </c>
      <c r="G47" s="225"/>
      <c r="H47" s="225">
        <v>1</v>
      </c>
      <c r="I47" s="192">
        <f>IF($A47&lt;&gt;"",H47/$B47*100,"")</f>
        <v>7.1428571428571423</v>
      </c>
    </row>
    <row r="48" spans="1:9" ht="13.9" customHeight="1" x14ac:dyDescent="0.2">
      <c r="A48" s="27" t="s">
        <v>37</v>
      </c>
      <c r="B48" s="220">
        <f>IF($A48&lt;&gt;0,E48+H48,"")</f>
        <v>7</v>
      </c>
      <c r="C48" s="192">
        <f>IF($A48&lt;&gt;"",$B48/$B$11*100,"")</f>
        <v>1.1864406779661016</v>
      </c>
      <c r="E48" s="225">
        <v>5</v>
      </c>
      <c r="F48" s="192">
        <f>IF($A48&lt;&gt;"",E48/$B48*100,"")</f>
        <v>71.428571428571431</v>
      </c>
      <c r="G48" s="230"/>
      <c r="H48" s="225">
        <v>2</v>
      </c>
      <c r="I48" s="192">
        <f>IF($A48&lt;&gt;"",H48/$B48*100,"")</f>
        <v>28.571428571428569</v>
      </c>
    </row>
    <row r="49" spans="1:9" ht="13.9" customHeight="1" x14ac:dyDescent="0.2">
      <c r="A49" s="27" t="s">
        <v>430</v>
      </c>
      <c r="B49" s="220">
        <f>IF($A49&lt;&gt;0,E49+H49,"")</f>
        <v>3</v>
      </c>
      <c r="C49" s="192">
        <f>IF($A49&lt;&gt;"",$B49/$B$11*100,"")</f>
        <v>0.50847457627118642</v>
      </c>
      <c r="E49" s="225">
        <v>3</v>
      </c>
      <c r="F49" s="192">
        <f>IF($A49&lt;&gt;"",E49/$B49*100,"")</f>
        <v>100</v>
      </c>
      <c r="G49" s="225"/>
      <c r="H49" s="230">
        <v>0</v>
      </c>
      <c r="I49" s="192">
        <f>IF($A49&lt;&gt;"",H49/$B49*100,"")</f>
        <v>0</v>
      </c>
    </row>
    <row r="50" spans="1:9" ht="12.75" customHeight="1" x14ac:dyDescent="0.2">
      <c r="A50" s="27" t="s">
        <v>429</v>
      </c>
      <c r="B50" s="220">
        <f>IF($A50&lt;&gt;0,E50+H50,"")</f>
        <v>12</v>
      </c>
      <c r="C50" s="192">
        <f>IF($A50&lt;&gt;"",$B50/$B$11*100,"")</f>
        <v>2.0338983050847457</v>
      </c>
      <c r="E50" s="225">
        <v>8</v>
      </c>
      <c r="F50" s="192">
        <f>IF($A50&lt;&gt;"",E50/$B50*100,"")</f>
        <v>66.666666666666657</v>
      </c>
      <c r="G50" s="225"/>
      <c r="H50" s="225">
        <v>4</v>
      </c>
      <c r="I50" s="192">
        <f>IF($A50&lt;&gt;"",H50/$B50*100,"")</f>
        <v>33.333333333333329</v>
      </c>
    </row>
    <row r="51" spans="1:9" ht="13.9" customHeight="1" x14ac:dyDescent="0.2">
      <c r="A51" s="27" t="s">
        <v>428</v>
      </c>
      <c r="B51" s="220">
        <f>IF($A51&lt;&gt;0,E51+H51,"")</f>
        <v>4</v>
      </c>
      <c r="C51" s="192">
        <f>IF($A51&lt;&gt;"",$B51/$B$11*100,"")</f>
        <v>0.67796610169491522</v>
      </c>
      <c r="E51" s="225">
        <v>2</v>
      </c>
      <c r="F51" s="192">
        <f>IF($A51&lt;&gt;"",E51/$B51*100,"")</f>
        <v>50</v>
      </c>
      <c r="G51" s="225"/>
      <c r="H51" s="225">
        <v>2</v>
      </c>
      <c r="I51" s="192">
        <f>IF($A51&lt;&gt;"",H51/$B51*100,"")</f>
        <v>50</v>
      </c>
    </row>
    <row r="52" spans="1:9" ht="13.9" customHeight="1" x14ac:dyDescent="0.2">
      <c r="A52" s="27" t="s">
        <v>427</v>
      </c>
      <c r="B52" s="220">
        <f>IF($A52&lt;&gt;0,E52+H52,"")</f>
        <v>4</v>
      </c>
      <c r="C52" s="192">
        <f>IF($A52&lt;&gt;"",$B52/$B$11*100,"")</f>
        <v>0.67796610169491522</v>
      </c>
      <c r="E52" s="230">
        <v>0</v>
      </c>
      <c r="F52" s="192">
        <f>IF($A52&lt;&gt;"",E52/$B52*100,"")</f>
        <v>0</v>
      </c>
      <c r="G52" s="230"/>
      <c r="H52" s="225">
        <v>4</v>
      </c>
    </row>
    <row r="53" spans="1:9" ht="13.9" customHeight="1" x14ac:dyDescent="0.2">
      <c r="A53" s="27" t="s">
        <v>29</v>
      </c>
      <c r="B53" s="220">
        <f>IF($A53&lt;&gt;0,E53+H53,"")</f>
        <v>1</v>
      </c>
      <c r="C53" s="192">
        <f>IF($A53&lt;&gt;"",$B53/$B$11*100,"")</f>
        <v>0.16949152542372881</v>
      </c>
      <c r="E53" s="230">
        <v>0</v>
      </c>
      <c r="F53" s="192">
        <f>IF($A53&lt;&gt;"",E53/$B53*100,"")</f>
        <v>0</v>
      </c>
      <c r="G53" s="230"/>
      <c r="H53" s="225">
        <v>1</v>
      </c>
    </row>
    <row r="54" spans="1:9" ht="13.9" customHeight="1" x14ac:dyDescent="0.2">
      <c r="A54" s="27" t="s">
        <v>45</v>
      </c>
      <c r="B54" s="220">
        <f>IF($A54&lt;&gt;0,E54+H54,"")</f>
        <v>2</v>
      </c>
      <c r="C54" s="192">
        <f>IF($A54&lt;&gt;"",$B54/$B$11*100,"")</f>
        <v>0.33898305084745761</v>
      </c>
      <c r="E54" s="230">
        <v>0</v>
      </c>
      <c r="F54" s="192">
        <f>IF($A54&lt;&gt;"",E54/$B54*100,"")</f>
        <v>0</v>
      </c>
      <c r="G54" s="225"/>
      <c r="H54" s="225">
        <v>2</v>
      </c>
      <c r="I54" s="192">
        <f>IF($A54&lt;&gt;"",H54/$B54*100,"")</f>
        <v>100</v>
      </c>
    </row>
    <row r="55" spans="1:9" ht="13.9" customHeight="1" x14ac:dyDescent="0.2">
      <c r="A55" s="27" t="s">
        <v>426</v>
      </c>
      <c r="B55" s="220">
        <f>IF($A55&lt;&gt;0,E55+H55,"")</f>
        <v>4</v>
      </c>
      <c r="C55" s="192">
        <f>IF($A55&lt;&gt;"",$B55/$B$11*100,"")</f>
        <v>0.67796610169491522</v>
      </c>
      <c r="E55" s="225">
        <v>1</v>
      </c>
      <c r="F55" s="192">
        <f>IF($A55&lt;&gt;"",E55/$B55*100,"")</f>
        <v>25</v>
      </c>
      <c r="G55" s="225"/>
      <c r="H55" s="225">
        <v>3</v>
      </c>
    </row>
    <row r="56" spans="1:9" ht="13.9" customHeight="1" x14ac:dyDescent="0.2">
      <c r="A56" s="27" t="s">
        <v>179</v>
      </c>
      <c r="B56" s="220">
        <f>IF($A56&lt;&gt;0,E56+H56,"")</f>
        <v>11</v>
      </c>
      <c r="C56" s="192">
        <f>IF($A56&lt;&gt;"",$B56/$B$11*100,"")</f>
        <v>1.8644067796610171</v>
      </c>
      <c r="E56" s="225">
        <v>5</v>
      </c>
      <c r="F56" s="192">
        <f>IF($A56&lt;&gt;"",E56/$B56*100,"")</f>
        <v>45.454545454545453</v>
      </c>
      <c r="G56" s="225"/>
      <c r="H56" s="225">
        <v>6</v>
      </c>
      <c r="I56" s="192">
        <f>IF($A56&lt;&gt;"",H56/$B56*100,"")</f>
        <v>54.54545454545454</v>
      </c>
    </row>
    <row r="57" spans="1:9" ht="13.9" customHeight="1" x14ac:dyDescent="0.2">
      <c r="A57" s="27" t="s">
        <v>425</v>
      </c>
      <c r="B57" s="220">
        <f>IF($A57&lt;&gt;0,E57+H57,"")</f>
        <v>1</v>
      </c>
      <c r="C57" s="192">
        <f>IF($A57&lt;&gt;"",$B57/$B$11*100,"")</f>
        <v>0.16949152542372881</v>
      </c>
      <c r="E57" s="230">
        <v>0</v>
      </c>
      <c r="F57" s="192">
        <f>IF($A57&lt;&gt;"",E57/$B57*100,"")</f>
        <v>0</v>
      </c>
      <c r="G57" s="225"/>
      <c r="H57" s="225">
        <v>1</v>
      </c>
      <c r="I57" s="192">
        <f>IF($A57&lt;&gt;"",H57/$B57*100,"")</f>
        <v>100</v>
      </c>
    </row>
    <row r="58" spans="1:9" ht="13.9" customHeight="1" x14ac:dyDescent="0.2">
      <c r="A58" s="27" t="s">
        <v>424</v>
      </c>
      <c r="B58" s="220">
        <f>IF($A58&lt;&gt;0,E58+H58,"")</f>
        <v>2</v>
      </c>
      <c r="C58" s="192">
        <f>IF($A58&lt;&gt;"",$B58/$B$11*100,"")</f>
        <v>0.33898305084745761</v>
      </c>
      <c r="E58" s="225">
        <v>2</v>
      </c>
      <c r="F58" s="192">
        <f>IF($A58&lt;&gt;"",E58/$B58*100,"")</f>
        <v>100</v>
      </c>
      <c r="G58" s="225"/>
      <c r="H58" s="230">
        <v>0</v>
      </c>
      <c r="I58" s="192">
        <f>IF($A58&lt;&gt;"",H58/$B58*100,"")</f>
        <v>0</v>
      </c>
    </row>
    <row r="59" spans="1:9" ht="13.9" customHeight="1" x14ac:dyDescent="0.2">
      <c r="A59" s="27" t="s">
        <v>162</v>
      </c>
      <c r="B59" s="220">
        <f>IF($A59&lt;&gt;0,E59+H59,"")</f>
        <v>4</v>
      </c>
      <c r="C59" s="192">
        <f>IF($A59&lt;&gt;"",$B59/$B$11*100,"")</f>
        <v>0.67796610169491522</v>
      </c>
      <c r="E59" s="225">
        <v>3</v>
      </c>
      <c r="F59" s="192">
        <f>IF($A59&lt;&gt;"",E59/$B59*100,"")</f>
        <v>75</v>
      </c>
      <c r="G59" s="225"/>
      <c r="H59" s="225">
        <v>1</v>
      </c>
      <c r="I59" s="192">
        <f>IF($A59&lt;&gt;"",H59/$B59*100,"")</f>
        <v>25</v>
      </c>
    </row>
    <row r="60" spans="1:9" ht="13.9" customHeight="1" x14ac:dyDescent="0.2">
      <c r="A60" s="27" t="s">
        <v>67</v>
      </c>
      <c r="B60" s="220">
        <f>IF($A60&lt;&gt;0,E60+H60,"")</f>
        <v>8</v>
      </c>
      <c r="C60" s="192">
        <f>IF($A60&lt;&gt;"",$B60/$B$11*100,"")</f>
        <v>1.3559322033898304</v>
      </c>
      <c r="E60" s="225">
        <v>1</v>
      </c>
      <c r="F60" s="192">
        <f>IF($A60&lt;&gt;"",E60/$B60*100,"")</f>
        <v>12.5</v>
      </c>
      <c r="G60" s="225"/>
      <c r="H60" s="225">
        <v>7</v>
      </c>
    </row>
    <row r="61" spans="1:9" ht="13.9" customHeight="1" x14ac:dyDescent="0.2">
      <c r="A61" s="27" t="s">
        <v>423</v>
      </c>
      <c r="B61" s="220">
        <f>IF($A61&lt;&gt;0,E61+H61,"")</f>
        <v>3</v>
      </c>
      <c r="C61" s="192">
        <f>IF($A61&lt;&gt;"",$B61/$B$11*100,"")</f>
        <v>0.50847457627118642</v>
      </c>
      <c r="E61" s="230">
        <v>0</v>
      </c>
      <c r="F61" s="192">
        <f>IF($A61&lt;&gt;"",E61/$B61*100,"")</f>
        <v>0</v>
      </c>
      <c r="G61" s="225"/>
      <c r="H61" s="225">
        <v>3</v>
      </c>
      <c r="I61" s="192">
        <f>IF($A61&lt;&gt;"",H61/$B61*100,"")</f>
        <v>100</v>
      </c>
    </row>
    <row r="62" spans="1:9" ht="13.9" customHeight="1" x14ac:dyDescent="0.2">
      <c r="A62" s="27" t="s">
        <v>71</v>
      </c>
      <c r="B62" s="220">
        <f>IF($A62&lt;&gt;0,E62+H62,"")</f>
        <v>4</v>
      </c>
      <c r="C62" s="192">
        <f>IF($A62&lt;&gt;"",$B62/$B$11*100,"")</f>
        <v>0.67796610169491522</v>
      </c>
      <c r="E62" s="225">
        <v>1</v>
      </c>
      <c r="F62" s="192">
        <f>IF($A62&lt;&gt;"",E62/$B62*100,"")</f>
        <v>25</v>
      </c>
      <c r="G62" s="225"/>
      <c r="H62" s="225">
        <v>3</v>
      </c>
      <c r="I62" s="192">
        <f>IF($A62&lt;&gt;"",H62/$B62*100,"")</f>
        <v>75</v>
      </c>
    </row>
    <row r="63" spans="1:9" ht="13.9" customHeight="1" x14ac:dyDescent="0.2">
      <c r="A63" s="27" t="s">
        <v>68</v>
      </c>
      <c r="B63" s="220">
        <f>IF($A63&lt;&gt;0,E63+H63,"")</f>
        <v>1</v>
      </c>
      <c r="C63" s="192">
        <f>IF($A63&lt;&gt;"",$B63/$B$11*100,"")</f>
        <v>0.16949152542372881</v>
      </c>
      <c r="E63" s="225">
        <v>1</v>
      </c>
      <c r="F63" s="192">
        <f>IF($A63&lt;&gt;"",E63/$B63*100,"")</f>
        <v>100</v>
      </c>
      <c r="G63" s="230"/>
      <c r="H63" s="230">
        <v>0</v>
      </c>
      <c r="I63" s="192">
        <f>IF($A63&lt;&gt;"",H63/$B63*100,"")</f>
        <v>0</v>
      </c>
    </row>
    <row r="64" spans="1:9" ht="13.9" customHeight="1" x14ac:dyDescent="0.2">
      <c r="A64" s="27" t="s">
        <v>422</v>
      </c>
      <c r="B64" s="220">
        <f>IF($A64&lt;&gt;0,E64+H64,"")</f>
        <v>6</v>
      </c>
      <c r="C64" s="192">
        <f>IF($A64&lt;&gt;"",$B64/$B$11*100,"")</f>
        <v>1.0169491525423728</v>
      </c>
      <c r="E64" s="225">
        <v>4</v>
      </c>
      <c r="F64" s="192">
        <f>IF($A64&lt;&gt;"",E64/$B64*100,"")</f>
        <v>66.666666666666657</v>
      </c>
      <c r="G64" s="225"/>
      <c r="H64" s="225">
        <v>2</v>
      </c>
      <c r="I64" s="192">
        <f>IF($A64&lt;&gt;"",H64/$B64*100,"")</f>
        <v>33.333333333333329</v>
      </c>
    </row>
    <row r="65" spans="1:9" ht="13.9" customHeight="1" x14ac:dyDescent="0.2">
      <c r="A65" s="27" t="s">
        <v>421</v>
      </c>
      <c r="B65" s="220">
        <f>IF($A65&lt;&gt;0,E65+H65,"")</f>
        <v>7</v>
      </c>
      <c r="C65" s="192">
        <f>IF($A65&lt;&gt;"",$B65/$B$11*100,"")</f>
        <v>1.1864406779661016</v>
      </c>
      <c r="E65" s="225">
        <v>6</v>
      </c>
      <c r="F65" s="192">
        <f>IF($A65&lt;&gt;"",E65/$B65*100,"")</f>
        <v>85.714285714285708</v>
      </c>
      <c r="G65" s="230"/>
      <c r="H65" s="225">
        <v>1</v>
      </c>
      <c r="I65" s="192">
        <f>IF($A65&lt;&gt;"",H65/$B65*100,"")</f>
        <v>14.285714285714285</v>
      </c>
    </row>
    <row r="66" spans="1:9" ht="13.9" customHeight="1" x14ac:dyDescent="0.2">
      <c r="A66" s="27" t="s">
        <v>31</v>
      </c>
      <c r="B66" s="220">
        <f>IF($A66&lt;&gt;0,E66+H66,"")</f>
        <v>2</v>
      </c>
      <c r="C66" s="192">
        <f>IF($A66&lt;&gt;"",$B66/$B$11*100,"")</f>
        <v>0.33898305084745761</v>
      </c>
      <c r="E66" s="230">
        <v>0</v>
      </c>
      <c r="F66" s="192">
        <f>IF($A66&lt;&gt;"",E66/$B66*100,"")</f>
        <v>0</v>
      </c>
      <c r="G66" s="225"/>
      <c r="H66" s="225">
        <v>2</v>
      </c>
      <c r="I66" s="192">
        <f>IF($A66&lt;&gt;"",H66/$B66*100,"")</f>
        <v>100</v>
      </c>
    </row>
    <row r="67" spans="1:9" ht="13.9" customHeight="1" x14ac:dyDescent="0.2">
      <c r="A67" s="27" t="s">
        <v>415</v>
      </c>
      <c r="B67" s="220">
        <f>IF($A67&lt;&gt;0,E67+H67,"")</f>
        <v>10</v>
      </c>
      <c r="C67" s="192">
        <f>IF($A67&lt;&gt;"",$B67/$B$11*100,"")</f>
        <v>1.6949152542372881</v>
      </c>
      <c r="E67" s="225">
        <v>3</v>
      </c>
      <c r="F67" s="192">
        <f>IF($A67&lt;&gt;"",E67/$B67*100,"")</f>
        <v>30</v>
      </c>
      <c r="G67" s="225"/>
      <c r="H67" s="225">
        <v>7</v>
      </c>
      <c r="I67" s="192">
        <f>IF($A67&lt;&gt;"",H67/$B67*100,"")</f>
        <v>70</v>
      </c>
    </row>
    <row r="68" spans="1:9" ht="13.9" customHeight="1" x14ac:dyDescent="0.2">
      <c r="A68" s="27" t="s">
        <v>420</v>
      </c>
      <c r="B68" s="220">
        <f>IF($A68&lt;&gt;0,E68+H68,"")</f>
        <v>2</v>
      </c>
      <c r="C68" s="192">
        <f>IF($A68&lt;&gt;"",$B68/$B$11*100,"")</f>
        <v>0.33898305084745761</v>
      </c>
      <c r="E68" s="225">
        <v>2</v>
      </c>
      <c r="F68" s="192">
        <f>IF($A68&lt;&gt;"",E68/$B68*100,"")</f>
        <v>100</v>
      </c>
      <c r="G68" s="225"/>
      <c r="H68" s="230">
        <v>0</v>
      </c>
      <c r="I68" s="192">
        <f>IF($A68&lt;&gt;"",H68/$B68*100,"")</f>
        <v>0</v>
      </c>
    </row>
    <row r="69" spans="1:9" ht="13.9" customHeight="1" x14ac:dyDescent="0.2">
      <c r="A69" s="27" t="s">
        <v>419</v>
      </c>
      <c r="B69" s="220">
        <f>IF($A69&lt;&gt;0,E69+H69,"")</f>
        <v>7</v>
      </c>
      <c r="C69" s="192">
        <f>IF($A69&lt;&gt;"",$B69/$B$11*100,"")</f>
        <v>1.1864406779661016</v>
      </c>
      <c r="E69" s="225">
        <v>6</v>
      </c>
      <c r="F69" s="192">
        <f>IF($A69&lt;&gt;"",E69/$B69*100,"")</f>
        <v>85.714285714285708</v>
      </c>
      <c r="G69" s="225"/>
      <c r="H69" s="225">
        <v>1</v>
      </c>
      <c r="I69" s="192">
        <f>IF($A69&lt;&gt;"",H69/$B69*100,"")</f>
        <v>14.285714285714285</v>
      </c>
    </row>
    <row r="70" spans="1:9" ht="13.9" customHeight="1" x14ac:dyDescent="0.2">
      <c r="A70" s="27" t="s">
        <v>44</v>
      </c>
      <c r="B70" s="220">
        <f>IF($A70&lt;&gt;0,E70+H70,"")</f>
        <v>6</v>
      </c>
      <c r="C70" s="192">
        <f>IF($A70&lt;&gt;"",$B70/$B$11*100,"")</f>
        <v>1.0169491525423728</v>
      </c>
      <c r="E70" s="225">
        <v>5</v>
      </c>
      <c r="F70" s="192">
        <f>IF($A70&lt;&gt;"",E70/$B70*100,"")</f>
        <v>83.333333333333343</v>
      </c>
      <c r="G70" s="225"/>
      <c r="H70" s="225">
        <v>1</v>
      </c>
      <c r="I70" s="192">
        <f>IF($A70&lt;&gt;"",H70/$B70*100,"")</f>
        <v>16.666666666666664</v>
      </c>
    </row>
    <row r="71" spans="1:9" ht="13.9" customHeight="1" x14ac:dyDescent="0.2">
      <c r="A71" s="27" t="s">
        <v>32</v>
      </c>
      <c r="B71" s="220">
        <f>IF($A71&lt;&gt;0,E71+H71,"")</f>
        <v>2</v>
      </c>
      <c r="C71" s="192">
        <f>IF($A71&lt;&gt;"",$B71/$B$11*100,"")</f>
        <v>0.33898305084745761</v>
      </c>
      <c r="E71" s="225">
        <v>2</v>
      </c>
      <c r="F71" s="192">
        <f>IF($A71&lt;&gt;"",E71/$B71*100,"")</f>
        <v>100</v>
      </c>
      <c r="G71" s="225"/>
      <c r="H71" s="230">
        <v>0</v>
      </c>
      <c r="I71" s="192">
        <f>IF($A71&lt;&gt;"",H71/$B71*100,"")</f>
        <v>0</v>
      </c>
    </row>
    <row r="72" spans="1:9" ht="13.9" customHeight="1" x14ac:dyDescent="0.2">
      <c r="A72" s="27" t="s">
        <v>418</v>
      </c>
      <c r="B72" s="220">
        <f>IF($A72&lt;&gt;0,E72+H72,"")</f>
        <v>8</v>
      </c>
      <c r="C72" s="192">
        <f>IF($A72&lt;&gt;"",$B72/$B$11*100,"")</f>
        <v>1.3559322033898304</v>
      </c>
      <c r="E72" s="225">
        <v>6</v>
      </c>
      <c r="F72" s="192">
        <f>IF($A72&lt;&gt;"",E72/$B72*100,"")</f>
        <v>75</v>
      </c>
      <c r="G72" s="225"/>
      <c r="H72" s="225">
        <v>2</v>
      </c>
    </row>
    <row r="73" spans="1:9" ht="13.9" customHeight="1" x14ac:dyDescent="0.2">
      <c r="A73" s="189" t="s">
        <v>39</v>
      </c>
      <c r="B73" s="220">
        <f>IF($A73&lt;&gt;0,E73+H73,"")</f>
        <v>3</v>
      </c>
      <c r="C73" s="192">
        <f>IF($A73&lt;&gt;"",$B73/$B$11*100,"")</f>
        <v>0.50847457627118642</v>
      </c>
      <c r="E73" s="225">
        <v>1</v>
      </c>
      <c r="F73" s="192">
        <f>IF($A73&lt;&gt;"",E73/$B73*100,"")</f>
        <v>33.333333333333329</v>
      </c>
      <c r="G73" s="225"/>
      <c r="H73" s="225">
        <v>2</v>
      </c>
      <c r="I73" s="192">
        <f>IF($A73&lt;&gt;"",H73/$B73*100,"")</f>
        <v>66.666666666666657</v>
      </c>
    </row>
    <row r="74" spans="1:9" x14ac:dyDescent="0.2">
      <c r="A74" s="27" t="s">
        <v>417</v>
      </c>
      <c r="B74" s="220">
        <f>IF($A74&lt;&gt;0,E74+H74,"")</f>
        <v>15</v>
      </c>
      <c r="C74" s="192">
        <f>IF($A74&lt;&gt;"",$B74/$B$11*100,"")</f>
        <v>2.5423728813559325</v>
      </c>
      <c r="E74" s="225">
        <v>6</v>
      </c>
      <c r="F74" s="192">
        <f>IF($A74&lt;&gt;"",E74/$B74*100,"")</f>
        <v>40</v>
      </c>
      <c r="G74" s="225"/>
      <c r="H74" s="225">
        <v>9</v>
      </c>
      <c r="I74" s="192">
        <f>IF($A74&lt;&gt;"",H74/$B74*100,"")</f>
        <v>60</v>
      </c>
    </row>
    <row r="75" spans="1:9" s="37" customFormat="1" ht="13.9" customHeight="1" x14ac:dyDescent="0.25">
      <c r="A75" s="27"/>
      <c r="B75" s="220" t="str">
        <f>IF($A75&lt;&gt;0,E75+H75,"")</f>
        <v/>
      </c>
      <c r="C75" s="192" t="str">
        <f>IF($A75&lt;&gt;"",$B75/$B$11*100,"")</f>
        <v/>
      </c>
      <c r="D75" s="229"/>
      <c r="E75" s="227"/>
      <c r="F75" s="192"/>
      <c r="G75" s="229"/>
      <c r="H75" s="227"/>
      <c r="I75" s="192" t="str">
        <f>IF($A75&lt;&gt;"",H75/$B75*100,"")</f>
        <v/>
      </c>
    </row>
    <row r="76" spans="1:9" ht="13.9" customHeight="1" x14ac:dyDescent="0.25">
      <c r="A76" s="37" t="s">
        <v>190</v>
      </c>
      <c r="B76" s="227">
        <f>IF($A76&lt;&gt;0,E76+H76,"")</f>
        <v>262</v>
      </c>
      <c r="C76" s="226">
        <f>IF($A76&lt;&gt;"",$B76/$B$11*100,"")</f>
        <v>44.406779661016948</v>
      </c>
      <c r="D76" s="229"/>
      <c r="E76" s="227">
        <f>SUM(E77:E80)</f>
        <v>148</v>
      </c>
      <c r="F76" s="226">
        <f>IF($A76&lt;&gt;"",E76/$B76*100,"")</f>
        <v>56.488549618320619</v>
      </c>
      <c r="G76" s="228"/>
      <c r="H76" s="227">
        <f>SUM(H77:H80)</f>
        <v>114</v>
      </c>
      <c r="I76" s="226">
        <f>IF($A76&lt;&gt;"",H76/$B76*100,"")</f>
        <v>43.511450381679388</v>
      </c>
    </row>
    <row r="77" spans="1:9" ht="13.9" customHeight="1" x14ac:dyDescent="0.2">
      <c r="A77" s="27" t="s">
        <v>183</v>
      </c>
      <c r="B77" s="220">
        <f>IF($A77&lt;&gt;0,E77+H77,"")</f>
        <v>28</v>
      </c>
      <c r="C77" s="192">
        <f>IF($A77&lt;&gt;"",$B77/$B$11*100,"")</f>
        <v>4.7457627118644066</v>
      </c>
      <c r="E77" s="225">
        <v>20</v>
      </c>
      <c r="F77" s="192">
        <f>IF($A77&lt;&gt;"",E77/$B77*100,"")</f>
        <v>71.428571428571431</v>
      </c>
      <c r="G77" s="225"/>
      <c r="H77" s="225">
        <v>8</v>
      </c>
      <c r="I77" s="192">
        <f>IF($A77&lt;&gt;"",H77/$B77*100,"")</f>
        <v>28.571428571428569</v>
      </c>
    </row>
    <row r="78" spans="1:9" ht="13.9" customHeight="1" x14ac:dyDescent="0.2">
      <c r="A78" s="27" t="s">
        <v>416</v>
      </c>
      <c r="B78" s="220">
        <f>IF($A78&lt;&gt;0,E78+H78,"")</f>
        <v>190</v>
      </c>
      <c r="C78" s="192">
        <f>IF($A78&lt;&gt;"",$B78/$B$11*100,"")</f>
        <v>32.20338983050847</v>
      </c>
      <c r="E78" s="225">
        <v>98</v>
      </c>
      <c r="F78" s="192">
        <f>IF($A78&lt;&gt;"",E78/$B78*100,"")</f>
        <v>51.578947368421055</v>
      </c>
      <c r="G78" s="225"/>
      <c r="H78" s="225">
        <v>92</v>
      </c>
      <c r="I78" s="192">
        <f>IF($A78&lt;&gt;"",H78/$B78*100,"")</f>
        <v>48.421052631578945</v>
      </c>
    </row>
    <row r="79" spans="1:9" ht="13.9" customHeight="1" x14ac:dyDescent="0.2">
      <c r="A79" s="27" t="s">
        <v>415</v>
      </c>
      <c r="B79" s="220">
        <f>IF($A79&lt;&gt;0,E79+H79,"")</f>
        <v>36</v>
      </c>
      <c r="C79" s="192">
        <f>IF($A79&lt;&gt;"",$B79/$B$11*100,"")</f>
        <v>6.1016949152542379</v>
      </c>
      <c r="E79" s="225">
        <v>23</v>
      </c>
      <c r="F79" s="192">
        <f>IF($A79&lt;&gt;"",E79/$B79*100,"")</f>
        <v>63.888888888888886</v>
      </c>
      <c r="G79" s="225"/>
      <c r="H79" s="225">
        <v>13</v>
      </c>
      <c r="I79" s="192">
        <f>IF($A79&lt;&gt;"",H79/$B79*100,"")</f>
        <v>36.111111111111107</v>
      </c>
    </row>
    <row r="80" spans="1:9" ht="13.9" customHeight="1" thickBot="1" x14ac:dyDescent="0.25">
      <c r="A80" s="27" t="s">
        <v>414</v>
      </c>
      <c r="B80" s="220">
        <f>IF($A80&lt;&gt;0,E80+H80,"")</f>
        <v>8</v>
      </c>
      <c r="C80" s="192">
        <f>IF($A80&lt;&gt;"",$B80/$B$11*100,"")</f>
        <v>1.3559322033898304</v>
      </c>
      <c r="E80" s="225">
        <v>7</v>
      </c>
      <c r="F80" s="192">
        <f>IF($A80&lt;&gt;"",E80/$B80*100,"")</f>
        <v>87.5</v>
      </c>
      <c r="G80" s="225"/>
      <c r="H80" s="225">
        <v>1</v>
      </c>
      <c r="I80" s="192">
        <f>IF($A80&lt;&gt;"",H80/$B80*100,"")</f>
        <v>12.5</v>
      </c>
    </row>
    <row r="81" spans="1:9" ht="3.75" customHeight="1" x14ac:dyDescent="0.2">
      <c r="A81" s="195"/>
      <c r="B81" s="223"/>
      <c r="C81" s="222"/>
      <c r="D81" s="224"/>
      <c r="E81" s="223"/>
      <c r="F81" s="222"/>
      <c r="G81" s="224"/>
      <c r="H81" s="223"/>
      <c r="I81" s="222"/>
    </row>
    <row r="82" spans="1:9" ht="16.5" x14ac:dyDescent="0.2">
      <c r="A82" s="221" t="s">
        <v>413</v>
      </c>
      <c r="D82" s="33"/>
      <c r="G82" s="33"/>
    </row>
    <row r="83" spans="1:9" x14ac:dyDescent="0.2">
      <c r="A83" s="27" t="s">
        <v>412</v>
      </c>
      <c r="D83" s="33"/>
      <c r="G83" s="33"/>
    </row>
    <row r="84" spans="1:9" ht="3.75" customHeight="1" x14ac:dyDescent="0.2"/>
    <row r="85" spans="1:9" x14ac:dyDescent="0.2">
      <c r="A85" s="27" t="s">
        <v>378</v>
      </c>
    </row>
    <row r="86" spans="1:9" x14ac:dyDescent="0.2">
      <c r="A86" s="27" t="s">
        <v>377</v>
      </c>
    </row>
  </sheetData>
  <mergeCells count="2">
    <mergeCell ref="E7:F7"/>
    <mergeCell ref="H7:I7"/>
  </mergeCells>
  <printOptions horizontalCentered="1" verticalCentered="1"/>
  <pageMargins left="0" right="0" top="0" bottom="0" header="0" footer="0"/>
  <pageSetup scale="5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9"/>
  <sheetViews>
    <sheetView workbookViewId="0"/>
  </sheetViews>
  <sheetFormatPr baseColWidth="10" defaultColWidth="8.85546875" defaultRowHeight="12.75" x14ac:dyDescent="0.2"/>
  <cols>
    <col min="1" max="1" width="29.42578125" style="9" customWidth="1"/>
    <col min="2" max="2" width="2.42578125" style="10" customWidth="1"/>
    <col min="3" max="3" width="9.5703125" style="11" customWidth="1"/>
    <col min="4" max="4" width="8.5703125" style="9" customWidth="1"/>
    <col min="5" max="5" width="2.5703125" style="9" customWidth="1"/>
    <col min="6" max="6" width="9.28515625" style="11" customWidth="1"/>
    <col min="7" max="7" width="7.85546875" style="11" customWidth="1"/>
    <col min="8" max="8" width="2.5703125" style="11" customWidth="1"/>
    <col min="9" max="9" width="8.42578125" style="11" customWidth="1"/>
    <col min="10" max="10" width="7.42578125" style="11" customWidth="1"/>
    <col min="11" max="11" width="2.85546875" style="11" customWidth="1"/>
    <col min="12" max="13" width="7.85546875" style="11" customWidth="1"/>
    <col min="14" max="216" width="8.85546875" style="10"/>
    <col min="217" max="217" width="30.85546875" style="10" customWidth="1"/>
    <col min="218" max="218" width="2.42578125" style="10" customWidth="1"/>
    <col min="219" max="219" width="9.5703125" style="10" customWidth="1"/>
    <col min="220" max="220" width="8.5703125" style="10" customWidth="1"/>
    <col min="221" max="221" width="2.5703125" style="10" customWidth="1"/>
    <col min="222" max="222" width="9.5703125" style="10" customWidth="1"/>
    <col min="223" max="223" width="8.5703125" style="10" customWidth="1"/>
    <col min="224" max="224" width="2.5703125" style="10" customWidth="1"/>
    <col min="225" max="225" width="9.5703125" style="10" customWidth="1"/>
    <col min="226" max="226" width="8.5703125" style="10" customWidth="1"/>
    <col min="227" max="227" width="2.85546875" style="10" customWidth="1"/>
    <col min="228" max="228" width="9.42578125" style="10" customWidth="1"/>
    <col min="229" max="229" width="9.5703125" style="10" customWidth="1"/>
    <col min="230" max="230" width="3.5703125" style="10" customWidth="1"/>
    <col min="231" max="472" width="8.85546875" style="10"/>
    <col min="473" max="473" width="30.85546875" style="10" customWidth="1"/>
    <col min="474" max="474" width="2.42578125" style="10" customWidth="1"/>
    <col min="475" max="475" width="9.5703125" style="10" customWidth="1"/>
    <col min="476" max="476" width="8.5703125" style="10" customWidth="1"/>
    <col min="477" max="477" width="2.5703125" style="10" customWidth="1"/>
    <col min="478" max="478" width="9.5703125" style="10" customWidth="1"/>
    <col min="479" max="479" width="8.5703125" style="10" customWidth="1"/>
    <col min="480" max="480" width="2.5703125" style="10" customWidth="1"/>
    <col min="481" max="481" width="9.5703125" style="10" customWidth="1"/>
    <col min="482" max="482" width="8.5703125" style="10" customWidth="1"/>
    <col min="483" max="483" width="2.85546875" style="10" customWidth="1"/>
    <col min="484" max="484" width="9.42578125" style="10" customWidth="1"/>
    <col min="485" max="485" width="9.5703125" style="10" customWidth="1"/>
    <col min="486" max="486" width="3.5703125" style="10" customWidth="1"/>
    <col min="487" max="728" width="8.85546875" style="10"/>
    <col min="729" max="729" width="30.85546875" style="10" customWidth="1"/>
    <col min="730" max="730" width="2.42578125" style="10" customWidth="1"/>
    <col min="731" max="731" width="9.5703125" style="10" customWidth="1"/>
    <col min="732" max="732" width="8.5703125" style="10" customWidth="1"/>
    <col min="733" max="733" width="2.5703125" style="10" customWidth="1"/>
    <col min="734" max="734" width="9.5703125" style="10" customWidth="1"/>
    <col min="735" max="735" width="8.5703125" style="10" customWidth="1"/>
    <col min="736" max="736" width="2.5703125" style="10" customWidth="1"/>
    <col min="737" max="737" width="9.5703125" style="10" customWidth="1"/>
    <col min="738" max="738" width="8.5703125" style="10" customWidth="1"/>
    <col min="739" max="739" width="2.85546875" style="10" customWidth="1"/>
    <col min="740" max="740" width="9.42578125" style="10" customWidth="1"/>
    <col min="741" max="741" width="9.5703125" style="10" customWidth="1"/>
    <col min="742" max="742" width="3.5703125" style="10" customWidth="1"/>
    <col min="743" max="984" width="8.85546875" style="10"/>
    <col min="985" max="985" width="30.85546875" style="10" customWidth="1"/>
    <col min="986" max="986" width="2.42578125" style="10" customWidth="1"/>
    <col min="987" max="987" width="9.5703125" style="10" customWidth="1"/>
    <col min="988" max="988" width="8.5703125" style="10" customWidth="1"/>
    <col min="989" max="989" width="2.5703125" style="10" customWidth="1"/>
    <col min="990" max="990" width="9.5703125" style="10" customWidth="1"/>
    <col min="991" max="991" width="8.5703125" style="10" customWidth="1"/>
    <col min="992" max="992" width="2.5703125" style="10" customWidth="1"/>
    <col min="993" max="993" width="9.5703125" style="10" customWidth="1"/>
    <col min="994" max="994" width="8.5703125" style="10" customWidth="1"/>
    <col min="995" max="995" width="2.85546875" style="10" customWidth="1"/>
    <col min="996" max="996" width="9.42578125" style="10" customWidth="1"/>
    <col min="997" max="997" width="9.5703125" style="10" customWidth="1"/>
    <col min="998" max="998" width="3.5703125" style="10" customWidth="1"/>
    <col min="999" max="1240" width="8.85546875" style="10"/>
    <col min="1241" max="1241" width="30.85546875" style="10" customWidth="1"/>
    <col min="1242" max="1242" width="2.42578125" style="10" customWidth="1"/>
    <col min="1243" max="1243" width="9.5703125" style="10" customWidth="1"/>
    <col min="1244" max="1244" width="8.5703125" style="10" customWidth="1"/>
    <col min="1245" max="1245" width="2.5703125" style="10" customWidth="1"/>
    <col min="1246" max="1246" width="9.5703125" style="10" customWidth="1"/>
    <col min="1247" max="1247" width="8.5703125" style="10" customWidth="1"/>
    <col min="1248" max="1248" width="2.5703125" style="10" customWidth="1"/>
    <col min="1249" max="1249" width="9.5703125" style="10" customWidth="1"/>
    <col min="1250" max="1250" width="8.5703125" style="10" customWidth="1"/>
    <col min="1251" max="1251" width="2.85546875" style="10" customWidth="1"/>
    <col min="1252" max="1252" width="9.42578125" style="10" customWidth="1"/>
    <col min="1253" max="1253" width="9.5703125" style="10" customWidth="1"/>
    <col min="1254" max="1254" width="3.5703125" style="10" customWidth="1"/>
    <col min="1255" max="1496" width="8.85546875" style="10"/>
    <col min="1497" max="1497" width="30.85546875" style="10" customWidth="1"/>
    <col min="1498" max="1498" width="2.42578125" style="10" customWidth="1"/>
    <col min="1499" max="1499" width="9.5703125" style="10" customWidth="1"/>
    <col min="1500" max="1500" width="8.5703125" style="10" customWidth="1"/>
    <col min="1501" max="1501" width="2.5703125" style="10" customWidth="1"/>
    <col min="1502" max="1502" width="9.5703125" style="10" customWidth="1"/>
    <col min="1503" max="1503" width="8.5703125" style="10" customWidth="1"/>
    <col min="1504" max="1504" width="2.5703125" style="10" customWidth="1"/>
    <col min="1505" max="1505" width="9.5703125" style="10" customWidth="1"/>
    <col min="1506" max="1506" width="8.5703125" style="10" customWidth="1"/>
    <col min="1507" max="1507" width="2.85546875" style="10" customWidth="1"/>
    <col min="1508" max="1508" width="9.42578125" style="10" customWidth="1"/>
    <col min="1509" max="1509" width="9.5703125" style="10" customWidth="1"/>
    <col min="1510" max="1510" width="3.5703125" style="10" customWidth="1"/>
    <col min="1511" max="1752" width="8.85546875" style="10"/>
    <col min="1753" max="1753" width="30.85546875" style="10" customWidth="1"/>
    <col min="1754" max="1754" width="2.42578125" style="10" customWidth="1"/>
    <col min="1755" max="1755" width="9.5703125" style="10" customWidth="1"/>
    <col min="1756" max="1756" width="8.5703125" style="10" customWidth="1"/>
    <col min="1757" max="1757" width="2.5703125" style="10" customWidth="1"/>
    <col min="1758" max="1758" width="9.5703125" style="10" customWidth="1"/>
    <col min="1759" max="1759" width="8.5703125" style="10" customWidth="1"/>
    <col min="1760" max="1760" width="2.5703125" style="10" customWidth="1"/>
    <col min="1761" max="1761" width="9.5703125" style="10" customWidth="1"/>
    <col min="1762" max="1762" width="8.5703125" style="10" customWidth="1"/>
    <col min="1763" max="1763" width="2.85546875" style="10" customWidth="1"/>
    <col min="1764" max="1764" width="9.42578125" style="10" customWidth="1"/>
    <col min="1765" max="1765" width="9.5703125" style="10" customWidth="1"/>
    <col min="1766" max="1766" width="3.5703125" style="10" customWidth="1"/>
    <col min="1767" max="2008" width="8.85546875" style="10"/>
    <col min="2009" max="2009" width="30.85546875" style="10" customWidth="1"/>
    <col min="2010" max="2010" width="2.42578125" style="10" customWidth="1"/>
    <col min="2011" max="2011" width="9.5703125" style="10" customWidth="1"/>
    <col min="2012" max="2012" width="8.5703125" style="10" customWidth="1"/>
    <col min="2013" max="2013" width="2.5703125" style="10" customWidth="1"/>
    <col min="2014" max="2014" width="9.5703125" style="10" customWidth="1"/>
    <col min="2015" max="2015" width="8.5703125" style="10" customWidth="1"/>
    <col min="2016" max="2016" width="2.5703125" style="10" customWidth="1"/>
    <col min="2017" max="2017" width="9.5703125" style="10" customWidth="1"/>
    <col min="2018" max="2018" width="8.5703125" style="10" customWidth="1"/>
    <col min="2019" max="2019" width="2.85546875" style="10" customWidth="1"/>
    <col min="2020" max="2020" width="9.42578125" style="10" customWidth="1"/>
    <col min="2021" max="2021" width="9.5703125" style="10" customWidth="1"/>
    <col min="2022" max="2022" width="3.5703125" style="10" customWidth="1"/>
    <col min="2023" max="2264" width="8.85546875" style="10"/>
    <col min="2265" max="2265" width="30.85546875" style="10" customWidth="1"/>
    <col min="2266" max="2266" width="2.42578125" style="10" customWidth="1"/>
    <col min="2267" max="2267" width="9.5703125" style="10" customWidth="1"/>
    <col min="2268" max="2268" width="8.5703125" style="10" customWidth="1"/>
    <col min="2269" max="2269" width="2.5703125" style="10" customWidth="1"/>
    <col min="2270" max="2270" width="9.5703125" style="10" customWidth="1"/>
    <col min="2271" max="2271" width="8.5703125" style="10" customWidth="1"/>
    <col min="2272" max="2272" width="2.5703125" style="10" customWidth="1"/>
    <col min="2273" max="2273" width="9.5703125" style="10" customWidth="1"/>
    <col min="2274" max="2274" width="8.5703125" style="10" customWidth="1"/>
    <col min="2275" max="2275" width="2.85546875" style="10" customWidth="1"/>
    <col min="2276" max="2276" width="9.42578125" style="10" customWidth="1"/>
    <col min="2277" max="2277" width="9.5703125" style="10" customWidth="1"/>
    <col min="2278" max="2278" width="3.5703125" style="10" customWidth="1"/>
    <col min="2279" max="2520" width="8.85546875" style="10"/>
    <col min="2521" max="2521" width="30.85546875" style="10" customWidth="1"/>
    <col min="2522" max="2522" width="2.42578125" style="10" customWidth="1"/>
    <col min="2523" max="2523" width="9.5703125" style="10" customWidth="1"/>
    <col min="2524" max="2524" width="8.5703125" style="10" customWidth="1"/>
    <col min="2525" max="2525" width="2.5703125" style="10" customWidth="1"/>
    <col min="2526" max="2526" width="9.5703125" style="10" customWidth="1"/>
    <col min="2527" max="2527" width="8.5703125" style="10" customWidth="1"/>
    <col min="2528" max="2528" width="2.5703125" style="10" customWidth="1"/>
    <col min="2529" max="2529" width="9.5703125" style="10" customWidth="1"/>
    <col min="2530" max="2530" width="8.5703125" style="10" customWidth="1"/>
    <col min="2531" max="2531" width="2.85546875" style="10" customWidth="1"/>
    <col min="2532" max="2532" width="9.42578125" style="10" customWidth="1"/>
    <col min="2533" max="2533" width="9.5703125" style="10" customWidth="1"/>
    <col min="2534" max="2534" width="3.5703125" style="10" customWidth="1"/>
    <col min="2535" max="2776" width="8.85546875" style="10"/>
    <col min="2777" max="2777" width="30.85546875" style="10" customWidth="1"/>
    <col min="2778" max="2778" width="2.42578125" style="10" customWidth="1"/>
    <col min="2779" max="2779" width="9.5703125" style="10" customWidth="1"/>
    <col min="2780" max="2780" width="8.5703125" style="10" customWidth="1"/>
    <col min="2781" max="2781" width="2.5703125" style="10" customWidth="1"/>
    <col min="2782" max="2782" width="9.5703125" style="10" customWidth="1"/>
    <col min="2783" max="2783" width="8.5703125" style="10" customWidth="1"/>
    <col min="2784" max="2784" width="2.5703125" style="10" customWidth="1"/>
    <col min="2785" max="2785" width="9.5703125" style="10" customWidth="1"/>
    <col min="2786" max="2786" width="8.5703125" style="10" customWidth="1"/>
    <col min="2787" max="2787" width="2.85546875" style="10" customWidth="1"/>
    <col min="2788" max="2788" width="9.42578125" style="10" customWidth="1"/>
    <col min="2789" max="2789" width="9.5703125" style="10" customWidth="1"/>
    <col min="2790" max="2790" width="3.5703125" style="10" customWidth="1"/>
    <col min="2791" max="3032" width="8.85546875" style="10"/>
    <col min="3033" max="3033" width="30.85546875" style="10" customWidth="1"/>
    <col min="3034" max="3034" width="2.42578125" style="10" customWidth="1"/>
    <col min="3035" max="3035" width="9.5703125" style="10" customWidth="1"/>
    <col min="3036" max="3036" width="8.5703125" style="10" customWidth="1"/>
    <col min="3037" max="3037" width="2.5703125" style="10" customWidth="1"/>
    <col min="3038" max="3038" width="9.5703125" style="10" customWidth="1"/>
    <col min="3039" max="3039" width="8.5703125" style="10" customWidth="1"/>
    <col min="3040" max="3040" width="2.5703125" style="10" customWidth="1"/>
    <col min="3041" max="3041" width="9.5703125" style="10" customWidth="1"/>
    <col min="3042" max="3042" width="8.5703125" style="10" customWidth="1"/>
    <col min="3043" max="3043" width="2.85546875" style="10" customWidth="1"/>
    <col min="3044" max="3044" width="9.42578125" style="10" customWidth="1"/>
    <col min="3045" max="3045" width="9.5703125" style="10" customWidth="1"/>
    <col min="3046" max="3046" width="3.5703125" style="10" customWidth="1"/>
    <col min="3047" max="3288" width="8.85546875" style="10"/>
    <col min="3289" max="3289" width="30.85546875" style="10" customWidth="1"/>
    <col min="3290" max="3290" width="2.42578125" style="10" customWidth="1"/>
    <col min="3291" max="3291" width="9.5703125" style="10" customWidth="1"/>
    <col min="3292" max="3292" width="8.5703125" style="10" customWidth="1"/>
    <col min="3293" max="3293" width="2.5703125" style="10" customWidth="1"/>
    <col min="3294" max="3294" width="9.5703125" style="10" customWidth="1"/>
    <col min="3295" max="3295" width="8.5703125" style="10" customWidth="1"/>
    <col min="3296" max="3296" width="2.5703125" style="10" customWidth="1"/>
    <col min="3297" max="3297" width="9.5703125" style="10" customWidth="1"/>
    <col min="3298" max="3298" width="8.5703125" style="10" customWidth="1"/>
    <col min="3299" max="3299" width="2.85546875" style="10" customWidth="1"/>
    <col min="3300" max="3300" width="9.42578125" style="10" customWidth="1"/>
    <col min="3301" max="3301" width="9.5703125" style="10" customWidth="1"/>
    <col min="3302" max="3302" width="3.5703125" style="10" customWidth="1"/>
    <col min="3303" max="3544" width="8.85546875" style="10"/>
    <col min="3545" max="3545" width="30.85546875" style="10" customWidth="1"/>
    <col min="3546" max="3546" width="2.42578125" style="10" customWidth="1"/>
    <col min="3547" max="3547" width="9.5703125" style="10" customWidth="1"/>
    <col min="3548" max="3548" width="8.5703125" style="10" customWidth="1"/>
    <col min="3549" max="3549" width="2.5703125" style="10" customWidth="1"/>
    <col min="3550" max="3550" width="9.5703125" style="10" customWidth="1"/>
    <col min="3551" max="3551" width="8.5703125" style="10" customWidth="1"/>
    <col min="3552" max="3552" width="2.5703125" style="10" customWidth="1"/>
    <col min="3553" max="3553" width="9.5703125" style="10" customWidth="1"/>
    <col min="3554" max="3554" width="8.5703125" style="10" customWidth="1"/>
    <col min="3555" max="3555" width="2.85546875" style="10" customWidth="1"/>
    <col min="3556" max="3556" width="9.42578125" style="10" customWidth="1"/>
    <col min="3557" max="3557" width="9.5703125" style="10" customWidth="1"/>
    <col min="3558" max="3558" width="3.5703125" style="10" customWidth="1"/>
    <col min="3559" max="3800" width="8.85546875" style="10"/>
    <col min="3801" max="3801" width="30.85546875" style="10" customWidth="1"/>
    <col min="3802" max="3802" width="2.42578125" style="10" customWidth="1"/>
    <col min="3803" max="3803" width="9.5703125" style="10" customWidth="1"/>
    <col min="3804" max="3804" width="8.5703125" style="10" customWidth="1"/>
    <col min="3805" max="3805" width="2.5703125" style="10" customWidth="1"/>
    <col min="3806" max="3806" width="9.5703125" style="10" customWidth="1"/>
    <col min="3807" max="3807" width="8.5703125" style="10" customWidth="1"/>
    <col min="3808" max="3808" width="2.5703125" style="10" customWidth="1"/>
    <col min="3809" max="3809" width="9.5703125" style="10" customWidth="1"/>
    <col min="3810" max="3810" width="8.5703125" style="10" customWidth="1"/>
    <col min="3811" max="3811" width="2.85546875" style="10" customWidth="1"/>
    <col min="3812" max="3812" width="9.42578125" style="10" customWidth="1"/>
    <col min="3813" max="3813" width="9.5703125" style="10" customWidth="1"/>
    <col min="3814" max="3814" width="3.5703125" style="10" customWidth="1"/>
    <col min="3815" max="4056" width="8.85546875" style="10"/>
    <col min="4057" max="4057" width="30.85546875" style="10" customWidth="1"/>
    <col min="4058" max="4058" width="2.42578125" style="10" customWidth="1"/>
    <col min="4059" max="4059" width="9.5703125" style="10" customWidth="1"/>
    <col min="4060" max="4060" width="8.5703125" style="10" customWidth="1"/>
    <col min="4061" max="4061" width="2.5703125" style="10" customWidth="1"/>
    <col min="4062" max="4062" width="9.5703125" style="10" customWidth="1"/>
    <col min="4063" max="4063" width="8.5703125" style="10" customWidth="1"/>
    <col min="4064" max="4064" width="2.5703125" style="10" customWidth="1"/>
    <col min="4065" max="4065" width="9.5703125" style="10" customWidth="1"/>
    <col min="4066" max="4066" width="8.5703125" style="10" customWidth="1"/>
    <col min="4067" max="4067" width="2.85546875" style="10" customWidth="1"/>
    <col min="4068" max="4068" width="9.42578125" style="10" customWidth="1"/>
    <col min="4069" max="4069" width="9.5703125" style="10" customWidth="1"/>
    <col min="4070" max="4070" width="3.5703125" style="10" customWidth="1"/>
    <col min="4071" max="4312" width="8.85546875" style="10"/>
    <col min="4313" max="4313" width="30.85546875" style="10" customWidth="1"/>
    <col min="4314" max="4314" width="2.42578125" style="10" customWidth="1"/>
    <col min="4315" max="4315" width="9.5703125" style="10" customWidth="1"/>
    <col min="4316" max="4316" width="8.5703125" style="10" customWidth="1"/>
    <col min="4317" max="4317" width="2.5703125" style="10" customWidth="1"/>
    <col min="4318" max="4318" width="9.5703125" style="10" customWidth="1"/>
    <col min="4319" max="4319" width="8.5703125" style="10" customWidth="1"/>
    <col min="4320" max="4320" width="2.5703125" style="10" customWidth="1"/>
    <col min="4321" max="4321" width="9.5703125" style="10" customWidth="1"/>
    <col min="4322" max="4322" width="8.5703125" style="10" customWidth="1"/>
    <col min="4323" max="4323" width="2.85546875" style="10" customWidth="1"/>
    <col min="4324" max="4324" width="9.42578125" style="10" customWidth="1"/>
    <col min="4325" max="4325" width="9.5703125" style="10" customWidth="1"/>
    <col min="4326" max="4326" width="3.5703125" style="10" customWidth="1"/>
    <col min="4327" max="4568" width="8.85546875" style="10"/>
    <col min="4569" max="4569" width="30.85546875" style="10" customWidth="1"/>
    <col min="4570" max="4570" width="2.42578125" style="10" customWidth="1"/>
    <col min="4571" max="4571" width="9.5703125" style="10" customWidth="1"/>
    <col min="4572" max="4572" width="8.5703125" style="10" customWidth="1"/>
    <col min="4573" max="4573" width="2.5703125" style="10" customWidth="1"/>
    <col min="4574" max="4574" width="9.5703125" style="10" customWidth="1"/>
    <col min="4575" max="4575" width="8.5703125" style="10" customWidth="1"/>
    <col min="4576" max="4576" width="2.5703125" style="10" customWidth="1"/>
    <col min="4577" max="4577" width="9.5703125" style="10" customWidth="1"/>
    <col min="4578" max="4578" width="8.5703125" style="10" customWidth="1"/>
    <col min="4579" max="4579" width="2.85546875" style="10" customWidth="1"/>
    <col min="4580" max="4580" width="9.42578125" style="10" customWidth="1"/>
    <col min="4581" max="4581" width="9.5703125" style="10" customWidth="1"/>
    <col min="4582" max="4582" width="3.5703125" style="10" customWidth="1"/>
    <col min="4583" max="4824" width="8.85546875" style="10"/>
    <col min="4825" max="4825" width="30.85546875" style="10" customWidth="1"/>
    <col min="4826" max="4826" width="2.42578125" style="10" customWidth="1"/>
    <col min="4827" max="4827" width="9.5703125" style="10" customWidth="1"/>
    <col min="4828" max="4828" width="8.5703125" style="10" customWidth="1"/>
    <col min="4829" max="4829" width="2.5703125" style="10" customWidth="1"/>
    <col min="4830" max="4830" width="9.5703125" style="10" customWidth="1"/>
    <col min="4831" max="4831" width="8.5703125" style="10" customWidth="1"/>
    <col min="4832" max="4832" width="2.5703125" style="10" customWidth="1"/>
    <col min="4833" max="4833" width="9.5703125" style="10" customWidth="1"/>
    <col min="4834" max="4834" width="8.5703125" style="10" customWidth="1"/>
    <col min="4835" max="4835" width="2.85546875" style="10" customWidth="1"/>
    <col min="4836" max="4836" width="9.42578125" style="10" customWidth="1"/>
    <col min="4837" max="4837" width="9.5703125" style="10" customWidth="1"/>
    <col min="4838" max="4838" width="3.5703125" style="10" customWidth="1"/>
    <col min="4839" max="5080" width="8.85546875" style="10"/>
    <col min="5081" max="5081" width="30.85546875" style="10" customWidth="1"/>
    <col min="5082" max="5082" width="2.42578125" style="10" customWidth="1"/>
    <col min="5083" max="5083" width="9.5703125" style="10" customWidth="1"/>
    <col min="5084" max="5084" width="8.5703125" style="10" customWidth="1"/>
    <col min="5085" max="5085" width="2.5703125" style="10" customWidth="1"/>
    <col min="5086" max="5086" width="9.5703125" style="10" customWidth="1"/>
    <col min="5087" max="5087" width="8.5703125" style="10" customWidth="1"/>
    <col min="5088" max="5088" width="2.5703125" style="10" customWidth="1"/>
    <col min="5089" max="5089" width="9.5703125" style="10" customWidth="1"/>
    <col min="5090" max="5090" width="8.5703125" style="10" customWidth="1"/>
    <col min="5091" max="5091" width="2.85546875" style="10" customWidth="1"/>
    <col min="5092" max="5092" width="9.42578125" style="10" customWidth="1"/>
    <col min="5093" max="5093" width="9.5703125" style="10" customWidth="1"/>
    <col min="5094" max="5094" width="3.5703125" style="10" customWidth="1"/>
    <col min="5095" max="5336" width="8.85546875" style="10"/>
    <col min="5337" max="5337" width="30.85546875" style="10" customWidth="1"/>
    <col min="5338" max="5338" width="2.42578125" style="10" customWidth="1"/>
    <col min="5339" max="5339" width="9.5703125" style="10" customWidth="1"/>
    <col min="5340" max="5340" width="8.5703125" style="10" customWidth="1"/>
    <col min="5341" max="5341" width="2.5703125" style="10" customWidth="1"/>
    <col min="5342" max="5342" width="9.5703125" style="10" customWidth="1"/>
    <col min="5343" max="5343" width="8.5703125" style="10" customWidth="1"/>
    <col min="5344" max="5344" width="2.5703125" style="10" customWidth="1"/>
    <col min="5345" max="5345" width="9.5703125" style="10" customWidth="1"/>
    <col min="5346" max="5346" width="8.5703125" style="10" customWidth="1"/>
    <col min="5347" max="5347" width="2.85546875" style="10" customWidth="1"/>
    <col min="5348" max="5348" width="9.42578125" style="10" customWidth="1"/>
    <col min="5349" max="5349" width="9.5703125" style="10" customWidth="1"/>
    <col min="5350" max="5350" width="3.5703125" style="10" customWidth="1"/>
    <col min="5351" max="5592" width="8.85546875" style="10"/>
    <col min="5593" max="5593" width="30.85546875" style="10" customWidth="1"/>
    <col min="5594" max="5594" width="2.42578125" style="10" customWidth="1"/>
    <col min="5595" max="5595" width="9.5703125" style="10" customWidth="1"/>
    <col min="5596" max="5596" width="8.5703125" style="10" customWidth="1"/>
    <col min="5597" max="5597" width="2.5703125" style="10" customWidth="1"/>
    <col min="5598" max="5598" width="9.5703125" style="10" customWidth="1"/>
    <col min="5599" max="5599" width="8.5703125" style="10" customWidth="1"/>
    <col min="5600" max="5600" width="2.5703125" style="10" customWidth="1"/>
    <col min="5601" max="5601" width="9.5703125" style="10" customWidth="1"/>
    <col min="5602" max="5602" width="8.5703125" style="10" customWidth="1"/>
    <col min="5603" max="5603" width="2.85546875" style="10" customWidth="1"/>
    <col min="5604" max="5604" width="9.42578125" style="10" customWidth="1"/>
    <col min="5605" max="5605" width="9.5703125" style="10" customWidth="1"/>
    <col min="5606" max="5606" width="3.5703125" style="10" customWidth="1"/>
    <col min="5607" max="5848" width="8.85546875" style="10"/>
    <col min="5849" max="5849" width="30.85546875" style="10" customWidth="1"/>
    <col min="5850" max="5850" width="2.42578125" style="10" customWidth="1"/>
    <col min="5851" max="5851" width="9.5703125" style="10" customWidth="1"/>
    <col min="5852" max="5852" width="8.5703125" style="10" customWidth="1"/>
    <col min="5853" max="5853" width="2.5703125" style="10" customWidth="1"/>
    <col min="5854" max="5854" width="9.5703125" style="10" customWidth="1"/>
    <col min="5855" max="5855" width="8.5703125" style="10" customWidth="1"/>
    <col min="5856" max="5856" width="2.5703125" style="10" customWidth="1"/>
    <col min="5857" max="5857" width="9.5703125" style="10" customWidth="1"/>
    <col min="5858" max="5858" width="8.5703125" style="10" customWidth="1"/>
    <col min="5859" max="5859" width="2.85546875" style="10" customWidth="1"/>
    <col min="5860" max="5860" width="9.42578125" style="10" customWidth="1"/>
    <col min="5861" max="5861" width="9.5703125" style="10" customWidth="1"/>
    <col min="5862" max="5862" width="3.5703125" style="10" customWidth="1"/>
    <col min="5863" max="6104" width="8.85546875" style="10"/>
    <col min="6105" max="6105" width="30.85546875" style="10" customWidth="1"/>
    <col min="6106" max="6106" width="2.42578125" style="10" customWidth="1"/>
    <col min="6107" max="6107" width="9.5703125" style="10" customWidth="1"/>
    <col min="6108" max="6108" width="8.5703125" style="10" customWidth="1"/>
    <col min="6109" max="6109" width="2.5703125" style="10" customWidth="1"/>
    <col min="6110" max="6110" width="9.5703125" style="10" customWidth="1"/>
    <col min="6111" max="6111" width="8.5703125" style="10" customWidth="1"/>
    <col min="6112" max="6112" width="2.5703125" style="10" customWidth="1"/>
    <col min="6113" max="6113" width="9.5703125" style="10" customWidth="1"/>
    <col min="6114" max="6114" width="8.5703125" style="10" customWidth="1"/>
    <col min="6115" max="6115" width="2.85546875" style="10" customWidth="1"/>
    <col min="6116" max="6116" width="9.42578125" style="10" customWidth="1"/>
    <col min="6117" max="6117" width="9.5703125" style="10" customWidth="1"/>
    <col min="6118" max="6118" width="3.5703125" style="10" customWidth="1"/>
    <col min="6119" max="6360" width="8.85546875" style="10"/>
    <col min="6361" max="6361" width="30.85546875" style="10" customWidth="1"/>
    <col min="6362" max="6362" width="2.42578125" style="10" customWidth="1"/>
    <col min="6363" max="6363" width="9.5703125" style="10" customWidth="1"/>
    <col min="6364" max="6364" width="8.5703125" style="10" customWidth="1"/>
    <col min="6365" max="6365" width="2.5703125" style="10" customWidth="1"/>
    <col min="6366" max="6366" width="9.5703125" style="10" customWidth="1"/>
    <col min="6367" max="6367" width="8.5703125" style="10" customWidth="1"/>
    <col min="6368" max="6368" width="2.5703125" style="10" customWidth="1"/>
    <col min="6369" max="6369" width="9.5703125" style="10" customWidth="1"/>
    <col min="6370" max="6370" width="8.5703125" style="10" customWidth="1"/>
    <col min="6371" max="6371" width="2.85546875" style="10" customWidth="1"/>
    <col min="6372" max="6372" width="9.42578125" style="10" customWidth="1"/>
    <col min="6373" max="6373" width="9.5703125" style="10" customWidth="1"/>
    <col min="6374" max="6374" width="3.5703125" style="10" customWidth="1"/>
    <col min="6375" max="6616" width="8.85546875" style="10"/>
    <col min="6617" max="6617" width="30.85546875" style="10" customWidth="1"/>
    <col min="6618" max="6618" width="2.42578125" style="10" customWidth="1"/>
    <col min="6619" max="6619" width="9.5703125" style="10" customWidth="1"/>
    <col min="6620" max="6620" width="8.5703125" style="10" customWidth="1"/>
    <col min="6621" max="6621" width="2.5703125" style="10" customWidth="1"/>
    <col min="6622" max="6622" width="9.5703125" style="10" customWidth="1"/>
    <col min="6623" max="6623" width="8.5703125" style="10" customWidth="1"/>
    <col min="6624" max="6624" width="2.5703125" style="10" customWidth="1"/>
    <col min="6625" max="6625" width="9.5703125" style="10" customWidth="1"/>
    <col min="6626" max="6626" width="8.5703125" style="10" customWidth="1"/>
    <col min="6627" max="6627" width="2.85546875" style="10" customWidth="1"/>
    <col min="6628" max="6628" width="9.42578125" style="10" customWidth="1"/>
    <col min="6629" max="6629" width="9.5703125" style="10" customWidth="1"/>
    <col min="6630" max="6630" width="3.5703125" style="10" customWidth="1"/>
    <col min="6631" max="6872" width="8.85546875" style="10"/>
    <col min="6873" max="6873" width="30.85546875" style="10" customWidth="1"/>
    <col min="6874" max="6874" width="2.42578125" style="10" customWidth="1"/>
    <col min="6875" max="6875" width="9.5703125" style="10" customWidth="1"/>
    <col min="6876" max="6876" width="8.5703125" style="10" customWidth="1"/>
    <col min="6877" max="6877" width="2.5703125" style="10" customWidth="1"/>
    <col min="6878" max="6878" width="9.5703125" style="10" customWidth="1"/>
    <col min="6879" max="6879" width="8.5703125" style="10" customWidth="1"/>
    <col min="6880" max="6880" width="2.5703125" style="10" customWidth="1"/>
    <col min="6881" max="6881" width="9.5703125" style="10" customWidth="1"/>
    <col min="6882" max="6882" width="8.5703125" style="10" customWidth="1"/>
    <col min="6883" max="6883" width="2.85546875" style="10" customWidth="1"/>
    <col min="6884" max="6884" width="9.42578125" style="10" customWidth="1"/>
    <col min="6885" max="6885" width="9.5703125" style="10" customWidth="1"/>
    <col min="6886" max="6886" width="3.5703125" style="10" customWidth="1"/>
    <col min="6887" max="7128" width="8.85546875" style="10"/>
    <col min="7129" max="7129" width="30.85546875" style="10" customWidth="1"/>
    <col min="7130" max="7130" width="2.42578125" style="10" customWidth="1"/>
    <col min="7131" max="7131" width="9.5703125" style="10" customWidth="1"/>
    <col min="7132" max="7132" width="8.5703125" style="10" customWidth="1"/>
    <col min="7133" max="7133" width="2.5703125" style="10" customWidth="1"/>
    <col min="7134" max="7134" width="9.5703125" style="10" customWidth="1"/>
    <col min="7135" max="7135" width="8.5703125" style="10" customWidth="1"/>
    <col min="7136" max="7136" width="2.5703125" style="10" customWidth="1"/>
    <col min="7137" max="7137" width="9.5703125" style="10" customWidth="1"/>
    <col min="7138" max="7138" width="8.5703125" style="10" customWidth="1"/>
    <col min="7139" max="7139" width="2.85546875" style="10" customWidth="1"/>
    <col min="7140" max="7140" width="9.42578125" style="10" customWidth="1"/>
    <col min="7141" max="7141" width="9.5703125" style="10" customWidth="1"/>
    <col min="7142" max="7142" width="3.5703125" style="10" customWidth="1"/>
    <col min="7143" max="7384" width="8.85546875" style="10"/>
    <col min="7385" max="7385" width="30.85546875" style="10" customWidth="1"/>
    <col min="7386" max="7386" width="2.42578125" style="10" customWidth="1"/>
    <col min="7387" max="7387" width="9.5703125" style="10" customWidth="1"/>
    <col min="7388" max="7388" width="8.5703125" style="10" customWidth="1"/>
    <col min="7389" max="7389" width="2.5703125" style="10" customWidth="1"/>
    <col min="7390" max="7390" width="9.5703125" style="10" customWidth="1"/>
    <col min="7391" max="7391" width="8.5703125" style="10" customWidth="1"/>
    <col min="7392" max="7392" width="2.5703125" style="10" customWidth="1"/>
    <col min="7393" max="7393" width="9.5703125" style="10" customWidth="1"/>
    <col min="7394" max="7394" width="8.5703125" style="10" customWidth="1"/>
    <col min="7395" max="7395" width="2.85546875" style="10" customWidth="1"/>
    <col min="7396" max="7396" width="9.42578125" style="10" customWidth="1"/>
    <col min="7397" max="7397" width="9.5703125" style="10" customWidth="1"/>
    <col min="7398" max="7398" width="3.5703125" style="10" customWidth="1"/>
    <col min="7399" max="7640" width="8.85546875" style="10"/>
    <col min="7641" max="7641" width="30.85546875" style="10" customWidth="1"/>
    <col min="7642" max="7642" width="2.42578125" style="10" customWidth="1"/>
    <col min="7643" max="7643" width="9.5703125" style="10" customWidth="1"/>
    <col min="7644" max="7644" width="8.5703125" style="10" customWidth="1"/>
    <col min="7645" max="7645" width="2.5703125" style="10" customWidth="1"/>
    <col min="7646" max="7646" width="9.5703125" style="10" customWidth="1"/>
    <col min="7647" max="7647" width="8.5703125" style="10" customWidth="1"/>
    <col min="7648" max="7648" width="2.5703125" style="10" customWidth="1"/>
    <col min="7649" max="7649" width="9.5703125" style="10" customWidth="1"/>
    <col min="7650" max="7650" width="8.5703125" style="10" customWidth="1"/>
    <col min="7651" max="7651" width="2.85546875" style="10" customWidth="1"/>
    <col min="7652" max="7652" width="9.42578125" style="10" customWidth="1"/>
    <col min="7653" max="7653" width="9.5703125" style="10" customWidth="1"/>
    <col min="7654" max="7654" width="3.5703125" style="10" customWidth="1"/>
    <col min="7655" max="7896" width="8.85546875" style="10"/>
    <col min="7897" max="7897" width="30.85546875" style="10" customWidth="1"/>
    <col min="7898" max="7898" width="2.42578125" style="10" customWidth="1"/>
    <col min="7899" max="7899" width="9.5703125" style="10" customWidth="1"/>
    <col min="7900" max="7900" width="8.5703125" style="10" customWidth="1"/>
    <col min="7901" max="7901" width="2.5703125" style="10" customWidth="1"/>
    <col min="7902" max="7902" width="9.5703125" style="10" customWidth="1"/>
    <col min="7903" max="7903" width="8.5703125" style="10" customWidth="1"/>
    <col min="7904" max="7904" width="2.5703125" style="10" customWidth="1"/>
    <col min="7905" max="7905" width="9.5703125" style="10" customWidth="1"/>
    <col min="7906" max="7906" width="8.5703125" style="10" customWidth="1"/>
    <col min="7907" max="7907" width="2.85546875" style="10" customWidth="1"/>
    <col min="7908" max="7908" width="9.42578125" style="10" customWidth="1"/>
    <col min="7909" max="7909" width="9.5703125" style="10" customWidth="1"/>
    <col min="7910" max="7910" width="3.5703125" style="10" customWidth="1"/>
    <col min="7911" max="8152" width="8.85546875" style="10"/>
    <col min="8153" max="8153" width="30.85546875" style="10" customWidth="1"/>
    <col min="8154" max="8154" width="2.42578125" style="10" customWidth="1"/>
    <col min="8155" max="8155" width="9.5703125" style="10" customWidth="1"/>
    <col min="8156" max="8156" width="8.5703125" style="10" customWidth="1"/>
    <col min="8157" max="8157" width="2.5703125" style="10" customWidth="1"/>
    <col min="8158" max="8158" width="9.5703125" style="10" customWidth="1"/>
    <col min="8159" max="8159" width="8.5703125" style="10" customWidth="1"/>
    <col min="8160" max="8160" width="2.5703125" style="10" customWidth="1"/>
    <col min="8161" max="8161" width="9.5703125" style="10" customWidth="1"/>
    <col min="8162" max="8162" width="8.5703125" style="10" customWidth="1"/>
    <col min="8163" max="8163" width="2.85546875" style="10" customWidth="1"/>
    <col min="8164" max="8164" width="9.42578125" style="10" customWidth="1"/>
    <col min="8165" max="8165" width="9.5703125" style="10" customWidth="1"/>
    <col min="8166" max="8166" width="3.5703125" style="10" customWidth="1"/>
    <col min="8167" max="8408" width="8.85546875" style="10"/>
    <col min="8409" max="8409" width="30.85546875" style="10" customWidth="1"/>
    <col min="8410" max="8410" width="2.42578125" style="10" customWidth="1"/>
    <col min="8411" max="8411" width="9.5703125" style="10" customWidth="1"/>
    <col min="8412" max="8412" width="8.5703125" style="10" customWidth="1"/>
    <col min="8413" max="8413" width="2.5703125" style="10" customWidth="1"/>
    <col min="8414" max="8414" width="9.5703125" style="10" customWidth="1"/>
    <col min="8415" max="8415" width="8.5703125" style="10" customWidth="1"/>
    <col min="8416" max="8416" width="2.5703125" style="10" customWidth="1"/>
    <col min="8417" max="8417" width="9.5703125" style="10" customWidth="1"/>
    <col min="8418" max="8418" width="8.5703125" style="10" customWidth="1"/>
    <col min="8419" max="8419" width="2.85546875" style="10" customWidth="1"/>
    <col min="8420" max="8420" width="9.42578125" style="10" customWidth="1"/>
    <col min="8421" max="8421" width="9.5703125" style="10" customWidth="1"/>
    <col min="8422" max="8422" width="3.5703125" style="10" customWidth="1"/>
    <col min="8423" max="8664" width="8.85546875" style="10"/>
    <col min="8665" max="8665" width="30.85546875" style="10" customWidth="1"/>
    <col min="8666" max="8666" width="2.42578125" style="10" customWidth="1"/>
    <col min="8667" max="8667" width="9.5703125" style="10" customWidth="1"/>
    <col min="8668" max="8668" width="8.5703125" style="10" customWidth="1"/>
    <col min="8669" max="8669" width="2.5703125" style="10" customWidth="1"/>
    <col min="8670" max="8670" width="9.5703125" style="10" customWidth="1"/>
    <col min="8671" max="8671" width="8.5703125" style="10" customWidth="1"/>
    <col min="8672" max="8672" width="2.5703125" style="10" customWidth="1"/>
    <col min="8673" max="8673" width="9.5703125" style="10" customWidth="1"/>
    <col min="8674" max="8674" width="8.5703125" style="10" customWidth="1"/>
    <col min="8675" max="8675" width="2.85546875" style="10" customWidth="1"/>
    <col min="8676" max="8676" width="9.42578125" style="10" customWidth="1"/>
    <col min="8677" max="8677" width="9.5703125" style="10" customWidth="1"/>
    <col min="8678" max="8678" width="3.5703125" style="10" customWidth="1"/>
    <col min="8679" max="8920" width="8.85546875" style="10"/>
    <col min="8921" max="8921" width="30.85546875" style="10" customWidth="1"/>
    <col min="8922" max="8922" width="2.42578125" style="10" customWidth="1"/>
    <col min="8923" max="8923" width="9.5703125" style="10" customWidth="1"/>
    <col min="8924" max="8924" width="8.5703125" style="10" customWidth="1"/>
    <col min="8925" max="8925" width="2.5703125" style="10" customWidth="1"/>
    <col min="8926" max="8926" width="9.5703125" style="10" customWidth="1"/>
    <col min="8927" max="8927" width="8.5703125" style="10" customWidth="1"/>
    <col min="8928" max="8928" width="2.5703125" style="10" customWidth="1"/>
    <col min="8929" max="8929" width="9.5703125" style="10" customWidth="1"/>
    <col min="8930" max="8930" width="8.5703125" style="10" customWidth="1"/>
    <col min="8931" max="8931" width="2.85546875" style="10" customWidth="1"/>
    <col min="8932" max="8932" width="9.42578125" style="10" customWidth="1"/>
    <col min="8933" max="8933" width="9.5703125" style="10" customWidth="1"/>
    <col min="8934" max="8934" width="3.5703125" style="10" customWidth="1"/>
    <col min="8935" max="9176" width="8.85546875" style="10"/>
    <col min="9177" max="9177" width="30.85546875" style="10" customWidth="1"/>
    <col min="9178" max="9178" width="2.42578125" style="10" customWidth="1"/>
    <col min="9179" max="9179" width="9.5703125" style="10" customWidth="1"/>
    <col min="9180" max="9180" width="8.5703125" style="10" customWidth="1"/>
    <col min="9181" max="9181" width="2.5703125" style="10" customWidth="1"/>
    <col min="9182" max="9182" width="9.5703125" style="10" customWidth="1"/>
    <col min="9183" max="9183" width="8.5703125" style="10" customWidth="1"/>
    <col min="9184" max="9184" width="2.5703125" style="10" customWidth="1"/>
    <col min="9185" max="9185" width="9.5703125" style="10" customWidth="1"/>
    <col min="9186" max="9186" width="8.5703125" style="10" customWidth="1"/>
    <col min="9187" max="9187" width="2.85546875" style="10" customWidth="1"/>
    <col min="9188" max="9188" width="9.42578125" style="10" customWidth="1"/>
    <col min="9189" max="9189" width="9.5703125" style="10" customWidth="1"/>
    <col min="9190" max="9190" width="3.5703125" style="10" customWidth="1"/>
    <col min="9191" max="9432" width="8.85546875" style="10"/>
    <col min="9433" max="9433" width="30.85546875" style="10" customWidth="1"/>
    <col min="9434" max="9434" width="2.42578125" style="10" customWidth="1"/>
    <col min="9435" max="9435" width="9.5703125" style="10" customWidth="1"/>
    <col min="9436" max="9436" width="8.5703125" style="10" customWidth="1"/>
    <col min="9437" max="9437" width="2.5703125" style="10" customWidth="1"/>
    <col min="9438" max="9438" width="9.5703125" style="10" customWidth="1"/>
    <col min="9439" max="9439" width="8.5703125" style="10" customWidth="1"/>
    <col min="9440" max="9440" width="2.5703125" style="10" customWidth="1"/>
    <col min="9441" max="9441" width="9.5703125" style="10" customWidth="1"/>
    <col min="9442" max="9442" width="8.5703125" style="10" customWidth="1"/>
    <col min="9443" max="9443" width="2.85546875" style="10" customWidth="1"/>
    <col min="9444" max="9444" width="9.42578125" style="10" customWidth="1"/>
    <col min="9445" max="9445" width="9.5703125" style="10" customWidth="1"/>
    <col min="9446" max="9446" width="3.5703125" style="10" customWidth="1"/>
    <col min="9447" max="9688" width="8.85546875" style="10"/>
    <col min="9689" max="9689" width="30.85546875" style="10" customWidth="1"/>
    <col min="9690" max="9690" width="2.42578125" style="10" customWidth="1"/>
    <col min="9691" max="9691" width="9.5703125" style="10" customWidth="1"/>
    <col min="9692" max="9692" width="8.5703125" style="10" customWidth="1"/>
    <col min="9693" max="9693" width="2.5703125" style="10" customWidth="1"/>
    <col min="9694" max="9694" width="9.5703125" style="10" customWidth="1"/>
    <col min="9695" max="9695" width="8.5703125" style="10" customWidth="1"/>
    <col min="9696" max="9696" width="2.5703125" style="10" customWidth="1"/>
    <col min="9697" max="9697" width="9.5703125" style="10" customWidth="1"/>
    <col min="9698" max="9698" width="8.5703125" style="10" customWidth="1"/>
    <col min="9699" max="9699" width="2.85546875" style="10" customWidth="1"/>
    <col min="9700" max="9700" width="9.42578125" style="10" customWidth="1"/>
    <col min="9701" max="9701" width="9.5703125" style="10" customWidth="1"/>
    <col min="9702" max="9702" width="3.5703125" style="10" customWidth="1"/>
    <col min="9703" max="9944" width="8.85546875" style="10"/>
    <col min="9945" max="9945" width="30.85546875" style="10" customWidth="1"/>
    <col min="9946" max="9946" width="2.42578125" style="10" customWidth="1"/>
    <col min="9947" max="9947" width="9.5703125" style="10" customWidth="1"/>
    <col min="9948" max="9948" width="8.5703125" style="10" customWidth="1"/>
    <col min="9949" max="9949" width="2.5703125" style="10" customWidth="1"/>
    <col min="9950" max="9950" width="9.5703125" style="10" customWidth="1"/>
    <col min="9951" max="9951" width="8.5703125" style="10" customWidth="1"/>
    <col min="9952" max="9952" width="2.5703125" style="10" customWidth="1"/>
    <col min="9953" max="9953" width="9.5703125" style="10" customWidth="1"/>
    <col min="9954" max="9954" width="8.5703125" style="10" customWidth="1"/>
    <col min="9955" max="9955" width="2.85546875" style="10" customWidth="1"/>
    <col min="9956" max="9956" width="9.42578125" style="10" customWidth="1"/>
    <col min="9957" max="9957" width="9.5703125" style="10" customWidth="1"/>
    <col min="9958" max="9958" width="3.5703125" style="10" customWidth="1"/>
    <col min="9959" max="10200" width="8.85546875" style="10"/>
    <col min="10201" max="10201" width="30.85546875" style="10" customWidth="1"/>
    <col min="10202" max="10202" width="2.42578125" style="10" customWidth="1"/>
    <col min="10203" max="10203" width="9.5703125" style="10" customWidth="1"/>
    <col min="10204" max="10204" width="8.5703125" style="10" customWidth="1"/>
    <col min="10205" max="10205" width="2.5703125" style="10" customWidth="1"/>
    <col min="10206" max="10206" width="9.5703125" style="10" customWidth="1"/>
    <col min="10207" max="10207" width="8.5703125" style="10" customWidth="1"/>
    <col min="10208" max="10208" width="2.5703125" style="10" customWidth="1"/>
    <col min="10209" max="10209" width="9.5703125" style="10" customWidth="1"/>
    <col min="10210" max="10210" width="8.5703125" style="10" customWidth="1"/>
    <col min="10211" max="10211" width="2.85546875" style="10" customWidth="1"/>
    <col min="10212" max="10212" width="9.42578125" style="10" customWidth="1"/>
    <col min="10213" max="10213" width="9.5703125" style="10" customWidth="1"/>
    <col min="10214" max="10214" width="3.5703125" style="10" customWidth="1"/>
    <col min="10215" max="10456" width="8.85546875" style="10"/>
    <col min="10457" max="10457" width="30.85546875" style="10" customWidth="1"/>
    <col min="10458" max="10458" width="2.42578125" style="10" customWidth="1"/>
    <col min="10459" max="10459" width="9.5703125" style="10" customWidth="1"/>
    <col min="10460" max="10460" width="8.5703125" style="10" customWidth="1"/>
    <col min="10461" max="10461" width="2.5703125" style="10" customWidth="1"/>
    <col min="10462" max="10462" width="9.5703125" style="10" customWidth="1"/>
    <col min="10463" max="10463" width="8.5703125" style="10" customWidth="1"/>
    <col min="10464" max="10464" width="2.5703125" style="10" customWidth="1"/>
    <col min="10465" max="10465" width="9.5703125" style="10" customWidth="1"/>
    <col min="10466" max="10466" width="8.5703125" style="10" customWidth="1"/>
    <col min="10467" max="10467" width="2.85546875" style="10" customWidth="1"/>
    <col min="10468" max="10468" width="9.42578125" style="10" customWidth="1"/>
    <col min="10469" max="10469" width="9.5703125" style="10" customWidth="1"/>
    <col min="10470" max="10470" width="3.5703125" style="10" customWidth="1"/>
    <col min="10471" max="10712" width="8.85546875" style="10"/>
    <col min="10713" max="10713" width="30.85546875" style="10" customWidth="1"/>
    <col min="10714" max="10714" width="2.42578125" style="10" customWidth="1"/>
    <col min="10715" max="10715" width="9.5703125" style="10" customWidth="1"/>
    <col min="10716" max="10716" width="8.5703125" style="10" customWidth="1"/>
    <col min="10717" max="10717" width="2.5703125" style="10" customWidth="1"/>
    <col min="10718" max="10718" width="9.5703125" style="10" customWidth="1"/>
    <col min="10719" max="10719" width="8.5703125" style="10" customWidth="1"/>
    <col min="10720" max="10720" width="2.5703125" style="10" customWidth="1"/>
    <col min="10721" max="10721" width="9.5703125" style="10" customWidth="1"/>
    <col min="10722" max="10722" width="8.5703125" style="10" customWidth="1"/>
    <col min="10723" max="10723" width="2.85546875" style="10" customWidth="1"/>
    <col min="10724" max="10724" width="9.42578125" style="10" customWidth="1"/>
    <col min="10725" max="10725" width="9.5703125" style="10" customWidth="1"/>
    <col min="10726" max="10726" width="3.5703125" style="10" customWidth="1"/>
    <col min="10727" max="10968" width="8.85546875" style="10"/>
    <col min="10969" max="10969" width="30.85546875" style="10" customWidth="1"/>
    <col min="10970" max="10970" width="2.42578125" style="10" customWidth="1"/>
    <col min="10971" max="10971" width="9.5703125" style="10" customWidth="1"/>
    <col min="10972" max="10972" width="8.5703125" style="10" customWidth="1"/>
    <col min="10973" max="10973" width="2.5703125" style="10" customWidth="1"/>
    <col min="10974" max="10974" width="9.5703125" style="10" customWidth="1"/>
    <col min="10975" max="10975" width="8.5703125" style="10" customWidth="1"/>
    <col min="10976" max="10976" width="2.5703125" style="10" customWidth="1"/>
    <col min="10977" max="10977" width="9.5703125" style="10" customWidth="1"/>
    <col min="10978" max="10978" width="8.5703125" style="10" customWidth="1"/>
    <col min="10979" max="10979" width="2.85546875" style="10" customWidth="1"/>
    <col min="10980" max="10980" width="9.42578125" style="10" customWidth="1"/>
    <col min="10981" max="10981" width="9.5703125" style="10" customWidth="1"/>
    <col min="10982" max="10982" width="3.5703125" style="10" customWidth="1"/>
    <col min="10983" max="11224" width="8.85546875" style="10"/>
    <col min="11225" max="11225" width="30.85546875" style="10" customWidth="1"/>
    <col min="11226" max="11226" width="2.42578125" style="10" customWidth="1"/>
    <col min="11227" max="11227" width="9.5703125" style="10" customWidth="1"/>
    <col min="11228" max="11228" width="8.5703125" style="10" customWidth="1"/>
    <col min="11229" max="11229" width="2.5703125" style="10" customWidth="1"/>
    <col min="11230" max="11230" width="9.5703125" style="10" customWidth="1"/>
    <col min="11231" max="11231" width="8.5703125" style="10" customWidth="1"/>
    <col min="11232" max="11232" width="2.5703125" style="10" customWidth="1"/>
    <col min="11233" max="11233" width="9.5703125" style="10" customWidth="1"/>
    <col min="11234" max="11234" width="8.5703125" style="10" customWidth="1"/>
    <col min="11235" max="11235" width="2.85546875" style="10" customWidth="1"/>
    <col min="11236" max="11236" width="9.42578125" style="10" customWidth="1"/>
    <col min="11237" max="11237" width="9.5703125" style="10" customWidth="1"/>
    <col min="11238" max="11238" width="3.5703125" style="10" customWidth="1"/>
    <col min="11239" max="11480" width="8.85546875" style="10"/>
    <col min="11481" max="11481" width="30.85546875" style="10" customWidth="1"/>
    <col min="11482" max="11482" width="2.42578125" style="10" customWidth="1"/>
    <col min="11483" max="11483" width="9.5703125" style="10" customWidth="1"/>
    <col min="11484" max="11484" width="8.5703125" style="10" customWidth="1"/>
    <col min="11485" max="11485" width="2.5703125" style="10" customWidth="1"/>
    <col min="11486" max="11486" width="9.5703125" style="10" customWidth="1"/>
    <col min="11487" max="11487" width="8.5703125" style="10" customWidth="1"/>
    <col min="11488" max="11488" width="2.5703125" style="10" customWidth="1"/>
    <col min="11489" max="11489" width="9.5703125" style="10" customWidth="1"/>
    <col min="11490" max="11490" width="8.5703125" style="10" customWidth="1"/>
    <col min="11491" max="11491" width="2.85546875" style="10" customWidth="1"/>
    <col min="11492" max="11492" width="9.42578125" style="10" customWidth="1"/>
    <col min="11493" max="11493" width="9.5703125" style="10" customWidth="1"/>
    <col min="11494" max="11494" width="3.5703125" style="10" customWidth="1"/>
    <col min="11495" max="11736" width="8.85546875" style="10"/>
    <col min="11737" max="11737" width="30.85546875" style="10" customWidth="1"/>
    <col min="11738" max="11738" width="2.42578125" style="10" customWidth="1"/>
    <col min="11739" max="11739" width="9.5703125" style="10" customWidth="1"/>
    <col min="11740" max="11740" width="8.5703125" style="10" customWidth="1"/>
    <col min="11741" max="11741" width="2.5703125" style="10" customWidth="1"/>
    <col min="11742" max="11742" width="9.5703125" style="10" customWidth="1"/>
    <col min="11743" max="11743" width="8.5703125" style="10" customWidth="1"/>
    <col min="11744" max="11744" width="2.5703125" style="10" customWidth="1"/>
    <col min="11745" max="11745" width="9.5703125" style="10" customWidth="1"/>
    <col min="11746" max="11746" width="8.5703125" style="10" customWidth="1"/>
    <col min="11747" max="11747" width="2.85546875" style="10" customWidth="1"/>
    <col min="11748" max="11748" width="9.42578125" style="10" customWidth="1"/>
    <col min="11749" max="11749" width="9.5703125" style="10" customWidth="1"/>
    <col min="11750" max="11750" width="3.5703125" style="10" customWidth="1"/>
    <col min="11751" max="11992" width="8.85546875" style="10"/>
    <col min="11993" max="11993" width="30.85546875" style="10" customWidth="1"/>
    <col min="11994" max="11994" width="2.42578125" style="10" customWidth="1"/>
    <col min="11995" max="11995" width="9.5703125" style="10" customWidth="1"/>
    <col min="11996" max="11996" width="8.5703125" style="10" customWidth="1"/>
    <col min="11997" max="11997" width="2.5703125" style="10" customWidth="1"/>
    <col min="11998" max="11998" width="9.5703125" style="10" customWidth="1"/>
    <col min="11999" max="11999" width="8.5703125" style="10" customWidth="1"/>
    <col min="12000" max="12000" width="2.5703125" style="10" customWidth="1"/>
    <col min="12001" max="12001" width="9.5703125" style="10" customWidth="1"/>
    <col min="12002" max="12002" width="8.5703125" style="10" customWidth="1"/>
    <col min="12003" max="12003" width="2.85546875" style="10" customWidth="1"/>
    <col min="12004" max="12004" width="9.42578125" style="10" customWidth="1"/>
    <col min="12005" max="12005" width="9.5703125" style="10" customWidth="1"/>
    <col min="12006" max="12006" width="3.5703125" style="10" customWidth="1"/>
    <col min="12007" max="12248" width="8.85546875" style="10"/>
    <col min="12249" max="12249" width="30.85546875" style="10" customWidth="1"/>
    <col min="12250" max="12250" width="2.42578125" style="10" customWidth="1"/>
    <col min="12251" max="12251" width="9.5703125" style="10" customWidth="1"/>
    <col min="12252" max="12252" width="8.5703125" style="10" customWidth="1"/>
    <col min="12253" max="12253" width="2.5703125" style="10" customWidth="1"/>
    <col min="12254" max="12254" width="9.5703125" style="10" customWidth="1"/>
    <col min="12255" max="12255" width="8.5703125" style="10" customWidth="1"/>
    <col min="12256" max="12256" width="2.5703125" style="10" customWidth="1"/>
    <col min="12257" max="12257" width="9.5703125" style="10" customWidth="1"/>
    <col min="12258" max="12258" width="8.5703125" style="10" customWidth="1"/>
    <col min="12259" max="12259" width="2.85546875" style="10" customWidth="1"/>
    <col min="12260" max="12260" width="9.42578125" style="10" customWidth="1"/>
    <col min="12261" max="12261" width="9.5703125" style="10" customWidth="1"/>
    <col min="12262" max="12262" width="3.5703125" style="10" customWidth="1"/>
    <col min="12263" max="12504" width="8.85546875" style="10"/>
    <col min="12505" max="12505" width="30.85546875" style="10" customWidth="1"/>
    <col min="12506" max="12506" width="2.42578125" style="10" customWidth="1"/>
    <col min="12507" max="12507" width="9.5703125" style="10" customWidth="1"/>
    <col min="12508" max="12508" width="8.5703125" style="10" customWidth="1"/>
    <col min="12509" max="12509" width="2.5703125" style="10" customWidth="1"/>
    <col min="12510" max="12510" width="9.5703125" style="10" customWidth="1"/>
    <col min="12511" max="12511" width="8.5703125" style="10" customWidth="1"/>
    <col min="12512" max="12512" width="2.5703125" style="10" customWidth="1"/>
    <col min="12513" max="12513" width="9.5703125" style="10" customWidth="1"/>
    <col min="12514" max="12514" width="8.5703125" style="10" customWidth="1"/>
    <col min="12515" max="12515" width="2.85546875" style="10" customWidth="1"/>
    <col min="12516" max="12516" width="9.42578125" style="10" customWidth="1"/>
    <col min="12517" max="12517" width="9.5703125" style="10" customWidth="1"/>
    <col min="12518" max="12518" width="3.5703125" style="10" customWidth="1"/>
    <col min="12519" max="12760" width="8.85546875" style="10"/>
    <col min="12761" max="12761" width="30.85546875" style="10" customWidth="1"/>
    <col min="12762" max="12762" width="2.42578125" style="10" customWidth="1"/>
    <col min="12763" max="12763" width="9.5703125" style="10" customWidth="1"/>
    <col min="12764" max="12764" width="8.5703125" style="10" customWidth="1"/>
    <col min="12765" max="12765" width="2.5703125" style="10" customWidth="1"/>
    <col min="12766" max="12766" width="9.5703125" style="10" customWidth="1"/>
    <col min="12767" max="12767" width="8.5703125" style="10" customWidth="1"/>
    <col min="12768" max="12768" width="2.5703125" style="10" customWidth="1"/>
    <col min="12769" max="12769" width="9.5703125" style="10" customWidth="1"/>
    <col min="12770" max="12770" width="8.5703125" style="10" customWidth="1"/>
    <col min="12771" max="12771" width="2.85546875" style="10" customWidth="1"/>
    <col min="12772" max="12772" width="9.42578125" style="10" customWidth="1"/>
    <col min="12773" max="12773" width="9.5703125" style="10" customWidth="1"/>
    <col min="12774" max="12774" width="3.5703125" style="10" customWidth="1"/>
    <col min="12775" max="13016" width="8.85546875" style="10"/>
    <col min="13017" max="13017" width="30.85546875" style="10" customWidth="1"/>
    <col min="13018" max="13018" width="2.42578125" style="10" customWidth="1"/>
    <col min="13019" max="13019" width="9.5703125" style="10" customWidth="1"/>
    <col min="13020" max="13020" width="8.5703125" style="10" customWidth="1"/>
    <col min="13021" max="13021" width="2.5703125" style="10" customWidth="1"/>
    <col min="13022" max="13022" width="9.5703125" style="10" customWidth="1"/>
    <col min="13023" max="13023" width="8.5703125" style="10" customWidth="1"/>
    <col min="13024" max="13024" width="2.5703125" style="10" customWidth="1"/>
    <col min="13025" max="13025" width="9.5703125" style="10" customWidth="1"/>
    <col min="13026" max="13026" width="8.5703125" style="10" customWidth="1"/>
    <col min="13027" max="13027" width="2.85546875" style="10" customWidth="1"/>
    <col min="13028" max="13028" width="9.42578125" style="10" customWidth="1"/>
    <col min="13029" max="13029" width="9.5703125" style="10" customWidth="1"/>
    <col min="13030" max="13030" width="3.5703125" style="10" customWidth="1"/>
    <col min="13031" max="13272" width="8.85546875" style="10"/>
    <col min="13273" max="13273" width="30.85546875" style="10" customWidth="1"/>
    <col min="13274" max="13274" width="2.42578125" style="10" customWidth="1"/>
    <col min="13275" max="13275" width="9.5703125" style="10" customWidth="1"/>
    <col min="13276" max="13276" width="8.5703125" style="10" customWidth="1"/>
    <col min="13277" max="13277" width="2.5703125" style="10" customWidth="1"/>
    <col min="13278" max="13278" width="9.5703125" style="10" customWidth="1"/>
    <col min="13279" max="13279" width="8.5703125" style="10" customWidth="1"/>
    <col min="13280" max="13280" width="2.5703125" style="10" customWidth="1"/>
    <col min="13281" max="13281" width="9.5703125" style="10" customWidth="1"/>
    <col min="13282" max="13282" width="8.5703125" style="10" customWidth="1"/>
    <col min="13283" max="13283" width="2.85546875" style="10" customWidth="1"/>
    <col min="13284" max="13284" width="9.42578125" style="10" customWidth="1"/>
    <col min="13285" max="13285" width="9.5703125" style="10" customWidth="1"/>
    <col min="13286" max="13286" width="3.5703125" style="10" customWidth="1"/>
    <col min="13287" max="13528" width="8.85546875" style="10"/>
    <col min="13529" max="13529" width="30.85546875" style="10" customWidth="1"/>
    <col min="13530" max="13530" width="2.42578125" style="10" customWidth="1"/>
    <col min="13531" max="13531" width="9.5703125" style="10" customWidth="1"/>
    <col min="13532" max="13532" width="8.5703125" style="10" customWidth="1"/>
    <col min="13533" max="13533" width="2.5703125" style="10" customWidth="1"/>
    <col min="13534" max="13534" width="9.5703125" style="10" customWidth="1"/>
    <col min="13535" max="13535" width="8.5703125" style="10" customWidth="1"/>
    <col min="13536" max="13536" width="2.5703125" style="10" customWidth="1"/>
    <col min="13537" max="13537" width="9.5703125" style="10" customWidth="1"/>
    <col min="13538" max="13538" width="8.5703125" style="10" customWidth="1"/>
    <col min="13539" max="13539" width="2.85546875" style="10" customWidth="1"/>
    <col min="13540" max="13540" width="9.42578125" style="10" customWidth="1"/>
    <col min="13541" max="13541" width="9.5703125" style="10" customWidth="1"/>
    <col min="13542" max="13542" width="3.5703125" style="10" customWidth="1"/>
    <col min="13543" max="13784" width="8.85546875" style="10"/>
    <col min="13785" max="13785" width="30.85546875" style="10" customWidth="1"/>
    <col min="13786" max="13786" width="2.42578125" style="10" customWidth="1"/>
    <col min="13787" max="13787" width="9.5703125" style="10" customWidth="1"/>
    <col min="13788" max="13788" width="8.5703125" style="10" customWidth="1"/>
    <col min="13789" max="13789" width="2.5703125" style="10" customWidth="1"/>
    <col min="13790" max="13790" width="9.5703125" style="10" customWidth="1"/>
    <col min="13791" max="13791" width="8.5703125" style="10" customWidth="1"/>
    <col min="13792" max="13792" width="2.5703125" style="10" customWidth="1"/>
    <col min="13793" max="13793" width="9.5703125" style="10" customWidth="1"/>
    <col min="13794" max="13794" width="8.5703125" style="10" customWidth="1"/>
    <col min="13795" max="13795" width="2.85546875" style="10" customWidth="1"/>
    <col min="13796" max="13796" width="9.42578125" style="10" customWidth="1"/>
    <col min="13797" max="13797" width="9.5703125" style="10" customWidth="1"/>
    <col min="13798" max="13798" width="3.5703125" style="10" customWidth="1"/>
    <col min="13799" max="14040" width="8.85546875" style="10"/>
    <col min="14041" max="14041" width="30.85546875" style="10" customWidth="1"/>
    <col min="14042" max="14042" width="2.42578125" style="10" customWidth="1"/>
    <col min="14043" max="14043" width="9.5703125" style="10" customWidth="1"/>
    <col min="14044" max="14044" width="8.5703125" style="10" customWidth="1"/>
    <col min="14045" max="14045" width="2.5703125" style="10" customWidth="1"/>
    <col min="14046" max="14046" width="9.5703125" style="10" customWidth="1"/>
    <col min="14047" max="14047" width="8.5703125" style="10" customWidth="1"/>
    <col min="14048" max="14048" width="2.5703125" style="10" customWidth="1"/>
    <col min="14049" max="14049" width="9.5703125" style="10" customWidth="1"/>
    <col min="14050" max="14050" width="8.5703125" style="10" customWidth="1"/>
    <col min="14051" max="14051" width="2.85546875" style="10" customWidth="1"/>
    <col min="14052" max="14052" width="9.42578125" style="10" customWidth="1"/>
    <col min="14053" max="14053" width="9.5703125" style="10" customWidth="1"/>
    <col min="14054" max="14054" width="3.5703125" style="10" customWidth="1"/>
    <col min="14055" max="14296" width="8.85546875" style="10"/>
    <col min="14297" max="14297" width="30.85546875" style="10" customWidth="1"/>
    <col min="14298" max="14298" width="2.42578125" style="10" customWidth="1"/>
    <col min="14299" max="14299" width="9.5703125" style="10" customWidth="1"/>
    <col min="14300" max="14300" width="8.5703125" style="10" customWidth="1"/>
    <col min="14301" max="14301" width="2.5703125" style="10" customWidth="1"/>
    <col min="14302" max="14302" width="9.5703125" style="10" customWidth="1"/>
    <col min="14303" max="14303" width="8.5703125" style="10" customWidth="1"/>
    <col min="14304" max="14304" width="2.5703125" style="10" customWidth="1"/>
    <col min="14305" max="14305" width="9.5703125" style="10" customWidth="1"/>
    <col min="14306" max="14306" width="8.5703125" style="10" customWidth="1"/>
    <col min="14307" max="14307" width="2.85546875" style="10" customWidth="1"/>
    <col min="14308" max="14308" width="9.42578125" style="10" customWidth="1"/>
    <col min="14309" max="14309" width="9.5703125" style="10" customWidth="1"/>
    <col min="14310" max="14310" width="3.5703125" style="10" customWidth="1"/>
    <col min="14311" max="14552" width="8.85546875" style="10"/>
    <col min="14553" max="14553" width="30.85546875" style="10" customWidth="1"/>
    <col min="14554" max="14554" width="2.42578125" style="10" customWidth="1"/>
    <col min="14555" max="14555" width="9.5703125" style="10" customWidth="1"/>
    <col min="14556" max="14556" width="8.5703125" style="10" customWidth="1"/>
    <col min="14557" max="14557" width="2.5703125" style="10" customWidth="1"/>
    <col min="14558" max="14558" width="9.5703125" style="10" customWidth="1"/>
    <col min="14559" max="14559" width="8.5703125" style="10" customWidth="1"/>
    <col min="14560" max="14560" width="2.5703125" style="10" customWidth="1"/>
    <col min="14561" max="14561" width="9.5703125" style="10" customWidth="1"/>
    <col min="14562" max="14562" width="8.5703125" style="10" customWidth="1"/>
    <col min="14563" max="14563" width="2.85546875" style="10" customWidth="1"/>
    <col min="14564" max="14564" width="9.42578125" style="10" customWidth="1"/>
    <col min="14565" max="14565" width="9.5703125" style="10" customWidth="1"/>
    <col min="14566" max="14566" width="3.5703125" style="10" customWidth="1"/>
    <col min="14567" max="14808" width="8.85546875" style="10"/>
    <col min="14809" max="14809" width="30.85546875" style="10" customWidth="1"/>
    <col min="14810" max="14810" width="2.42578125" style="10" customWidth="1"/>
    <col min="14811" max="14811" width="9.5703125" style="10" customWidth="1"/>
    <col min="14812" max="14812" width="8.5703125" style="10" customWidth="1"/>
    <col min="14813" max="14813" width="2.5703125" style="10" customWidth="1"/>
    <col min="14814" max="14814" width="9.5703125" style="10" customWidth="1"/>
    <col min="14815" max="14815" width="8.5703125" style="10" customWidth="1"/>
    <col min="14816" max="14816" width="2.5703125" style="10" customWidth="1"/>
    <col min="14817" max="14817" width="9.5703125" style="10" customWidth="1"/>
    <col min="14818" max="14818" width="8.5703125" style="10" customWidth="1"/>
    <col min="14819" max="14819" width="2.85546875" style="10" customWidth="1"/>
    <col min="14820" max="14820" width="9.42578125" style="10" customWidth="1"/>
    <col min="14821" max="14821" width="9.5703125" style="10" customWidth="1"/>
    <col min="14822" max="14822" width="3.5703125" style="10" customWidth="1"/>
    <col min="14823" max="15064" width="8.85546875" style="10"/>
    <col min="15065" max="15065" width="30.85546875" style="10" customWidth="1"/>
    <col min="15066" max="15066" width="2.42578125" style="10" customWidth="1"/>
    <col min="15067" max="15067" width="9.5703125" style="10" customWidth="1"/>
    <col min="15068" max="15068" width="8.5703125" style="10" customWidth="1"/>
    <col min="15069" max="15069" width="2.5703125" style="10" customWidth="1"/>
    <col min="15070" max="15070" width="9.5703125" style="10" customWidth="1"/>
    <col min="15071" max="15071" width="8.5703125" style="10" customWidth="1"/>
    <col min="15072" max="15072" width="2.5703125" style="10" customWidth="1"/>
    <col min="15073" max="15073" width="9.5703125" style="10" customWidth="1"/>
    <col min="15074" max="15074" width="8.5703125" style="10" customWidth="1"/>
    <col min="15075" max="15075" width="2.85546875" style="10" customWidth="1"/>
    <col min="15076" max="15076" width="9.42578125" style="10" customWidth="1"/>
    <col min="15077" max="15077" width="9.5703125" style="10" customWidth="1"/>
    <col min="15078" max="15078" width="3.5703125" style="10" customWidth="1"/>
    <col min="15079" max="15320" width="8.85546875" style="10"/>
    <col min="15321" max="15321" width="30.85546875" style="10" customWidth="1"/>
    <col min="15322" max="15322" width="2.42578125" style="10" customWidth="1"/>
    <col min="15323" max="15323" width="9.5703125" style="10" customWidth="1"/>
    <col min="15324" max="15324" width="8.5703125" style="10" customWidth="1"/>
    <col min="15325" max="15325" width="2.5703125" style="10" customWidth="1"/>
    <col min="15326" max="15326" width="9.5703125" style="10" customWidth="1"/>
    <col min="15327" max="15327" width="8.5703125" style="10" customWidth="1"/>
    <col min="15328" max="15328" width="2.5703125" style="10" customWidth="1"/>
    <col min="15329" max="15329" width="9.5703125" style="10" customWidth="1"/>
    <col min="15330" max="15330" width="8.5703125" style="10" customWidth="1"/>
    <col min="15331" max="15331" width="2.85546875" style="10" customWidth="1"/>
    <col min="15332" max="15332" width="9.42578125" style="10" customWidth="1"/>
    <col min="15333" max="15333" width="9.5703125" style="10" customWidth="1"/>
    <col min="15334" max="15334" width="3.5703125" style="10" customWidth="1"/>
    <col min="15335" max="15576" width="8.85546875" style="10"/>
    <col min="15577" max="15577" width="30.85546875" style="10" customWidth="1"/>
    <col min="15578" max="15578" width="2.42578125" style="10" customWidth="1"/>
    <col min="15579" max="15579" width="9.5703125" style="10" customWidth="1"/>
    <col min="15580" max="15580" width="8.5703125" style="10" customWidth="1"/>
    <col min="15581" max="15581" width="2.5703125" style="10" customWidth="1"/>
    <col min="15582" max="15582" width="9.5703125" style="10" customWidth="1"/>
    <col min="15583" max="15583" width="8.5703125" style="10" customWidth="1"/>
    <col min="15584" max="15584" width="2.5703125" style="10" customWidth="1"/>
    <col min="15585" max="15585" width="9.5703125" style="10" customWidth="1"/>
    <col min="15586" max="15586" width="8.5703125" style="10" customWidth="1"/>
    <col min="15587" max="15587" width="2.85546875" style="10" customWidth="1"/>
    <col min="15588" max="15588" width="9.42578125" style="10" customWidth="1"/>
    <col min="15589" max="15589" width="9.5703125" style="10" customWidth="1"/>
    <col min="15590" max="15590" width="3.5703125" style="10" customWidth="1"/>
    <col min="15591" max="15832" width="8.85546875" style="10"/>
    <col min="15833" max="15833" width="30.85546875" style="10" customWidth="1"/>
    <col min="15834" max="15834" width="2.42578125" style="10" customWidth="1"/>
    <col min="15835" max="15835" width="9.5703125" style="10" customWidth="1"/>
    <col min="15836" max="15836" width="8.5703125" style="10" customWidth="1"/>
    <col min="15837" max="15837" width="2.5703125" style="10" customWidth="1"/>
    <col min="15838" max="15838" width="9.5703125" style="10" customWidth="1"/>
    <col min="15839" max="15839" width="8.5703125" style="10" customWidth="1"/>
    <col min="15840" max="15840" width="2.5703125" style="10" customWidth="1"/>
    <col min="15841" max="15841" width="9.5703125" style="10" customWidth="1"/>
    <col min="15842" max="15842" width="8.5703125" style="10" customWidth="1"/>
    <col min="15843" max="15843" width="2.85546875" style="10" customWidth="1"/>
    <col min="15844" max="15844" width="9.42578125" style="10" customWidth="1"/>
    <col min="15845" max="15845" width="9.5703125" style="10" customWidth="1"/>
    <col min="15846" max="15846" width="3.5703125" style="10" customWidth="1"/>
    <col min="15847" max="16088" width="8.85546875" style="10"/>
    <col min="16089" max="16089" width="30.85546875" style="10" customWidth="1"/>
    <col min="16090" max="16090" width="2.42578125" style="10" customWidth="1"/>
    <col min="16091" max="16091" width="9.5703125" style="10" customWidth="1"/>
    <col min="16092" max="16092" width="8.5703125" style="10" customWidth="1"/>
    <col min="16093" max="16093" width="2.5703125" style="10" customWidth="1"/>
    <col min="16094" max="16094" width="9.5703125" style="10" customWidth="1"/>
    <col min="16095" max="16095" width="8.5703125" style="10" customWidth="1"/>
    <col min="16096" max="16096" width="2.5703125" style="10" customWidth="1"/>
    <col min="16097" max="16097" width="9.5703125" style="10" customWidth="1"/>
    <col min="16098" max="16098" width="8.5703125" style="10" customWidth="1"/>
    <col min="16099" max="16099" width="2.85546875" style="10" customWidth="1"/>
    <col min="16100" max="16100" width="9.42578125" style="10" customWidth="1"/>
    <col min="16101" max="16101" width="9.5703125" style="10" customWidth="1"/>
    <col min="16102" max="16102" width="3.5703125" style="10" customWidth="1"/>
    <col min="16103" max="16384" width="8.85546875" style="10"/>
  </cols>
  <sheetData>
    <row r="1" spans="1:13" x14ac:dyDescent="0.2">
      <c r="A1" s="9" t="s">
        <v>0</v>
      </c>
    </row>
    <row r="2" spans="1:13" x14ac:dyDescent="0.2">
      <c r="A2" s="9" t="s">
        <v>1</v>
      </c>
    </row>
    <row r="3" spans="1:13" ht="6.95" customHeight="1" x14ac:dyDescent="0.2"/>
    <row r="4" spans="1:13" x14ac:dyDescent="0.2">
      <c r="A4" s="1" t="s">
        <v>95</v>
      </c>
    </row>
    <row r="5" spans="1:13" ht="7.5" customHeight="1" thickBot="1" x14ac:dyDescent="0.25"/>
    <row r="6" spans="1:13" ht="6.95" customHeight="1" x14ac:dyDescent="0.2">
      <c r="A6" s="12"/>
      <c r="B6" s="13"/>
      <c r="C6" s="14"/>
      <c r="D6" s="12"/>
      <c r="E6" s="12"/>
      <c r="F6" s="14"/>
      <c r="G6" s="14"/>
      <c r="H6" s="14"/>
      <c r="I6" s="14"/>
      <c r="J6" s="14"/>
      <c r="K6" s="14"/>
      <c r="L6" s="14"/>
      <c r="M6" s="14"/>
    </row>
    <row r="7" spans="1:13" ht="14.25" x14ac:dyDescent="0.2">
      <c r="C7" s="20" t="s">
        <v>2</v>
      </c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">
      <c r="A8" s="2" t="s">
        <v>3</v>
      </c>
      <c r="C8" s="21" t="s">
        <v>4</v>
      </c>
      <c r="D8" s="21"/>
      <c r="F8" s="22" t="s">
        <v>5</v>
      </c>
      <c r="G8" s="22"/>
      <c r="H8" s="3"/>
      <c r="I8" s="22" t="s">
        <v>6</v>
      </c>
      <c r="J8" s="22"/>
      <c r="K8" s="3"/>
      <c r="L8" s="22" t="s">
        <v>7</v>
      </c>
      <c r="M8" s="22"/>
    </row>
    <row r="9" spans="1:13" x14ac:dyDescent="0.2">
      <c r="C9" s="4" t="s">
        <v>8</v>
      </c>
      <c r="D9" s="5" t="s">
        <v>9</v>
      </c>
      <c r="F9" s="5" t="s">
        <v>8</v>
      </c>
      <c r="G9" s="5" t="s">
        <v>9</v>
      </c>
      <c r="I9" s="5" t="s">
        <v>8</v>
      </c>
      <c r="J9" s="5" t="s">
        <v>9</v>
      </c>
      <c r="L9" s="5" t="s">
        <v>8</v>
      </c>
      <c r="M9" s="5" t="s">
        <v>9</v>
      </c>
    </row>
    <row r="10" spans="1:13" ht="6.95" customHeight="1" thickBot="1" x14ac:dyDescent="0.25">
      <c r="A10" s="15"/>
      <c r="B10" s="16"/>
      <c r="C10" s="17"/>
      <c r="D10" s="15"/>
      <c r="E10" s="15"/>
      <c r="F10" s="17"/>
      <c r="G10" s="17"/>
      <c r="H10" s="17"/>
      <c r="I10" s="17"/>
      <c r="J10" s="17"/>
      <c r="K10" s="17"/>
      <c r="L10" s="17"/>
      <c r="M10" s="17"/>
    </row>
    <row r="11" spans="1:13" ht="6.95" customHeight="1" x14ac:dyDescent="0.2"/>
    <row r="12" spans="1:13" x14ac:dyDescent="0.2">
      <c r="A12" s="2" t="s">
        <v>10</v>
      </c>
      <c r="C12" s="11">
        <f>IF($A12&lt;&gt;0,F12+I12+L12,"")</f>
        <v>3333.4572222222223</v>
      </c>
      <c r="D12" s="18">
        <f>IF($A12&lt;&gt;0,G12+J12+M12,"")</f>
        <v>100</v>
      </c>
      <c r="F12" s="11">
        <f>SUM(F14+F106)</f>
        <v>2617.8322222222223</v>
      </c>
      <c r="G12" s="11">
        <f>IF($A12&lt;&gt;0,F12/$C12*100,"")</f>
        <v>78.532047892220007</v>
      </c>
      <c r="I12" s="11">
        <f>SUM(I14+I106)</f>
        <v>233.375</v>
      </c>
      <c r="J12" s="11">
        <f t="shared" ref="J12:J75" si="0">IF($A12&lt;&gt;0,I12/$C12*100,"")</f>
        <v>7.0009897965458947</v>
      </c>
      <c r="L12" s="11">
        <f>SUM(L14+L106)</f>
        <v>482.25</v>
      </c>
      <c r="M12" s="11">
        <f t="shared" ref="M12:M75" si="1">IF($A12&lt;&gt;0,L12/$C12*100,"")</f>
        <v>14.466962311234099</v>
      </c>
    </row>
    <row r="13" spans="1:13" ht="6.95" customHeight="1" x14ac:dyDescent="0.2">
      <c r="C13" s="11" t="str">
        <f t="shared" ref="C13:D74" si="2">IF($A13&lt;&gt;0,F13+I13+L13,"")</f>
        <v/>
      </c>
      <c r="D13" s="18" t="str">
        <f t="shared" si="2"/>
        <v/>
      </c>
      <c r="G13" s="11" t="str">
        <f t="shared" ref="G13:G76" si="3">IF($A13&lt;&gt;0,F13/$C13*100,"")</f>
        <v/>
      </c>
      <c r="J13" s="11" t="str">
        <f t="shared" si="0"/>
        <v/>
      </c>
      <c r="L13" s="11" t="s">
        <v>11</v>
      </c>
      <c r="M13" s="11" t="str">
        <f t="shared" si="1"/>
        <v/>
      </c>
    </row>
    <row r="14" spans="1:13" x14ac:dyDescent="0.2">
      <c r="A14" s="2" t="s">
        <v>12</v>
      </c>
      <c r="C14" s="11">
        <f t="shared" si="2"/>
        <v>2804.0168888888888</v>
      </c>
      <c r="D14" s="18">
        <f t="shared" si="2"/>
        <v>100</v>
      </c>
      <c r="F14" s="11">
        <f>F16+F24+F35+F43+F69+F84+F91+F103</f>
        <v>2110.1418888888888</v>
      </c>
      <c r="G14" s="11">
        <f>IF($A14&lt;&gt;0,F14/$C14*100,"")</f>
        <v>75.254250331033035</v>
      </c>
      <c r="I14" s="11">
        <f>I16+I24+I35+I43+I69+I84+I91+I103</f>
        <v>222.875</v>
      </c>
      <c r="J14" s="11">
        <f t="shared" si="0"/>
        <v>7.9484186020119072</v>
      </c>
      <c r="L14" s="11">
        <f>L16+L24+L35+L43+L69+L84+L91+L103</f>
        <v>471</v>
      </c>
      <c r="M14" s="11">
        <f t="shared" si="1"/>
        <v>16.797331066955056</v>
      </c>
    </row>
    <row r="15" spans="1:13" ht="6.95" customHeight="1" x14ac:dyDescent="0.2">
      <c r="C15" s="11" t="str">
        <f t="shared" si="2"/>
        <v/>
      </c>
      <c r="D15" s="18" t="str">
        <f t="shared" si="2"/>
        <v/>
      </c>
      <c r="G15" s="11" t="str">
        <f t="shared" si="3"/>
        <v/>
      </c>
      <c r="J15" s="11" t="str">
        <f t="shared" si="0"/>
        <v/>
      </c>
      <c r="L15" s="11" t="s">
        <v>11</v>
      </c>
      <c r="M15" s="11" t="str">
        <f t="shared" si="1"/>
        <v/>
      </c>
    </row>
    <row r="16" spans="1:13" x14ac:dyDescent="0.2">
      <c r="A16" s="9" t="s">
        <v>13</v>
      </c>
      <c r="C16" s="11">
        <f t="shared" si="2"/>
        <v>198.69555555555553</v>
      </c>
      <c r="D16" s="18">
        <f t="shared" si="2"/>
        <v>100.00000000000001</v>
      </c>
      <c r="F16" s="11">
        <f>SUM(F18:F22)</f>
        <v>158.94555555555553</v>
      </c>
      <c r="G16" s="11">
        <f t="shared" si="3"/>
        <v>79.994519812555225</v>
      </c>
      <c r="I16" s="11">
        <f>SUM(I18:I22)</f>
        <v>21.75</v>
      </c>
      <c r="J16" s="11">
        <f t="shared" si="0"/>
        <v>10.946394819545258</v>
      </c>
      <c r="L16" s="11">
        <f>SUM(L18:L22)</f>
        <v>18</v>
      </c>
      <c r="M16" s="11">
        <f t="shared" si="1"/>
        <v>9.0590853678995238</v>
      </c>
    </row>
    <row r="17" spans="1:13" ht="6.95" customHeight="1" x14ac:dyDescent="0.2">
      <c r="C17" s="11" t="str">
        <f t="shared" si="2"/>
        <v/>
      </c>
      <c r="D17" s="18" t="str">
        <f t="shared" si="2"/>
        <v/>
      </c>
      <c r="G17" s="11" t="str">
        <f t="shared" si="3"/>
        <v/>
      </c>
      <c r="J17" s="11" t="str">
        <f t="shared" si="0"/>
        <v/>
      </c>
      <c r="L17" s="11" t="s">
        <v>11</v>
      </c>
      <c r="M17" s="11" t="str">
        <f t="shared" si="1"/>
        <v/>
      </c>
    </row>
    <row r="18" spans="1:13" x14ac:dyDescent="0.2">
      <c r="A18" s="9" t="s">
        <v>14</v>
      </c>
      <c r="B18" s="9"/>
      <c r="C18" s="11">
        <f t="shared" si="2"/>
        <v>10.5</v>
      </c>
      <c r="D18" s="18">
        <f t="shared" si="2"/>
        <v>100</v>
      </c>
      <c r="F18" s="11">
        <v>10.5</v>
      </c>
      <c r="G18" s="11">
        <f t="shared" si="3"/>
        <v>100</v>
      </c>
      <c r="I18" s="11">
        <v>0</v>
      </c>
      <c r="J18" s="11">
        <f t="shared" si="0"/>
        <v>0</v>
      </c>
      <c r="L18" s="11">
        <v>0</v>
      </c>
      <c r="M18" s="11">
        <f t="shared" si="1"/>
        <v>0</v>
      </c>
    </row>
    <row r="19" spans="1:13" x14ac:dyDescent="0.2">
      <c r="A19" s="9" t="s">
        <v>15</v>
      </c>
      <c r="B19" s="9"/>
      <c r="C19" s="11">
        <f t="shared" si="2"/>
        <v>45.5</v>
      </c>
      <c r="D19" s="18">
        <f t="shared" si="2"/>
        <v>100</v>
      </c>
      <c r="F19" s="11">
        <v>6.75</v>
      </c>
      <c r="G19" s="11">
        <f t="shared" si="3"/>
        <v>14.835164835164836</v>
      </c>
      <c r="I19" s="11">
        <v>21.75</v>
      </c>
      <c r="J19" s="11">
        <f t="shared" si="0"/>
        <v>47.802197802197803</v>
      </c>
      <c r="L19" s="11">
        <v>17</v>
      </c>
      <c r="M19" s="11">
        <f t="shared" si="1"/>
        <v>37.362637362637365</v>
      </c>
    </row>
    <row r="20" spans="1:13" x14ac:dyDescent="0.2">
      <c r="A20" s="9" t="s">
        <v>16</v>
      </c>
      <c r="B20" s="9"/>
      <c r="C20" s="11">
        <f t="shared" si="2"/>
        <v>5.5555555555555554</v>
      </c>
      <c r="D20" s="18">
        <f t="shared" si="2"/>
        <v>100</v>
      </c>
      <c r="F20" s="11">
        <f>(1000)*2/12/30</f>
        <v>5.5555555555555554</v>
      </c>
      <c r="G20" s="11">
        <f t="shared" si="3"/>
        <v>100</v>
      </c>
      <c r="I20" s="11">
        <v>0</v>
      </c>
      <c r="J20" s="11">
        <f t="shared" si="0"/>
        <v>0</v>
      </c>
      <c r="L20" s="11">
        <v>0</v>
      </c>
      <c r="M20" s="11">
        <f t="shared" si="1"/>
        <v>0</v>
      </c>
    </row>
    <row r="21" spans="1:13" x14ac:dyDescent="0.2">
      <c r="A21" s="9" t="s">
        <v>17</v>
      </c>
      <c r="B21" s="9"/>
      <c r="C21" s="11">
        <f t="shared" si="2"/>
        <v>133.88999999999999</v>
      </c>
      <c r="D21" s="18">
        <f t="shared" si="2"/>
        <v>100.00000000000001</v>
      </c>
      <c r="F21" s="11">
        <v>132.88999999999999</v>
      </c>
      <c r="G21" s="11">
        <f t="shared" si="3"/>
        <v>99.253118231383979</v>
      </c>
      <c r="I21" s="11">
        <v>0</v>
      </c>
      <c r="J21" s="11">
        <f t="shared" si="0"/>
        <v>0</v>
      </c>
      <c r="L21" s="11">
        <v>1</v>
      </c>
      <c r="M21" s="11">
        <f t="shared" si="1"/>
        <v>0.74688176861602817</v>
      </c>
    </row>
    <row r="22" spans="1:13" x14ac:dyDescent="0.2">
      <c r="A22" s="9" t="s">
        <v>18</v>
      </c>
      <c r="B22" s="9"/>
      <c r="C22" s="11">
        <f t="shared" si="2"/>
        <v>3.25</v>
      </c>
      <c r="D22" s="18">
        <f t="shared" si="2"/>
        <v>100</v>
      </c>
      <c r="F22" s="11">
        <v>3.25</v>
      </c>
      <c r="G22" s="11">
        <f t="shared" si="3"/>
        <v>100</v>
      </c>
      <c r="I22" s="11">
        <v>0</v>
      </c>
      <c r="J22" s="11">
        <f t="shared" si="0"/>
        <v>0</v>
      </c>
      <c r="L22" s="11">
        <v>0</v>
      </c>
      <c r="M22" s="11">
        <f t="shared" si="1"/>
        <v>0</v>
      </c>
    </row>
    <row r="23" spans="1:13" x14ac:dyDescent="0.2">
      <c r="C23" s="11" t="str">
        <f t="shared" si="2"/>
        <v/>
      </c>
      <c r="D23" s="18" t="str">
        <f t="shared" si="2"/>
        <v/>
      </c>
      <c r="G23" s="11" t="str">
        <f t="shared" si="3"/>
        <v/>
      </c>
      <c r="J23" s="11" t="str">
        <f t="shared" si="0"/>
        <v/>
      </c>
      <c r="L23" s="11" t="s">
        <v>11</v>
      </c>
      <c r="M23" s="11" t="str">
        <f t="shared" si="1"/>
        <v/>
      </c>
    </row>
    <row r="24" spans="1:13" x14ac:dyDescent="0.2">
      <c r="A24" s="9" t="s">
        <v>85</v>
      </c>
      <c r="C24" s="11">
        <f t="shared" si="2"/>
        <v>274.541</v>
      </c>
      <c r="D24" s="18">
        <f t="shared" si="2"/>
        <v>100</v>
      </c>
      <c r="F24" s="11">
        <f>F25+F30</f>
        <v>225.541</v>
      </c>
      <c r="G24" s="11">
        <f t="shared" si="3"/>
        <v>82.15202829449882</v>
      </c>
      <c r="I24" s="11">
        <f>I25+I30</f>
        <v>9.5</v>
      </c>
      <c r="J24" s="11">
        <f t="shared" si="0"/>
        <v>3.4603210449441071</v>
      </c>
      <c r="L24" s="11">
        <f>L25+L30</f>
        <v>39.5</v>
      </c>
      <c r="M24" s="11">
        <f t="shared" si="1"/>
        <v>14.387650660557075</v>
      </c>
    </row>
    <row r="25" spans="1:13" x14ac:dyDescent="0.2">
      <c r="A25" s="9" t="s">
        <v>19</v>
      </c>
      <c r="C25" s="11">
        <f t="shared" si="2"/>
        <v>133.38300000000001</v>
      </c>
      <c r="D25" s="18">
        <f t="shared" si="2"/>
        <v>100</v>
      </c>
      <c r="F25" s="11">
        <f>SUM(F26:F28)</f>
        <v>100.38300000000001</v>
      </c>
      <c r="G25" s="11">
        <f t="shared" si="3"/>
        <v>75.259215942061587</v>
      </c>
      <c r="I25" s="11">
        <f>SUM(I26:I28)</f>
        <v>6.5</v>
      </c>
      <c r="J25" s="11">
        <f t="shared" si="0"/>
        <v>4.8731847386848397</v>
      </c>
      <c r="L25" s="11">
        <f>SUM(L26:L28)</f>
        <v>26.5</v>
      </c>
      <c r="M25" s="11">
        <f t="shared" si="1"/>
        <v>19.867599319253575</v>
      </c>
    </row>
    <row r="26" spans="1:13" x14ac:dyDescent="0.2">
      <c r="A26" s="9" t="s">
        <v>20</v>
      </c>
      <c r="C26" s="11">
        <f t="shared" si="2"/>
        <v>26.5</v>
      </c>
      <c r="D26" s="18">
        <f t="shared" si="2"/>
        <v>100</v>
      </c>
      <c r="F26" s="11">
        <v>21.5</v>
      </c>
      <c r="G26" s="11">
        <f t="shared" si="3"/>
        <v>81.132075471698116</v>
      </c>
      <c r="I26" s="11">
        <v>0.5</v>
      </c>
      <c r="J26" s="11">
        <f t="shared" si="0"/>
        <v>1.8867924528301887</v>
      </c>
      <c r="L26" s="11">
        <v>4.5</v>
      </c>
      <c r="M26" s="11">
        <f t="shared" si="1"/>
        <v>16.981132075471699</v>
      </c>
    </row>
    <row r="27" spans="1:13" x14ac:dyDescent="0.2">
      <c r="A27" s="9" t="s">
        <v>21</v>
      </c>
      <c r="C27" s="11">
        <f t="shared" si="2"/>
        <v>56.633000000000003</v>
      </c>
      <c r="D27" s="18">
        <f t="shared" si="2"/>
        <v>100</v>
      </c>
      <c r="F27" s="11">
        <v>44.133000000000003</v>
      </c>
      <c r="G27" s="11">
        <f t="shared" si="3"/>
        <v>77.928063143396969</v>
      </c>
      <c r="I27" s="11">
        <v>1.5</v>
      </c>
      <c r="J27" s="11">
        <f t="shared" si="0"/>
        <v>2.6486324227923648</v>
      </c>
      <c r="L27" s="11">
        <v>11</v>
      </c>
      <c r="M27" s="11">
        <f t="shared" si="1"/>
        <v>19.423304433810674</v>
      </c>
    </row>
    <row r="28" spans="1:13" x14ac:dyDescent="0.2">
      <c r="A28" s="9" t="s">
        <v>22</v>
      </c>
      <c r="C28" s="11">
        <f t="shared" si="2"/>
        <v>50.25</v>
      </c>
      <c r="D28" s="18">
        <f t="shared" si="2"/>
        <v>100</v>
      </c>
      <c r="F28" s="11">
        <v>34.75</v>
      </c>
      <c r="G28" s="11">
        <f t="shared" si="3"/>
        <v>69.154228855721385</v>
      </c>
      <c r="I28" s="11">
        <v>4.5</v>
      </c>
      <c r="J28" s="11">
        <f t="shared" si="0"/>
        <v>8.9552238805970141</v>
      </c>
      <c r="L28" s="11">
        <v>11</v>
      </c>
      <c r="M28" s="11">
        <f t="shared" si="1"/>
        <v>21.890547263681594</v>
      </c>
    </row>
    <row r="29" spans="1:13" x14ac:dyDescent="0.2">
      <c r="C29" s="11" t="str">
        <f t="shared" si="2"/>
        <v/>
      </c>
      <c r="D29" s="18" t="str">
        <f t="shared" si="2"/>
        <v/>
      </c>
      <c r="G29" s="11" t="str">
        <f t="shared" si="3"/>
        <v/>
      </c>
      <c r="J29" s="11" t="str">
        <f t="shared" si="0"/>
        <v/>
      </c>
      <c r="L29" s="11" t="s">
        <v>11</v>
      </c>
      <c r="M29" s="11" t="str">
        <f t="shared" si="1"/>
        <v/>
      </c>
    </row>
    <row r="30" spans="1:13" x14ac:dyDescent="0.2">
      <c r="A30" s="9" t="s">
        <v>23</v>
      </c>
      <c r="C30" s="11">
        <f t="shared" si="2"/>
        <v>141.15800000000002</v>
      </c>
      <c r="D30" s="18">
        <f t="shared" si="2"/>
        <v>99.999999999999972</v>
      </c>
      <c r="F30" s="11">
        <f>SUM(F31:F33)</f>
        <v>125.158</v>
      </c>
      <c r="G30" s="11">
        <f t="shared" si="3"/>
        <v>88.665183694866727</v>
      </c>
      <c r="I30" s="11">
        <f>SUM(I31:I33)</f>
        <v>3</v>
      </c>
      <c r="J30" s="11">
        <f t="shared" si="0"/>
        <v>2.1252780572124852</v>
      </c>
      <c r="L30" s="11">
        <f>SUM(L31:L33)</f>
        <v>13</v>
      </c>
      <c r="M30" s="11">
        <f t="shared" si="1"/>
        <v>9.2095382479207686</v>
      </c>
    </row>
    <row r="31" spans="1:13" x14ac:dyDescent="0.2">
      <c r="A31" s="9" t="s">
        <v>24</v>
      </c>
      <c r="C31" s="11">
        <f t="shared" si="2"/>
        <v>38.5</v>
      </c>
      <c r="D31" s="18">
        <f t="shared" si="2"/>
        <v>100</v>
      </c>
      <c r="F31" s="11">
        <v>33.5</v>
      </c>
      <c r="G31" s="11">
        <f t="shared" si="3"/>
        <v>87.012987012987011</v>
      </c>
      <c r="I31" s="11">
        <v>1</v>
      </c>
      <c r="J31" s="11">
        <f t="shared" si="0"/>
        <v>2.5974025974025974</v>
      </c>
      <c r="L31" s="11">
        <v>4</v>
      </c>
      <c r="M31" s="11">
        <f t="shared" si="1"/>
        <v>10.38961038961039</v>
      </c>
    </row>
    <row r="32" spans="1:13" x14ac:dyDescent="0.2">
      <c r="A32" s="9" t="s">
        <v>25</v>
      </c>
      <c r="C32" s="11">
        <f t="shared" si="2"/>
        <v>26</v>
      </c>
      <c r="D32" s="18">
        <f t="shared" si="2"/>
        <v>99.999999999999986</v>
      </c>
      <c r="F32" s="11">
        <v>23</v>
      </c>
      <c r="G32" s="11">
        <f t="shared" si="3"/>
        <v>88.461538461538453</v>
      </c>
      <c r="I32" s="11">
        <v>0</v>
      </c>
      <c r="J32" s="11">
        <f t="shared" si="0"/>
        <v>0</v>
      </c>
      <c r="L32" s="11">
        <v>3</v>
      </c>
      <c r="M32" s="11">
        <f t="shared" si="1"/>
        <v>11.538461538461538</v>
      </c>
    </row>
    <row r="33" spans="1:13" x14ac:dyDescent="0.2">
      <c r="A33" s="9" t="s">
        <v>26</v>
      </c>
      <c r="C33" s="11">
        <f t="shared" si="2"/>
        <v>76.658000000000001</v>
      </c>
      <c r="D33" s="18">
        <f t="shared" si="2"/>
        <v>100</v>
      </c>
      <c r="F33" s="11">
        <v>68.658000000000001</v>
      </c>
      <c r="G33" s="11">
        <f t="shared" si="3"/>
        <v>89.564037673823989</v>
      </c>
      <c r="I33" s="11">
        <v>2</v>
      </c>
      <c r="J33" s="11">
        <f t="shared" si="0"/>
        <v>2.6089905815440009</v>
      </c>
      <c r="L33" s="11">
        <v>6</v>
      </c>
      <c r="M33" s="11">
        <f t="shared" si="1"/>
        <v>7.8269717446320008</v>
      </c>
    </row>
    <row r="34" spans="1:13" x14ac:dyDescent="0.2">
      <c r="C34" s="11" t="str">
        <f t="shared" si="2"/>
        <v/>
      </c>
      <c r="D34" s="18" t="str">
        <f t="shared" si="2"/>
        <v/>
      </c>
      <c r="G34" s="11" t="str">
        <f t="shared" si="3"/>
        <v/>
      </c>
      <c r="J34" s="11" t="str">
        <f t="shared" si="0"/>
        <v/>
      </c>
      <c r="L34" s="11" t="s">
        <v>11</v>
      </c>
      <c r="M34" s="11" t="str">
        <f t="shared" si="1"/>
        <v/>
      </c>
    </row>
    <row r="35" spans="1:13" x14ac:dyDescent="0.2">
      <c r="A35" s="9" t="s">
        <v>86</v>
      </c>
      <c r="C35" s="11">
        <f t="shared" si="2"/>
        <v>345.79133333333334</v>
      </c>
      <c r="D35" s="18">
        <f t="shared" si="2"/>
        <v>99.999999999999986</v>
      </c>
      <c r="F35" s="11">
        <f>SUM(F36)</f>
        <v>247.04133333333334</v>
      </c>
      <c r="G35" s="11">
        <f t="shared" si="3"/>
        <v>71.442314922101374</v>
      </c>
      <c r="I35" s="11">
        <f>SUM(I36)</f>
        <v>39.5</v>
      </c>
      <c r="J35" s="11">
        <f t="shared" si="0"/>
        <v>11.423074031159446</v>
      </c>
      <c r="L35" s="11">
        <f>SUM(L36)</f>
        <v>59.25</v>
      </c>
      <c r="M35" s="11">
        <f t="shared" si="1"/>
        <v>17.13461104673917</v>
      </c>
    </row>
    <row r="36" spans="1:13" x14ac:dyDescent="0.2">
      <c r="A36" s="9" t="s">
        <v>27</v>
      </c>
      <c r="C36" s="11">
        <f t="shared" si="2"/>
        <v>345.79133333333334</v>
      </c>
      <c r="D36" s="18">
        <f t="shared" si="2"/>
        <v>99.999999999999986</v>
      </c>
      <c r="F36" s="11">
        <f>SUM(F37:F41)</f>
        <v>247.04133333333334</v>
      </c>
      <c r="G36" s="11">
        <f t="shared" si="3"/>
        <v>71.442314922101374</v>
      </c>
      <c r="I36" s="11">
        <f>SUM(I37:I41)</f>
        <v>39.5</v>
      </c>
      <c r="J36" s="11">
        <f t="shared" si="0"/>
        <v>11.423074031159446</v>
      </c>
      <c r="L36" s="11">
        <f>SUM(L37:L41)</f>
        <v>59.25</v>
      </c>
      <c r="M36" s="11">
        <f t="shared" si="1"/>
        <v>17.13461104673917</v>
      </c>
    </row>
    <row r="37" spans="1:13" x14ac:dyDescent="0.2">
      <c r="A37" s="9" t="s">
        <v>28</v>
      </c>
      <c r="C37" s="11">
        <f t="shared" si="2"/>
        <v>70.45</v>
      </c>
      <c r="D37" s="18">
        <f t="shared" si="2"/>
        <v>100</v>
      </c>
      <c r="F37" s="11">
        <f>4/30+2/30+44.25</f>
        <v>44.45</v>
      </c>
      <c r="G37" s="11">
        <f t="shared" si="3"/>
        <v>63.094393186657207</v>
      </c>
      <c r="I37" s="11">
        <v>11.25</v>
      </c>
      <c r="J37" s="11">
        <f t="shared" si="0"/>
        <v>15.96877217885025</v>
      </c>
      <c r="L37" s="11">
        <v>14.75</v>
      </c>
      <c r="M37" s="11">
        <f t="shared" si="1"/>
        <v>20.936834634492545</v>
      </c>
    </row>
    <row r="38" spans="1:13" x14ac:dyDescent="0.2">
      <c r="A38" s="9" t="s">
        <v>29</v>
      </c>
      <c r="C38" s="11">
        <f t="shared" si="2"/>
        <v>62.957999999999998</v>
      </c>
      <c r="D38" s="18">
        <f t="shared" si="2"/>
        <v>100</v>
      </c>
      <c r="F38" s="11">
        <v>48.457999999999998</v>
      </c>
      <c r="G38" s="11">
        <f t="shared" si="3"/>
        <v>76.968772832682106</v>
      </c>
      <c r="I38" s="11">
        <v>6</v>
      </c>
      <c r="J38" s="11">
        <f t="shared" si="0"/>
        <v>9.5301629657867153</v>
      </c>
      <c r="L38" s="11">
        <v>8.5</v>
      </c>
      <c r="M38" s="11">
        <f t="shared" si="1"/>
        <v>13.501064201531179</v>
      </c>
    </row>
    <row r="39" spans="1:13" x14ac:dyDescent="0.2">
      <c r="A39" s="9" t="s">
        <v>30</v>
      </c>
      <c r="C39" s="11">
        <f t="shared" si="2"/>
        <v>38.799999999999997</v>
      </c>
      <c r="D39" s="18">
        <f t="shared" si="2"/>
        <v>100</v>
      </c>
      <c r="F39" s="11">
        <v>22.55</v>
      </c>
      <c r="G39" s="11">
        <f t="shared" si="3"/>
        <v>58.118556701030933</v>
      </c>
      <c r="I39" s="11">
        <v>7.25</v>
      </c>
      <c r="J39" s="11">
        <f t="shared" si="0"/>
        <v>18.685567010309278</v>
      </c>
      <c r="L39" s="11">
        <v>9</v>
      </c>
      <c r="M39" s="11">
        <f t="shared" si="1"/>
        <v>23.195876288659793</v>
      </c>
    </row>
    <row r="40" spans="1:13" x14ac:dyDescent="0.2">
      <c r="A40" s="9" t="s">
        <v>31</v>
      </c>
      <c r="C40" s="11">
        <f t="shared" si="2"/>
        <v>90.75</v>
      </c>
      <c r="D40" s="18">
        <f t="shared" si="2"/>
        <v>100</v>
      </c>
      <c r="F40" s="11">
        <v>78.75</v>
      </c>
      <c r="G40" s="11">
        <f t="shared" si="3"/>
        <v>86.776859504132233</v>
      </c>
      <c r="I40" s="11">
        <v>1</v>
      </c>
      <c r="J40" s="11">
        <f t="shared" si="0"/>
        <v>1.1019283746556474</v>
      </c>
      <c r="L40" s="11">
        <v>11</v>
      </c>
      <c r="M40" s="11">
        <f t="shared" si="1"/>
        <v>12.121212121212121</v>
      </c>
    </row>
    <row r="41" spans="1:13" x14ac:dyDescent="0.2">
      <c r="A41" s="9" t="s">
        <v>32</v>
      </c>
      <c r="C41" s="11">
        <f t="shared" si="2"/>
        <v>82.833333333333343</v>
      </c>
      <c r="D41" s="18">
        <f t="shared" si="2"/>
        <v>99.999999999999986</v>
      </c>
      <c r="F41" s="11">
        <f>25/30+52</f>
        <v>52.833333333333336</v>
      </c>
      <c r="G41" s="11">
        <f t="shared" si="3"/>
        <v>63.78269617706237</v>
      </c>
      <c r="I41" s="11">
        <v>14</v>
      </c>
      <c r="J41" s="11">
        <f t="shared" si="0"/>
        <v>16.901408450704221</v>
      </c>
      <c r="L41" s="11">
        <v>16</v>
      </c>
      <c r="M41" s="11">
        <f t="shared" si="1"/>
        <v>19.315895372233399</v>
      </c>
    </row>
    <row r="42" spans="1:13" x14ac:dyDescent="0.2">
      <c r="C42" s="11" t="str">
        <f t="shared" si="2"/>
        <v/>
      </c>
      <c r="D42" s="18" t="str">
        <f t="shared" si="2"/>
        <v/>
      </c>
      <c r="G42" s="11" t="str">
        <f t="shared" si="3"/>
        <v/>
      </c>
      <c r="J42" s="11" t="str">
        <f t="shared" si="0"/>
        <v/>
      </c>
      <c r="L42" s="11" t="s">
        <v>11</v>
      </c>
      <c r="M42" s="11" t="str">
        <f t="shared" si="1"/>
        <v/>
      </c>
    </row>
    <row r="43" spans="1:13" x14ac:dyDescent="0.2">
      <c r="A43" s="9" t="s">
        <v>87</v>
      </c>
      <c r="C43" s="11">
        <f t="shared" si="2"/>
        <v>746.72133333333329</v>
      </c>
      <c r="D43" s="18">
        <f t="shared" si="2"/>
        <v>100</v>
      </c>
      <c r="F43" s="11">
        <f>F44+F50+F60+F62</f>
        <v>599.47133333333329</v>
      </c>
      <c r="G43" s="11">
        <f t="shared" si="3"/>
        <v>80.280461609060765</v>
      </c>
      <c r="I43" s="11">
        <f>I44+I50+I60+I62</f>
        <v>23</v>
      </c>
      <c r="J43" s="11">
        <f t="shared" si="0"/>
        <v>3.0801316332197111</v>
      </c>
      <c r="L43" s="11">
        <f>L44+L50+L60+L62</f>
        <v>124.25</v>
      </c>
      <c r="M43" s="11">
        <f t="shared" si="1"/>
        <v>16.639406757719524</v>
      </c>
    </row>
    <row r="44" spans="1:13" x14ac:dyDescent="0.2">
      <c r="A44" s="9" t="s">
        <v>33</v>
      </c>
      <c r="C44" s="11">
        <f t="shared" si="2"/>
        <v>158.79333333333332</v>
      </c>
      <c r="D44" s="18">
        <f t="shared" si="2"/>
        <v>100</v>
      </c>
      <c r="F44" s="11">
        <f>SUM(F45:F48)</f>
        <v>137.29333333333332</v>
      </c>
      <c r="G44" s="11">
        <f t="shared" si="3"/>
        <v>86.460388765271418</v>
      </c>
      <c r="I44" s="11">
        <f>SUM(I45:I48)</f>
        <v>1.5</v>
      </c>
      <c r="J44" s="11">
        <f t="shared" si="0"/>
        <v>0.94462403963222652</v>
      </c>
      <c r="L44" s="11">
        <f>SUM(L45:L48)</f>
        <v>20</v>
      </c>
      <c r="M44" s="11">
        <f t="shared" si="1"/>
        <v>12.594987195096351</v>
      </c>
    </row>
    <row r="45" spans="1:13" x14ac:dyDescent="0.2">
      <c r="A45" s="9" t="s">
        <v>34</v>
      </c>
      <c r="C45" s="11">
        <f t="shared" si="2"/>
        <v>62.88</v>
      </c>
      <c r="D45" s="18">
        <f t="shared" si="2"/>
        <v>100</v>
      </c>
      <c r="F45" s="11">
        <v>54.88</v>
      </c>
      <c r="G45" s="11">
        <f t="shared" si="3"/>
        <v>87.277353689567434</v>
      </c>
      <c r="I45" s="11">
        <v>1</v>
      </c>
      <c r="J45" s="11">
        <f t="shared" si="0"/>
        <v>1.5903307888040712</v>
      </c>
      <c r="L45" s="11">
        <v>7</v>
      </c>
      <c r="M45" s="11">
        <f t="shared" si="1"/>
        <v>11.132315521628499</v>
      </c>
    </row>
    <row r="46" spans="1:13" x14ac:dyDescent="0.2">
      <c r="A46" s="9" t="s">
        <v>35</v>
      </c>
      <c r="C46" s="11">
        <f t="shared" si="2"/>
        <v>41</v>
      </c>
      <c r="D46" s="18">
        <f t="shared" si="2"/>
        <v>100</v>
      </c>
      <c r="F46" s="11">
        <f>21/30+34.3</f>
        <v>35</v>
      </c>
      <c r="G46" s="11">
        <f t="shared" si="3"/>
        <v>85.365853658536579</v>
      </c>
      <c r="I46" s="11">
        <v>0</v>
      </c>
      <c r="J46" s="11">
        <f t="shared" si="0"/>
        <v>0</v>
      </c>
      <c r="L46" s="11">
        <v>6</v>
      </c>
      <c r="M46" s="11">
        <f t="shared" si="1"/>
        <v>14.634146341463413</v>
      </c>
    </row>
    <row r="47" spans="1:13" x14ac:dyDescent="0.2">
      <c r="A47" s="9" t="s">
        <v>36</v>
      </c>
      <c r="C47" s="11">
        <f t="shared" si="2"/>
        <v>29.5</v>
      </c>
      <c r="D47" s="18">
        <f t="shared" si="2"/>
        <v>100</v>
      </c>
      <c r="F47" s="11">
        <f>0/30+25.5</f>
        <v>25.5</v>
      </c>
      <c r="G47" s="11">
        <f t="shared" si="3"/>
        <v>86.440677966101703</v>
      </c>
      <c r="I47" s="11">
        <v>0</v>
      </c>
      <c r="J47" s="11">
        <f t="shared" si="0"/>
        <v>0</v>
      </c>
      <c r="L47" s="11">
        <v>4</v>
      </c>
      <c r="M47" s="11">
        <f t="shared" si="1"/>
        <v>13.559322033898304</v>
      </c>
    </row>
    <row r="48" spans="1:13" x14ac:dyDescent="0.2">
      <c r="A48" s="9" t="s">
        <v>37</v>
      </c>
      <c r="C48" s="11">
        <f t="shared" si="2"/>
        <v>25.413333333333334</v>
      </c>
      <c r="D48" s="18">
        <f t="shared" si="2"/>
        <v>100</v>
      </c>
      <c r="F48" s="11">
        <f>16/30+21.38</f>
        <v>21.913333333333334</v>
      </c>
      <c r="G48" s="11">
        <f t="shared" si="3"/>
        <v>86.227701993704102</v>
      </c>
      <c r="I48" s="11">
        <v>0.5</v>
      </c>
      <c r="J48" s="11">
        <f t="shared" si="0"/>
        <v>1.9674711437565582</v>
      </c>
      <c r="L48" s="11">
        <v>3</v>
      </c>
      <c r="M48" s="11">
        <f t="shared" si="1"/>
        <v>11.804826862539349</v>
      </c>
    </row>
    <row r="49" spans="1:13" x14ac:dyDescent="0.2">
      <c r="C49" s="11" t="str">
        <f t="shared" si="2"/>
        <v/>
      </c>
      <c r="D49" s="18" t="str">
        <f t="shared" si="2"/>
        <v/>
      </c>
      <c r="G49" s="11" t="str">
        <f t="shared" si="3"/>
        <v/>
      </c>
      <c r="J49" s="11" t="str">
        <f t="shared" si="0"/>
        <v/>
      </c>
      <c r="L49" s="11" t="s">
        <v>11</v>
      </c>
      <c r="M49" s="11" t="str">
        <f t="shared" si="1"/>
        <v/>
      </c>
    </row>
    <row r="50" spans="1:13" x14ac:dyDescent="0.2">
      <c r="A50" s="9" t="s">
        <v>38</v>
      </c>
      <c r="C50" s="11">
        <f t="shared" si="2"/>
        <v>302.38333333333333</v>
      </c>
      <c r="D50" s="18">
        <f t="shared" si="2"/>
        <v>99.999999999999986</v>
      </c>
      <c r="F50" s="11">
        <f>SUM(F51:F58)</f>
        <v>245.88333333333333</v>
      </c>
      <c r="G50" s="11">
        <f t="shared" si="3"/>
        <v>81.315107755057042</v>
      </c>
      <c r="I50" s="11">
        <f>SUM(I51:I58)</f>
        <v>18.5</v>
      </c>
      <c r="J50" s="11">
        <f t="shared" si="0"/>
        <v>6.1180620625034452</v>
      </c>
      <c r="L50" s="11">
        <f>SUM(L51:L58)</f>
        <v>38</v>
      </c>
      <c r="M50" s="11">
        <f t="shared" si="1"/>
        <v>12.566830182439508</v>
      </c>
    </row>
    <row r="51" spans="1:13" x14ac:dyDescent="0.2">
      <c r="A51" s="9" t="s">
        <v>39</v>
      </c>
      <c r="C51" s="11">
        <f t="shared" si="2"/>
        <v>33.25</v>
      </c>
      <c r="D51" s="18">
        <f t="shared" si="2"/>
        <v>100</v>
      </c>
      <c r="F51" s="11">
        <v>27.25</v>
      </c>
      <c r="G51" s="11">
        <f t="shared" si="3"/>
        <v>81.954887218045116</v>
      </c>
      <c r="I51" s="11">
        <v>1</v>
      </c>
      <c r="J51" s="11">
        <f t="shared" si="0"/>
        <v>3.007518796992481</v>
      </c>
      <c r="L51" s="11">
        <v>5</v>
      </c>
      <c r="M51" s="11">
        <f t="shared" si="1"/>
        <v>15.037593984962406</v>
      </c>
    </row>
    <row r="52" spans="1:13" x14ac:dyDescent="0.2">
      <c r="A52" s="9" t="s">
        <v>40</v>
      </c>
      <c r="C52" s="11">
        <f t="shared" si="2"/>
        <v>50.658333333333331</v>
      </c>
      <c r="D52" s="18">
        <f t="shared" si="2"/>
        <v>100.00000000000001</v>
      </c>
      <c r="F52" s="11">
        <f>(8)/2/30+57/30+34.625</f>
        <v>36.658333333333331</v>
      </c>
      <c r="G52" s="11">
        <f t="shared" si="3"/>
        <v>72.363875637440373</v>
      </c>
      <c r="I52" s="11">
        <v>10</v>
      </c>
      <c r="J52" s="11">
        <f t="shared" si="0"/>
        <v>19.740088830399738</v>
      </c>
      <c r="L52" s="11">
        <v>4</v>
      </c>
      <c r="M52" s="11">
        <f t="shared" si="1"/>
        <v>7.8960355321598952</v>
      </c>
    </row>
    <row r="53" spans="1:13" x14ac:dyDescent="0.2">
      <c r="A53" s="9" t="s">
        <v>41</v>
      </c>
      <c r="C53" s="11">
        <f t="shared" si="2"/>
        <v>33.875</v>
      </c>
      <c r="D53" s="18">
        <f t="shared" si="2"/>
        <v>100.00000000000001</v>
      </c>
      <c r="F53" s="11">
        <v>27.375</v>
      </c>
      <c r="G53" s="11">
        <f t="shared" si="3"/>
        <v>80.811808118081188</v>
      </c>
      <c r="I53" s="11">
        <v>0.5</v>
      </c>
      <c r="J53" s="11">
        <f t="shared" si="0"/>
        <v>1.4760147601476015</v>
      </c>
      <c r="L53" s="11">
        <v>6</v>
      </c>
      <c r="M53" s="11">
        <f t="shared" si="1"/>
        <v>17.712177121771216</v>
      </c>
    </row>
    <row r="54" spans="1:13" x14ac:dyDescent="0.2">
      <c r="A54" s="9" t="s">
        <v>42</v>
      </c>
      <c r="C54" s="11">
        <f t="shared" si="2"/>
        <v>36.33</v>
      </c>
      <c r="D54" s="18">
        <f t="shared" si="2"/>
        <v>100</v>
      </c>
      <c r="F54" s="11">
        <v>32.33</v>
      </c>
      <c r="G54" s="11">
        <f t="shared" si="3"/>
        <v>88.989815579410958</v>
      </c>
      <c r="I54" s="11">
        <v>0</v>
      </c>
      <c r="J54" s="11">
        <f t="shared" si="0"/>
        <v>0</v>
      </c>
      <c r="L54" s="11">
        <v>4</v>
      </c>
      <c r="M54" s="11">
        <f t="shared" si="1"/>
        <v>11.010184420589045</v>
      </c>
    </row>
    <row r="55" spans="1:13" x14ac:dyDescent="0.2">
      <c r="A55" s="9" t="s">
        <v>43</v>
      </c>
      <c r="C55" s="11">
        <f t="shared" si="2"/>
        <v>36.68</v>
      </c>
      <c r="D55" s="18">
        <f t="shared" si="2"/>
        <v>100</v>
      </c>
      <c r="F55" s="11">
        <v>30.68</v>
      </c>
      <c r="G55" s="11">
        <f t="shared" si="3"/>
        <v>83.642311886586697</v>
      </c>
      <c r="I55" s="11">
        <v>0</v>
      </c>
      <c r="J55" s="11">
        <f t="shared" si="0"/>
        <v>0</v>
      </c>
      <c r="L55" s="11">
        <v>6</v>
      </c>
      <c r="M55" s="11">
        <f t="shared" si="1"/>
        <v>16.357688113413303</v>
      </c>
    </row>
    <row r="56" spans="1:13" x14ac:dyDescent="0.2">
      <c r="A56" s="9" t="s">
        <v>44</v>
      </c>
      <c r="C56" s="11">
        <f t="shared" si="2"/>
        <v>57.96</v>
      </c>
      <c r="D56" s="18">
        <f t="shared" si="2"/>
        <v>99.999999999999986</v>
      </c>
      <c r="F56" s="11">
        <v>49.46</v>
      </c>
      <c r="G56" s="11">
        <f t="shared" si="3"/>
        <v>85.334713595583153</v>
      </c>
      <c r="I56" s="11">
        <v>3.5</v>
      </c>
      <c r="J56" s="11">
        <f t="shared" si="0"/>
        <v>6.0386473429951693</v>
      </c>
      <c r="L56" s="11">
        <v>5</v>
      </c>
      <c r="M56" s="11">
        <f t="shared" si="1"/>
        <v>8.6266390614216704</v>
      </c>
    </row>
    <row r="57" spans="1:13" x14ac:dyDescent="0.2">
      <c r="A57" s="9" t="s">
        <v>45</v>
      </c>
      <c r="C57" s="11">
        <f t="shared" si="2"/>
        <v>27.25</v>
      </c>
      <c r="D57" s="18">
        <f t="shared" si="2"/>
        <v>99.999999999999986</v>
      </c>
      <c r="F57" s="11">
        <v>20.75</v>
      </c>
      <c r="G57" s="11">
        <f t="shared" si="3"/>
        <v>76.146788990825684</v>
      </c>
      <c r="I57" s="11">
        <v>2.5</v>
      </c>
      <c r="J57" s="11">
        <f t="shared" si="0"/>
        <v>9.1743119266055047</v>
      </c>
      <c r="L57" s="11">
        <v>4</v>
      </c>
      <c r="M57" s="11">
        <f t="shared" si="1"/>
        <v>14.678899082568808</v>
      </c>
    </row>
    <row r="58" spans="1:13" x14ac:dyDescent="0.2">
      <c r="A58" s="9" t="s">
        <v>46</v>
      </c>
      <c r="C58" s="11">
        <f t="shared" si="2"/>
        <v>26.38</v>
      </c>
      <c r="D58" s="18">
        <f t="shared" si="2"/>
        <v>99.999999999999986</v>
      </c>
      <c r="F58" s="11">
        <v>21.38</v>
      </c>
      <c r="G58" s="11">
        <f t="shared" si="3"/>
        <v>81.046247156937071</v>
      </c>
      <c r="I58" s="11">
        <v>1</v>
      </c>
      <c r="J58" s="11">
        <f t="shared" si="0"/>
        <v>3.7907505686125851</v>
      </c>
      <c r="L58" s="11">
        <v>4</v>
      </c>
      <c r="M58" s="11">
        <f t="shared" si="1"/>
        <v>15.16300227445034</v>
      </c>
    </row>
    <row r="60" spans="1:13" x14ac:dyDescent="0.2">
      <c r="A60" s="9" t="s">
        <v>47</v>
      </c>
      <c r="C60" s="11">
        <f t="shared" si="2"/>
        <v>101.333</v>
      </c>
      <c r="D60" s="18">
        <f t="shared" si="2"/>
        <v>100</v>
      </c>
      <c r="F60" s="11">
        <f>48/30+162/30+56.083</f>
        <v>63.082999999999998</v>
      </c>
      <c r="G60" s="11">
        <f t="shared" si="3"/>
        <v>62.253165306464822</v>
      </c>
      <c r="I60" s="11">
        <v>2.5</v>
      </c>
      <c r="J60" s="11">
        <f t="shared" si="0"/>
        <v>2.4671133786624297</v>
      </c>
      <c r="L60" s="11">
        <v>35.75</v>
      </c>
      <c r="M60" s="11">
        <f t="shared" si="1"/>
        <v>35.279721314872745</v>
      </c>
    </row>
    <row r="61" spans="1:13" x14ac:dyDescent="0.2">
      <c r="C61" s="11" t="str">
        <f t="shared" si="2"/>
        <v/>
      </c>
      <c r="D61" s="18" t="str">
        <f t="shared" si="2"/>
        <v/>
      </c>
      <c r="G61" s="11" t="str">
        <f t="shared" si="3"/>
        <v/>
      </c>
      <c r="J61" s="11" t="str">
        <f t="shared" si="0"/>
        <v/>
      </c>
      <c r="L61" s="11" t="s">
        <v>11</v>
      </c>
      <c r="M61" s="11" t="str">
        <f t="shared" si="1"/>
        <v/>
      </c>
    </row>
    <row r="62" spans="1:13" x14ac:dyDescent="0.2">
      <c r="A62" s="9" t="s">
        <v>48</v>
      </c>
      <c r="C62" s="11">
        <f t="shared" si="2"/>
        <v>184.21166666666667</v>
      </c>
      <c r="D62" s="18">
        <f t="shared" si="2"/>
        <v>100</v>
      </c>
      <c r="F62" s="11">
        <f>SUM(F63:F67)</f>
        <v>153.21166666666667</v>
      </c>
      <c r="G62" s="11">
        <f t="shared" si="3"/>
        <v>83.171532747654425</v>
      </c>
      <c r="I62" s="11">
        <f>SUM(I63:I67)</f>
        <v>0.5</v>
      </c>
      <c r="J62" s="11">
        <f t="shared" si="0"/>
        <v>0.27142689116686419</v>
      </c>
      <c r="L62" s="11">
        <f>SUM(L63:L67)</f>
        <v>30.5</v>
      </c>
      <c r="M62" s="11">
        <f t="shared" si="1"/>
        <v>16.557040361178714</v>
      </c>
    </row>
    <row r="63" spans="1:13" x14ac:dyDescent="0.2">
      <c r="A63" s="9" t="s">
        <v>49</v>
      </c>
      <c r="C63" s="11">
        <f t="shared" si="2"/>
        <v>18.899999999999999</v>
      </c>
      <c r="D63" s="18">
        <f t="shared" si="2"/>
        <v>100.00000000000001</v>
      </c>
      <c r="F63" s="11">
        <f>(17+37)/30/2+15</f>
        <v>15.9</v>
      </c>
      <c r="G63" s="11">
        <f t="shared" si="3"/>
        <v>84.126984126984141</v>
      </c>
      <c r="I63" s="11">
        <v>0</v>
      </c>
      <c r="J63" s="11">
        <f t="shared" si="0"/>
        <v>0</v>
      </c>
      <c r="L63" s="11">
        <v>3</v>
      </c>
      <c r="M63" s="11">
        <f t="shared" si="1"/>
        <v>15.873015873015875</v>
      </c>
    </row>
    <row r="64" spans="1:13" x14ac:dyDescent="0.2">
      <c r="A64" s="9" t="s">
        <v>50</v>
      </c>
      <c r="C64" s="11">
        <f t="shared" si="2"/>
        <v>61.241666666666667</v>
      </c>
      <c r="D64" s="18">
        <f t="shared" si="2"/>
        <v>100</v>
      </c>
      <c r="F64" s="11">
        <f>64.5/30+14/30+49.625</f>
        <v>52.241666666666667</v>
      </c>
      <c r="G64" s="11">
        <f t="shared" si="3"/>
        <v>85.304123009933321</v>
      </c>
      <c r="I64" s="11">
        <v>0</v>
      </c>
      <c r="J64" s="11">
        <f t="shared" si="0"/>
        <v>0</v>
      </c>
      <c r="L64" s="11">
        <v>9</v>
      </c>
      <c r="M64" s="11">
        <f t="shared" si="1"/>
        <v>14.695876990066676</v>
      </c>
    </row>
    <row r="65" spans="1:13" x14ac:dyDescent="0.2">
      <c r="A65" s="9" t="s">
        <v>51</v>
      </c>
      <c r="C65" s="11">
        <f t="shared" si="2"/>
        <v>37.25</v>
      </c>
      <c r="D65" s="18">
        <f t="shared" si="2"/>
        <v>100.00000000000001</v>
      </c>
      <c r="F65" s="11">
        <v>33.25</v>
      </c>
      <c r="G65" s="11">
        <f t="shared" si="3"/>
        <v>89.261744966442961</v>
      </c>
      <c r="I65" s="11">
        <v>0</v>
      </c>
      <c r="J65" s="11">
        <f t="shared" si="0"/>
        <v>0</v>
      </c>
      <c r="L65" s="11">
        <v>4</v>
      </c>
      <c r="M65" s="11">
        <f t="shared" si="1"/>
        <v>10.738255033557047</v>
      </c>
    </row>
    <row r="66" spans="1:13" x14ac:dyDescent="0.2">
      <c r="A66" s="9" t="s">
        <v>96</v>
      </c>
      <c r="C66" s="11">
        <f t="shared" si="2"/>
        <v>24.25</v>
      </c>
      <c r="D66" s="18">
        <f t="shared" si="2"/>
        <v>100</v>
      </c>
      <c r="F66" s="11">
        <f>(35+40)/2/30+18.5</f>
        <v>19.75</v>
      </c>
      <c r="G66" s="11">
        <f t="shared" si="3"/>
        <v>81.44329896907216</v>
      </c>
      <c r="I66" s="11">
        <v>0</v>
      </c>
      <c r="J66" s="11">
        <f t="shared" si="0"/>
        <v>0</v>
      </c>
      <c r="L66" s="11">
        <v>4.5</v>
      </c>
      <c r="M66" s="11">
        <f t="shared" si="1"/>
        <v>18.556701030927837</v>
      </c>
    </row>
    <row r="67" spans="1:13" x14ac:dyDescent="0.2">
      <c r="A67" s="9" t="s">
        <v>52</v>
      </c>
      <c r="C67" s="11">
        <f t="shared" si="2"/>
        <v>42.57</v>
      </c>
      <c r="D67" s="18">
        <f t="shared" si="2"/>
        <v>100</v>
      </c>
      <c r="F67" s="11">
        <v>32.07</v>
      </c>
      <c r="G67" s="11">
        <f t="shared" si="3"/>
        <v>75.33474277660325</v>
      </c>
      <c r="I67" s="11">
        <v>0.5</v>
      </c>
      <c r="J67" s="11">
        <f t="shared" si="0"/>
        <v>1.1745360582569884</v>
      </c>
      <c r="L67" s="11">
        <v>10</v>
      </c>
      <c r="M67" s="11">
        <f t="shared" si="1"/>
        <v>23.490721165139767</v>
      </c>
    </row>
    <row r="68" spans="1:13" x14ac:dyDescent="0.2">
      <c r="C68" s="11" t="str">
        <f t="shared" si="2"/>
        <v/>
      </c>
      <c r="D68" s="18" t="str">
        <f t="shared" si="2"/>
        <v/>
      </c>
      <c r="G68" s="11" t="str">
        <f t="shared" si="3"/>
        <v/>
      </c>
      <c r="J68" s="11" t="str">
        <f t="shared" si="0"/>
        <v/>
      </c>
      <c r="L68" s="11" t="s">
        <v>11</v>
      </c>
      <c r="M68" s="11" t="str">
        <f t="shared" si="1"/>
        <v/>
      </c>
    </row>
    <row r="69" spans="1:13" x14ac:dyDescent="0.2">
      <c r="A69" s="9" t="s">
        <v>88</v>
      </c>
      <c r="C69" s="11">
        <f t="shared" si="2"/>
        <v>661.76066666666668</v>
      </c>
      <c r="D69" s="18">
        <f t="shared" si="2"/>
        <v>100</v>
      </c>
      <c r="F69" s="11">
        <f>F71+F73+F80+F82</f>
        <v>429.88566666666668</v>
      </c>
      <c r="G69" s="11">
        <f t="shared" si="3"/>
        <v>64.960897242809835</v>
      </c>
      <c r="I69" s="11">
        <f>I71+I73+I80+I82</f>
        <v>96.625</v>
      </c>
      <c r="J69" s="11">
        <f t="shared" si="0"/>
        <v>14.601200232511049</v>
      </c>
      <c r="L69" s="11">
        <f>L71+L73+L80+L82</f>
        <v>135.25</v>
      </c>
      <c r="M69" s="11">
        <f t="shared" si="1"/>
        <v>20.437902524679114</v>
      </c>
    </row>
    <row r="70" spans="1:13" x14ac:dyDescent="0.2">
      <c r="C70" s="11" t="str">
        <f t="shared" si="2"/>
        <v/>
      </c>
      <c r="D70" s="18" t="str">
        <f t="shared" si="2"/>
        <v/>
      </c>
      <c r="G70" s="11" t="str">
        <f t="shared" si="3"/>
        <v/>
      </c>
      <c r="J70" s="11" t="str">
        <f t="shared" si="0"/>
        <v/>
      </c>
      <c r="L70" s="11" t="s">
        <v>11</v>
      </c>
      <c r="M70" s="11" t="str">
        <f t="shared" si="1"/>
        <v/>
      </c>
    </row>
    <row r="71" spans="1:13" x14ac:dyDescent="0.2">
      <c r="A71" s="9" t="s">
        <v>92</v>
      </c>
      <c r="C71" s="11">
        <f t="shared" si="2"/>
        <v>69.040666666666667</v>
      </c>
      <c r="D71" s="18">
        <f t="shared" si="2"/>
        <v>99.999999999999986</v>
      </c>
      <c r="F71" s="11">
        <f>5.5/30+4/30+42.224</f>
        <v>42.540666666666667</v>
      </c>
      <c r="G71" s="11">
        <f>IF($A71&lt;&gt;0,F71/$C71*100,"")</f>
        <v>61.616824866503791</v>
      </c>
      <c r="I71" s="11">
        <v>10</v>
      </c>
      <c r="J71" s="11">
        <f>IF($A71&lt;&gt;0,I71/$C71*100,"")</f>
        <v>14.484217031508001</v>
      </c>
      <c r="L71" s="11">
        <v>16.5</v>
      </c>
      <c r="M71" s="11">
        <f>IF($A71&lt;&gt;0,L71/$C71*100,"")</f>
        <v>23.8989581019882</v>
      </c>
    </row>
    <row r="72" spans="1:13" x14ac:dyDescent="0.2">
      <c r="C72" s="11" t="str">
        <f t="shared" si="2"/>
        <v/>
      </c>
      <c r="D72" s="18" t="str">
        <f t="shared" si="2"/>
        <v/>
      </c>
      <c r="G72" s="11" t="str">
        <f t="shared" si="3"/>
        <v/>
      </c>
      <c r="J72" s="11" t="str">
        <f t="shared" si="0"/>
        <v/>
      </c>
      <c r="L72" s="11" t="s">
        <v>11</v>
      </c>
      <c r="M72" s="11" t="str">
        <f t="shared" si="1"/>
        <v/>
      </c>
    </row>
    <row r="73" spans="1:13" x14ac:dyDescent="0.2">
      <c r="A73" s="9" t="s">
        <v>53</v>
      </c>
      <c r="C73" s="11">
        <f t="shared" si="2"/>
        <v>351.67500000000001</v>
      </c>
      <c r="D73" s="18">
        <f t="shared" si="2"/>
        <v>99.999999999999986</v>
      </c>
      <c r="F73" s="11">
        <f>SUM(F74:F78)</f>
        <v>263.42500000000001</v>
      </c>
      <c r="G73" s="11">
        <f t="shared" si="3"/>
        <v>74.905807919243614</v>
      </c>
      <c r="I73" s="11">
        <f>SUM(I74:I78)</f>
        <v>21.75</v>
      </c>
      <c r="J73" s="11">
        <f t="shared" si="0"/>
        <v>6.1846875666453398</v>
      </c>
      <c r="L73" s="11">
        <f>SUM(L74:L78)</f>
        <v>66.5</v>
      </c>
      <c r="M73" s="11">
        <f t="shared" si="1"/>
        <v>18.909504514111038</v>
      </c>
    </row>
    <row r="74" spans="1:13" x14ac:dyDescent="0.2">
      <c r="A74" s="9" t="s">
        <v>54</v>
      </c>
      <c r="C74" s="11">
        <f t="shared" si="2"/>
        <v>182.8</v>
      </c>
      <c r="D74" s="18">
        <f t="shared" si="2"/>
        <v>100</v>
      </c>
      <c r="F74" s="11">
        <v>130.55000000000001</v>
      </c>
      <c r="G74" s="11">
        <f t="shared" si="3"/>
        <v>71.416849015317283</v>
      </c>
      <c r="I74" s="11">
        <v>18.25</v>
      </c>
      <c r="J74" s="11">
        <f t="shared" si="0"/>
        <v>9.9835886214442002</v>
      </c>
      <c r="L74" s="11">
        <v>34</v>
      </c>
      <c r="M74" s="11">
        <f t="shared" si="1"/>
        <v>18.599562363238512</v>
      </c>
    </row>
    <row r="75" spans="1:13" x14ac:dyDescent="0.2">
      <c r="A75" s="9" t="s">
        <v>55</v>
      </c>
      <c r="C75" s="11">
        <f t="shared" ref="C75:D104" si="4">IF($A75&lt;&gt;0,F75+I75+L75,"")</f>
        <v>64.75</v>
      </c>
      <c r="D75" s="18">
        <f t="shared" si="4"/>
        <v>100</v>
      </c>
      <c r="F75" s="11">
        <v>49.75</v>
      </c>
      <c r="G75" s="11">
        <f t="shared" si="3"/>
        <v>76.833976833976834</v>
      </c>
      <c r="I75" s="11">
        <v>0.5</v>
      </c>
      <c r="J75" s="11">
        <f t="shared" si="0"/>
        <v>0.77220077220077221</v>
      </c>
      <c r="L75" s="11">
        <v>14.5</v>
      </c>
      <c r="M75" s="11">
        <f t="shared" si="1"/>
        <v>22.393822393822393</v>
      </c>
    </row>
    <row r="76" spans="1:13" x14ac:dyDescent="0.2">
      <c r="A76" s="9" t="s">
        <v>56</v>
      </c>
      <c r="C76" s="11">
        <f t="shared" si="4"/>
        <v>19.625</v>
      </c>
      <c r="D76" s="18">
        <f t="shared" si="4"/>
        <v>100</v>
      </c>
      <c r="F76" s="11">
        <v>15.625</v>
      </c>
      <c r="G76" s="11">
        <f t="shared" si="3"/>
        <v>79.617834394904463</v>
      </c>
      <c r="I76" s="11">
        <v>0</v>
      </c>
      <c r="J76" s="11">
        <f t="shared" ref="J76:J104" si="5">IF($A76&lt;&gt;0,I76/$C76*100,"")</f>
        <v>0</v>
      </c>
      <c r="L76" s="11">
        <v>4</v>
      </c>
      <c r="M76" s="11">
        <f t="shared" ref="M76:M104" si="6">IF($A76&lt;&gt;0,L76/$C76*100,"")</f>
        <v>20.382165605095544</v>
      </c>
    </row>
    <row r="77" spans="1:13" x14ac:dyDescent="0.2">
      <c r="A77" s="9" t="s">
        <v>57</v>
      </c>
      <c r="C77" s="11">
        <f t="shared" si="4"/>
        <v>36</v>
      </c>
      <c r="D77" s="18">
        <f t="shared" si="4"/>
        <v>100</v>
      </c>
      <c r="F77" s="8">
        <v>29</v>
      </c>
      <c r="G77" s="11">
        <f t="shared" ref="G77:G104" si="7">IF($A77&lt;&gt;0,F77/$C77*100,"")</f>
        <v>80.555555555555557</v>
      </c>
      <c r="I77" s="11">
        <v>1</v>
      </c>
      <c r="J77" s="11">
        <f t="shared" si="5"/>
        <v>2.7777777777777777</v>
      </c>
      <c r="L77" s="11">
        <v>6</v>
      </c>
      <c r="M77" s="11">
        <f t="shared" si="6"/>
        <v>16.666666666666664</v>
      </c>
    </row>
    <row r="78" spans="1:13" x14ac:dyDescent="0.2">
      <c r="A78" s="9" t="s">
        <v>58</v>
      </c>
      <c r="C78" s="11">
        <f t="shared" si="4"/>
        <v>48.5</v>
      </c>
      <c r="D78" s="18">
        <f t="shared" si="4"/>
        <v>100</v>
      </c>
      <c r="F78" s="11">
        <v>38.5</v>
      </c>
      <c r="G78" s="11">
        <f t="shared" si="7"/>
        <v>79.381443298969074</v>
      </c>
      <c r="I78" s="11">
        <v>2</v>
      </c>
      <c r="J78" s="11">
        <f t="shared" si="5"/>
        <v>4.1237113402061851</v>
      </c>
      <c r="L78" s="11">
        <v>8</v>
      </c>
      <c r="M78" s="11">
        <f t="shared" si="6"/>
        <v>16.494845360824741</v>
      </c>
    </row>
    <row r="79" spans="1:13" x14ac:dyDescent="0.2">
      <c r="C79" s="11" t="str">
        <f t="shared" si="4"/>
        <v/>
      </c>
      <c r="D79" s="18" t="str">
        <f t="shared" si="4"/>
        <v/>
      </c>
      <c r="G79" s="11" t="str">
        <f t="shared" si="7"/>
        <v/>
      </c>
      <c r="J79" s="11" t="str">
        <f t="shared" si="5"/>
        <v/>
      </c>
      <c r="L79" s="11" t="s">
        <v>11</v>
      </c>
      <c r="M79" s="11" t="str">
        <f t="shared" si="6"/>
        <v/>
      </c>
    </row>
    <row r="80" spans="1:13" x14ac:dyDescent="0.2">
      <c r="A80" s="9" t="s">
        <v>59</v>
      </c>
      <c r="C80" s="11">
        <f t="shared" si="4"/>
        <v>95.240000000000009</v>
      </c>
      <c r="D80" s="18">
        <f t="shared" si="4"/>
        <v>99.999999999999986</v>
      </c>
      <c r="F80" s="11">
        <v>46.24</v>
      </c>
      <c r="G80" s="11">
        <f t="shared" si="7"/>
        <v>48.551028979420408</v>
      </c>
      <c r="I80" s="11">
        <v>27</v>
      </c>
      <c r="J80" s="11">
        <f t="shared" si="5"/>
        <v>28.349433011339769</v>
      </c>
      <c r="L80" s="11">
        <v>22</v>
      </c>
      <c r="M80" s="11">
        <f t="shared" si="6"/>
        <v>23.099538009239811</v>
      </c>
    </row>
    <row r="81" spans="1:13" x14ac:dyDescent="0.2">
      <c r="C81" s="11" t="str">
        <f t="shared" si="4"/>
        <v/>
      </c>
      <c r="D81" s="18" t="str">
        <f t="shared" si="4"/>
        <v/>
      </c>
      <c r="G81" s="11" t="str">
        <f t="shared" si="7"/>
        <v/>
      </c>
      <c r="J81" s="11" t="str">
        <f t="shared" si="5"/>
        <v/>
      </c>
      <c r="L81" s="11" t="s">
        <v>11</v>
      </c>
      <c r="M81" s="11" t="str">
        <f t="shared" si="6"/>
        <v/>
      </c>
    </row>
    <row r="82" spans="1:13" x14ac:dyDescent="0.2">
      <c r="A82" s="9" t="s">
        <v>60</v>
      </c>
      <c r="C82" s="11">
        <f t="shared" si="4"/>
        <v>145.80500000000001</v>
      </c>
      <c r="D82" s="18">
        <f t="shared" si="4"/>
        <v>100</v>
      </c>
      <c r="F82" s="11">
        <v>77.680000000000007</v>
      </c>
      <c r="G82" s="11">
        <f t="shared" si="7"/>
        <v>53.276636603683002</v>
      </c>
      <c r="I82" s="11">
        <v>37.875</v>
      </c>
      <c r="J82" s="11">
        <f t="shared" si="5"/>
        <v>25.976475429512018</v>
      </c>
      <c r="L82" s="11">
        <v>30.25</v>
      </c>
      <c r="M82" s="11">
        <f t="shared" si="6"/>
        <v>20.746887966804977</v>
      </c>
    </row>
    <row r="83" spans="1:13" x14ac:dyDescent="0.2">
      <c r="C83" s="11" t="str">
        <f t="shared" si="4"/>
        <v/>
      </c>
      <c r="D83" s="18" t="str">
        <f t="shared" si="4"/>
        <v/>
      </c>
      <c r="G83" s="11" t="str">
        <f t="shared" si="7"/>
        <v/>
      </c>
      <c r="J83" s="11" t="str">
        <f t="shared" si="5"/>
        <v/>
      </c>
      <c r="L83" s="11" t="s">
        <v>11</v>
      </c>
      <c r="M83" s="11" t="str">
        <f t="shared" si="6"/>
        <v/>
      </c>
    </row>
    <row r="84" spans="1:13" x14ac:dyDescent="0.2">
      <c r="A84" s="9" t="s">
        <v>89</v>
      </c>
      <c r="C84" s="11">
        <f t="shared" si="4"/>
        <v>116.50033333333334</v>
      </c>
      <c r="D84" s="18">
        <f t="shared" si="4"/>
        <v>100</v>
      </c>
      <c r="F84" s="11">
        <f>F85</f>
        <v>88.500333333333344</v>
      </c>
      <c r="G84" s="11">
        <f t="shared" si="7"/>
        <v>75.965734003622316</v>
      </c>
      <c r="I84" s="11">
        <f>I85</f>
        <v>14</v>
      </c>
      <c r="J84" s="11">
        <f t="shared" si="5"/>
        <v>12.017132998188846</v>
      </c>
      <c r="L84" s="11">
        <f>L85</f>
        <v>14</v>
      </c>
      <c r="M84" s="11">
        <f t="shared" si="6"/>
        <v>12.017132998188846</v>
      </c>
    </row>
    <row r="85" spans="1:13" ht="15" customHeight="1" x14ac:dyDescent="0.2">
      <c r="A85" s="9" t="s">
        <v>61</v>
      </c>
      <c r="C85" s="11">
        <f t="shared" si="4"/>
        <v>116.50033333333334</v>
      </c>
      <c r="D85" s="18">
        <f t="shared" si="4"/>
        <v>100</v>
      </c>
      <c r="F85" s="11">
        <f>SUM(F86:F89)</f>
        <v>88.500333333333344</v>
      </c>
      <c r="G85" s="11">
        <f t="shared" si="7"/>
        <v>75.965734003622316</v>
      </c>
      <c r="I85" s="11">
        <f>SUM(I86:I89)</f>
        <v>14</v>
      </c>
      <c r="J85" s="11">
        <f t="shared" si="5"/>
        <v>12.017132998188846</v>
      </c>
      <c r="L85" s="11">
        <f>SUM(L86:L89)</f>
        <v>14</v>
      </c>
      <c r="M85" s="11">
        <f t="shared" si="6"/>
        <v>12.017132998188846</v>
      </c>
    </row>
    <row r="86" spans="1:13" x14ac:dyDescent="0.2">
      <c r="A86" s="9" t="s">
        <v>62</v>
      </c>
      <c r="C86" s="11">
        <f t="shared" si="4"/>
        <v>22.8</v>
      </c>
      <c r="D86" s="18">
        <f t="shared" si="4"/>
        <v>100.00000000000001</v>
      </c>
      <c r="F86" s="11">
        <f>3/30+6/30+19.5</f>
        <v>19.8</v>
      </c>
      <c r="G86" s="11">
        <f t="shared" si="7"/>
        <v>86.842105263157904</v>
      </c>
      <c r="I86" s="11">
        <v>0</v>
      </c>
      <c r="J86" s="11">
        <f t="shared" si="5"/>
        <v>0</v>
      </c>
      <c r="L86" s="11">
        <v>3</v>
      </c>
      <c r="M86" s="11">
        <f t="shared" si="6"/>
        <v>13.157894736842104</v>
      </c>
    </row>
    <row r="87" spans="1:13" x14ac:dyDescent="0.2">
      <c r="A87" s="9" t="s">
        <v>63</v>
      </c>
      <c r="C87" s="11">
        <f t="shared" si="4"/>
        <v>44.017000000000003</v>
      </c>
      <c r="D87" s="18">
        <f t="shared" si="4"/>
        <v>100</v>
      </c>
      <c r="F87" s="11">
        <v>35.017000000000003</v>
      </c>
      <c r="G87" s="11">
        <f t="shared" si="7"/>
        <v>79.553354385805491</v>
      </c>
      <c r="I87" s="11">
        <v>6</v>
      </c>
      <c r="J87" s="11">
        <f t="shared" si="5"/>
        <v>13.631097076129675</v>
      </c>
      <c r="L87" s="11">
        <v>3</v>
      </c>
      <c r="M87" s="11">
        <f t="shared" si="6"/>
        <v>6.8155485380648377</v>
      </c>
    </row>
    <row r="88" spans="1:13" x14ac:dyDescent="0.2">
      <c r="A88" s="9" t="s">
        <v>64</v>
      </c>
      <c r="C88" s="11">
        <f t="shared" si="4"/>
        <v>25.433333333333334</v>
      </c>
      <c r="D88" s="18">
        <f t="shared" si="4"/>
        <v>100</v>
      </c>
      <c r="F88" s="11">
        <f>9/30+4/30+18</f>
        <v>18.433333333333334</v>
      </c>
      <c r="G88" s="11">
        <f t="shared" si="7"/>
        <v>72.477064220183479</v>
      </c>
      <c r="I88" s="11">
        <v>4</v>
      </c>
      <c r="J88" s="11">
        <f t="shared" si="5"/>
        <v>15.727391874180865</v>
      </c>
      <c r="L88" s="11">
        <v>3</v>
      </c>
      <c r="M88" s="11">
        <f t="shared" si="6"/>
        <v>11.795543905635649</v>
      </c>
    </row>
    <row r="89" spans="1:13" x14ac:dyDescent="0.2">
      <c r="A89" s="9" t="s">
        <v>65</v>
      </c>
      <c r="C89" s="11">
        <f t="shared" si="4"/>
        <v>24.25</v>
      </c>
      <c r="D89" s="18">
        <f t="shared" si="4"/>
        <v>99.999999999999986</v>
      </c>
      <c r="F89" s="11">
        <v>15.25</v>
      </c>
      <c r="G89" s="11">
        <f t="shared" si="7"/>
        <v>62.886597938144327</v>
      </c>
      <c r="I89" s="11">
        <v>4</v>
      </c>
      <c r="J89" s="11">
        <f t="shared" si="5"/>
        <v>16.494845360824741</v>
      </c>
      <c r="L89" s="11">
        <v>5</v>
      </c>
      <c r="M89" s="11">
        <f t="shared" si="6"/>
        <v>20.618556701030926</v>
      </c>
    </row>
    <row r="90" spans="1:13" x14ac:dyDescent="0.2">
      <c r="C90" s="11" t="str">
        <f t="shared" si="4"/>
        <v/>
      </c>
      <c r="D90" s="18" t="str">
        <f t="shared" si="4"/>
        <v/>
      </c>
      <c r="L90" s="11" t="s">
        <v>11</v>
      </c>
      <c r="M90" s="11" t="str">
        <f t="shared" si="6"/>
        <v/>
      </c>
    </row>
    <row r="91" spans="1:13" x14ac:dyDescent="0.2">
      <c r="A91" s="9" t="s">
        <v>90</v>
      </c>
      <c r="C91" s="11">
        <f t="shared" si="4"/>
        <v>329.50666666666666</v>
      </c>
      <c r="D91" s="18">
        <f t="shared" si="4"/>
        <v>100.00000000000001</v>
      </c>
      <c r="F91" s="11">
        <f>SUM(F92)</f>
        <v>245.75666666666669</v>
      </c>
      <c r="G91" s="11">
        <f t="shared" si="7"/>
        <v>74.583215311779242</v>
      </c>
      <c r="I91" s="11">
        <f>SUM(I92)</f>
        <v>18.5</v>
      </c>
      <c r="J91" s="11">
        <f t="shared" si="5"/>
        <v>5.6144539311293649</v>
      </c>
      <c r="L91" s="11">
        <f>SUM(L92)</f>
        <v>65.25</v>
      </c>
      <c r="M91" s="11">
        <f t="shared" si="6"/>
        <v>19.802330757091411</v>
      </c>
    </row>
    <row r="92" spans="1:13" x14ac:dyDescent="0.2">
      <c r="A92" s="9" t="s">
        <v>66</v>
      </c>
      <c r="C92" s="11">
        <f t="shared" si="4"/>
        <v>329.50666666666666</v>
      </c>
      <c r="D92" s="18">
        <f t="shared" si="4"/>
        <v>100.00000000000001</v>
      </c>
      <c r="F92" s="11">
        <f>SUM(F93:F101)</f>
        <v>245.75666666666669</v>
      </c>
      <c r="G92" s="11">
        <f t="shared" si="7"/>
        <v>74.583215311779242</v>
      </c>
      <c r="I92" s="11">
        <f>SUM(I93:I101)</f>
        <v>18.5</v>
      </c>
      <c r="J92" s="11">
        <f t="shared" si="5"/>
        <v>5.6144539311293649</v>
      </c>
      <c r="L92" s="11">
        <f>SUM(L93:L101)</f>
        <v>65.25</v>
      </c>
      <c r="M92" s="11">
        <f t="shared" si="6"/>
        <v>19.802330757091411</v>
      </c>
    </row>
    <row r="93" spans="1:13" x14ac:dyDescent="0.2">
      <c r="A93" s="9" t="s">
        <v>67</v>
      </c>
      <c r="C93" s="11">
        <f t="shared" si="4"/>
        <v>51.59</v>
      </c>
      <c r="D93" s="18">
        <f t="shared" si="4"/>
        <v>100</v>
      </c>
      <c r="F93" s="11">
        <v>37.090000000000003</v>
      </c>
      <c r="G93" s="11">
        <f t="shared" si="7"/>
        <v>71.893777863927127</v>
      </c>
      <c r="I93" s="11">
        <v>5.5</v>
      </c>
      <c r="J93" s="11">
        <f t="shared" si="5"/>
        <v>10.660980810234541</v>
      </c>
      <c r="L93" s="11">
        <v>9</v>
      </c>
      <c r="M93" s="11">
        <f t="shared" si="6"/>
        <v>17.445241325838339</v>
      </c>
    </row>
    <row r="94" spans="1:13" x14ac:dyDescent="0.2">
      <c r="A94" s="9" t="s">
        <v>68</v>
      </c>
      <c r="C94" s="11">
        <f t="shared" si="4"/>
        <v>25.25</v>
      </c>
      <c r="D94" s="18">
        <f t="shared" si="4"/>
        <v>99.999999999999986</v>
      </c>
      <c r="F94" s="11">
        <v>18.75</v>
      </c>
      <c r="G94" s="11">
        <f t="shared" si="7"/>
        <v>74.257425742574256</v>
      </c>
      <c r="I94" s="11">
        <v>2</v>
      </c>
      <c r="J94" s="11">
        <f t="shared" si="5"/>
        <v>7.9207920792079207</v>
      </c>
      <c r="L94" s="11">
        <v>4.5</v>
      </c>
      <c r="M94" s="11">
        <f t="shared" si="6"/>
        <v>17.82178217821782</v>
      </c>
    </row>
    <row r="95" spans="1:13" x14ac:dyDescent="0.2">
      <c r="A95" s="9" t="s">
        <v>69</v>
      </c>
      <c r="C95" s="11">
        <f t="shared" si="4"/>
        <v>51.266666666666666</v>
      </c>
      <c r="D95" s="18">
        <f t="shared" si="4"/>
        <v>100</v>
      </c>
      <c r="F95" s="11">
        <f>8/30+33.5</f>
        <v>33.766666666666666</v>
      </c>
      <c r="G95" s="11">
        <f t="shared" si="7"/>
        <v>65.864759427828346</v>
      </c>
      <c r="I95" s="11">
        <v>6</v>
      </c>
      <c r="J95" s="11">
        <f t="shared" si="5"/>
        <v>11.703511053315994</v>
      </c>
      <c r="L95" s="11">
        <v>11.5</v>
      </c>
      <c r="M95" s="11">
        <f t="shared" si="6"/>
        <v>22.431729518855654</v>
      </c>
    </row>
    <row r="96" spans="1:13" x14ac:dyDescent="0.2">
      <c r="A96" s="9" t="s">
        <v>70</v>
      </c>
      <c r="C96" s="11">
        <f t="shared" si="4"/>
        <v>28.25</v>
      </c>
      <c r="D96" s="18">
        <f t="shared" si="4"/>
        <v>100</v>
      </c>
      <c r="F96" s="11">
        <v>22.25</v>
      </c>
      <c r="G96" s="11">
        <f t="shared" si="7"/>
        <v>78.761061946902657</v>
      </c>
      <c r="I96" s="11">
        <v>2</v>
      </c>
      <c r="J96" s="11">
        <f t="shared" si="5"/>
        <v>7.0796460176991154</v>
      </c>
      <c r="L96" s="11">
        <v>4</v>
      </c>
      <c r="M96" s="11">
        <f t="shared" si="6"/>
        <v>14.159292035398231</v>
      </c>
    </row>
    <row r="97" spans="1:13" x14ac:dyDescent="0.2">
      <c r="A97" s="9" t="s">
        <v>71</v>
      </c>
      <c r="C97" s="11">
        <f t="shared" si="4"/>
        <v>34.5</v>
      </c>
      <c r="D97" s="18">
        <f t="shared" si="4"/>
        <v>100</v>
      </c>
      <c r="F97" s="11">
        <v>28</v>
      </c>
      <c r="G97" s="11">
        <f t="shared" si="7"/>
        <v>81.159420289855078</v>
      </c>
      <c r="I97" s="11">
        <v>0</v>
      </c>
      <c r="J97" s="11">
        <f t="shared" si="5"/>
        <v>0</v>
      </c>
      <c r="L97" s="11">
        <v>6.5</v>
      </c>
      <c r="M97" s="11">
        <f t="shared" si="6"/>
        <v>18.840579710144929</v>
      </c>
    </row>
    <row r="98" spans="1:13" x14ac:dyDescent="0.2">
      <c r="A98" s="9" t="s">
        <v>72</v>
      </c>
      <c r="C98" s="11">
        <f t="shared" si="4"/>
        <v>53.05</v>
      </c>
      <c r="D98" s="18">
        <f t="shared" si="4"/>
        <v>100</v>
      </c>
      <c r="F98" s="11">
        <f>24/30+38.5</f>
        <v>39.299999999999997</v>
      </c>
      <c r="G98" s="11">
        <f t="shared" si="7"/>
        <v>74.081055607917051</v>
      </c>
      <c r="I98" s="11">
        <v>0</v>
      </c>
      <c r="J98" s="11">
        <f t="shared" si="5"/>
        <v>0</v>
      </c>
      <c r="L98" s="11">
        <v>13.75</v>
      </c>
      <c r="M98" s="11">
        <f t="shared" si="6"/>
        <v>25.918944392082942</v>
      </c>
    </row>
    <row r="99" spans="1:13" x14ac:dyDescent="0.2">
      <c r="A99" s="9" t="s">
        <v>93</v>
      </c>
      <c r="C99" s="11">
        <f t="shared" si="4"/>
        <v>15.5</v>
      </c>
      <c r="D99" s="18">
        <f t="shared" si="4"/>
        <v>100</v>
      </c>
      <c r="F99" s="11">
        <v>11.5</v>
      </c>
      <c r="G99" s="11">
        <f t="shared" si="7"/>
        <v>74.193548387096769</v>
      </c>
      <c r="I99" s="11">
        <v>0</v>
      </c>
      <c r="J99" s="11">
        <f t="shared" si="5"/>
        <v>0</v>
      </c>
      <c r="L99" s="11">
        <v>4</v>
      </c>
      <c r="M99" s="11">
        <f t="shared" si="6"/>
        <v>25.806451612903224</v>
      </c>
    </row>
    <row r="100" spans="1:13" x14ac:dyDescent="0.2">
      <c r="A100" s="9" t="s">
        <v>73</v>
      </c>
      <c r="C100" s="11">
        <f>IF($A100&lt;&gt;0,F100+I100+L100,"")</f>
        <v>49</v>
      </c>
      <c r="D100" s="18">
        <f>IF($A100&lt;&gt;0,G100+J100+M100,"")</f>
        <v>100</v>
      </c>
      <c r="F100" s="11">
        <v>37</v>
      </c>
      <c r="G100" s="11">
        <f>IF($A100&lt;&gt;0,F100/$C100*100,"")</f>
        <v>75.510204081632651</v>
      </c>
      <c r="I100" s="11">
        <v>2</v>
      </c>
      <c r="J100" s="11">
        <f>IF($A100&lt;&gt;0,I100/$C100*100,"")</f>
        <v>4.0816326530612246</v>
      </c>
      <c r="L100" s="11">
        <v>10</v>
      </c>
      <c r="M100" s="11">
        <f>IF($A100&lt;&gt;0,L100/$C100*100,"")</f>
        <v>20.408163265306122</v>
      </c>
    </row>
    <row r="101" spans="1:13" x14ac:dyDescent="0.2">
      <c r="A101" s="9" t="s">
        <v>74</v>
      </c>
      <c r="C101" s="11">
        <f t="shared" si="4"/>
        <v>21.1</v>
      </c>
      <c r="D101" s="18">
        <f t="shared" si="4"/>
        <v>100</v>
      </c>
      <c r="F101" s="11">
        <f>65/30+43/30+14.5</f>
        <v>18.100000000000001</v>
      </c>
      <c r="G101" s="11">
        <f t="shared" si="7"/>
        <v>85.781990521327018</v>
      </c>
      <c r="I101" s="11">
        <v>1</v>
      </c>
      <c r="J101" s="11">
        <f t="shared" si="5"/>
        <v>4.7393364928909953</v>
      </c>
      <c r="L101" s="11">
        <v>2</v>
      </c>
      <c r="M101" s="11">
        <f t="shared" si="6"/>
        <v>9.4786729857819907</v>
      </c>
    </row>
    <row r="102" spans="1:13" x14ac:dyDescent="0.2">
      <c r="C102" s="11" t="str">
        <f t="shared" si="4"/>
        <v/>
      </c>
      <c r="D102" s="18" t="str">
        <f t="shared" si="4"/>
        <v/>
      </c>
      <c r="L102" s="11" t="s">
        <v>11</v>
      </c>
      <c r="M102" s="11" t="str">
        <f t="shared" si="6"/>
        <v/>
      </c>
    </row>
    <row r="103" spans="1:13" x14ac:dyDescent="0.2">
      <c r="A103" s="9" t="s">
        <v>75</v>
      </c>
      <c r="C103" s="11">
        <f t="shared" si="4"/>
        <v>130.5</v>
      </c>
      <c r="D103" s="18">
        <f t="shared" si="4"/>
        <v>100</v>
      </c>
      <c r="F103" s="11">
        <v>115</v>
      </c>
      <c r="G103" s="11">
        <f t="shared" si="7"/>
        <v>88.122605363984675</v>
      </c>
      <c r="I103" s="11">
        <v>0</v>
      </c>
      <c r="J103" s="11">
        <f t="shared" si="5"/>
        <v>0</v>
      </c>
      <c r="L103" s="11">
        <v>15.5</v>
      </c>
      <c r="M103" s="11">
        <f t="shared" si="6"/>
        <v>11.877394636015326</v>
      </c>
    </row>
    <row r="104" spans="1:13" ht="12" customHeight="1" x14ac:dyDescent="0.2">
      <c r="C104" s="11" t="str">
        <f t="shared" si="4"/>
        <v/>
      </c>
      <c r="D104" s="18" t="str">
        <f t="shared" si="4"/>
        <v/>
      </c>
      <c r="G104" s="11" t="str">
        <f t="shared" si="7"/>
        <v/>
      </c>
      <c r="J104" s="11" t="str">
        <f t="shared" si="5"/>
        <v/>
      </c>
      <c r="L104" s="11" t="s">
        <v>11</v>
      </c>
      <c r="M104" s="11" t="str">
        <f t="shared" si="6"/>
        <v/>
      </c>
    </row>
    <row r="105" spans="1:13" ht="6.95" customHeight="1" x14ac:dyDescent="0.2">
      <c r="C105" s="11" t="str">
        <f t="shared" ref="C105:D109" si="8">IF($A105&lt;&gt;0,F105+I105+L105,"")</f>
        <v/>
      </c>
      <c r="D105" s="18" t="str">
        <f t="shared" si="8"/>
        <v/>
      </c>
      <c r="G105" s="11" t="str">
        <f t="shared" ref="G105:G109" si="9">IF($A105&lt;&gt;0,F105/$C105*100,"")</f>
        <v/>
      </c>
      <c r="J105" s="11" t="str">
        <f t="shared" ref="J105:J109" si="10">IF($A105&lt;&gt;0,I105/$C105*100,"")</f>
        <v/>
      </c>
      <c r="L105" s="11" t="s">
        <v>11</v>
      </c>
      <c r="M105" s="11" t="str">
        <f t="shared" ref="M105:M109" si="11">IF($A105&lt;&gt;0,L105/$C105*100,"")</f>
        <v/>
      </c>
    </row>
    <row r="106" spans="1:13" x14ac:dyDescent="0.2">
      <c r="A106" s="2" t="s">
        <v>76</v>
      </c>
      <c r="C106" s="11">
        <f t="shared" si="8"/>
        <v>529.44033333333334</v>
      </c>
      <c r="D106" s="18">
        <f t="shared" si="8"/>
        <v>100</v>
      </c>
      <c r="F106" s="11">
        <f>SUM(F108:F112)</f>
        <v>507.69033333333334</v>
      </c>
      <c r="G106" s="11">
        <f t="shared" si="9"/>
        <v>95.891888352543347</v>
      </c>
      <c r="I106" s="11">
        <f>SUM(I108:I112)</f>
        <v>10.5</v>
      </c>
      <c r="J106" s="11">
        <f t="shared" si="10"/>
        <v>1.9832263125652809</v>
      </c>
      <c r="L106" s="11">
        <f>SUM(L108:L112)</f>
        <v>11.25</v>
      </c>
      <c r="M106" s="11">
        <f t="shared" si="11"/>
        <v>2.1248853348913728</v>
      </c>
    </row>
    <row r="107" spans="1:13" ht="6.95" customHeight="1" x14ac:dyDescent="0.2">
      <c r="C107" s="11" t="str">
        <f t="shared" si="8"/>
        <v/>
      </c>
      <c r="D107" s="18" t="str">
        <f t="shared" si="8"/>
        <v/>
      </c>
      <c r="G107" s="11" t="str">
        <f t="shared" si="9"/>
        <v/>
      </c>
      <c r="J107" s="11" t="str">
        <f t="shared" si="10"/>
        <v/>
      </c>
      <c r="L107" s="11" t="s">
        <v>11</v>
      </c>
      <c r="M107" s="11" t="str">
        <f t="shared" si="11"/>
        <v/>
      </c>
    </row>
    <row r="108" spans="1:13" x14ac:dyDescent="0.2">
      <c r="A108" s="6" t="s">
        <v>82</v>
      </c>
      <c r="C108" s="11">
        <f t="shared" si="8"/>
        <v>194.25833333333333</v>
      </c>
      <c r="D108" s="18">
        <f t="shared" si="8"/>
        <v>100.00000000000001</v>
      </c>
      <c r="F108" s="19">
        <f>19/30+180.375</f>
        <v>181.00833333333333</v>
      </c>
      <c r="G108" s="11">
        <f t="shared" si="9"/>
        <v>93.179185792115319</v>
      </c>
      <c r="I108" s="11">
        <v>6.5</v>
      </c>
      <c r="J108" s="11">
        <f t="shared" si="10"/>
        <v>3.346059800094376</v>
      </c>
      <c r="L108" s="11">
        <v>6.75</v>
      </c>
      <c r="M108" s="11">
        <f t="shared" si="11"/>
        <v>3.4747544077903139</v>
      </c>
    </row>
    <row r="109" spans="1:13" ht="14.25" x14ac:dyDescent="0.2">
      <c r="A109" s="6" t="s">
        <v>84</v>
      </c>
      <c r="C109" s="11">
        <f t="shared" si="8"/>
        <v>93.84</v>
      </c>
      <c r="D109" s="18">
        <f t="shared" si="8"/>
        <v>100</v>
      </c>
      <c r="F109" s="19">
        <v>92.84</v>
      </c>
      <c r="G109" s="11">
        <f t="shared" si="9"/>
        <v>98.934356351236147</v>
      </c>
      <c r="I109" s="11">
        <v>1</v>
      </c>
      <c r="J109" s="11">
        <f t="shared" si="10"/>
        <v>1.0656436487638534</v>
      </c>
      <c r="L109" s="11">
        <v>0</v>
      </c>
      <c r="M109" s="11">
        <f t="shared" si="11"/>
        <v>0</v>
      </c>
    </row>
    <row r="110" spans="1:13" x14ac:dyDescent="0.2">
      <c r="A110" s="6" t="s">
        <v>83</v>
      </c>
      <c r="C110" s="11">
        <f t="shared" ref="C110:D112" si="12">IF($A110&lt;&gt;0,F110+I110+L110,"")</f>
        <v>108.467</v>
      </c>
      <c r="D110" s="18">
        <f t="shared" si="12"/>
        <v>100</v>
      </c>
      <c r="F110" s="19">
        <f>97.717+2.5+3.25</f>
        <v>103.467</v>
      </c>
      <c r="G110" s="11">
        <f t="shared" ref="G110:G112" si="13">IF($A110&lt;&gt;0,F110/$C110*100,"")</f>
        <v>95.390303041478049</v>
      </c>
      <c r="I110" s="11">
        <v>2</v>
      </c>
      <c r="J110" s="11">
        <f t="shared" ref="J110:J112" si="14">IF($A110&lt;&gt;0,I110/$C110*100,"")</f>
        <v>1.8438787834087786</v>
      </c>
      <c r="L110" s="11">
        <v>3</v>
      </c>
      <c r="M110" s="11">
        <f t="shared" ref="M110:M112" si="15">IF($A110&lt;&gt;0,L110/$C110*100,"")</f>
        <v>2.7658181751131683</v>
      </c>
    </row>
    <row r="111" spans="1:13" x14ac:dyDescent="0.2">
      <c r="A111" s="6" t="s">
        <v>77</v>
      </c>
      <c r="C111" s="11">
        <f t="shared" si="12"/>
        <v>74.5</v>
      </c>
      <c r="D111" s="18">
        <f t="shared" si="12"/>
        <v>100.00000000000001</v>
      </c>
      <c r="F111" s="11">
        <v>72</v>
      </c>
      <c r="G111" s="11">
        <f t="shared" si="13"/>
        <v>96.644295302013433</v>
      </c>
      <c r="I111" s="11">
        <v>1</v>
      </c>
      <c r="J111" s="11">
        <f t="shared" si="14"/>
        <v>1.3422818791946309</v>
      </c>
      <c r="L111" s="11">
        <v>1.5</v>
      </c>
      <c r="M111" s="11">
        <f t="shared" si="15"/>
        <v>2.0134228187919461</v>
      </c>
    </row>
    <row r="112" spans="1:13" x14ac:dyDescent="0.2">
      <c r="A112" s="6" t="s">
        <v>78</v>
      </c>
      <c r="C112" s="11">
        <f t="shared" si="12"/>
        <v>58.375</v>
      </c>
      <c r="D112" s="18">
        <f t="shared" si="12"/>
        <v>100</v>
      </c>
      <c r="F112" s="11">
        <v>58.375</v>
      </c>
      <c r="G112" s="11">
        <f t="shared" si="13"/>
        <v>100</v>
      </c>
      <c r="I112" s="11">
        <v>0</v>
      </c>
      <c r="J112" s="11">
        <f t="shared" si="14"/>
        <v>0</v>
      </c>
      <c r="L112" s="11">
        <v>0</v>
      </c>
      <c r="M112" s="11">
        <f t="shared" si="15"/>
        <v>0</v>
      </c>
    </row>
    <row r="113" spans="1:13" ht="6.95" customHeight="1" thickBot="1" x14ac:dyDescent="0.25">
      <c r="A113" s="15"/>
      <c r="B113" s="16"/>
      <c r="C113" s="17"/>
      <c r="D113" s="15"/>
      <c r="E113" s="15"/>
      <c r="F113" s="17"/>
      <c r="G113" s="17"/>
      <c r="H113" s="17"/>
      <c r="I113" s="17"/>
      <c r="J113" s="17"/>
      <c r="K113" s="17"/>
      <c r="L113" s="17"/>
      <c r="M113" s="17"/>
    </row>
    <row r="114" spans="1:13" ht="6.95" customHeight="1" x14ac:dyDescent="0.2"/>
    <row r="115" spans="1:13" ht="13.5" customHeight="1" x14ac:dyDescent="0.2">
      <c r="A115" s="7" t="s">
        <v>91</v>
      </c>
    </row>
    <row r="116" spans="1:13" ht="14.25" x14ac:dyDescent="0.2">
      <c r="A116" s="7" t="s">
        <v>79</v>
      </c>
    </row>
    <row r="117" spans="1:13" ht="4.5" customHeight="1" x14ac:dyDescent="0.2">
      <c r="A117" s="7" t="s">
        <v>80</v>
      </c>
    </row>
    <row r="118" spans="1:13" x14ac:dyDescent="0.2">
      <c r="A118" s="1" t="s">
        <v>94</v>
      </c>
    </row>
    <row r="119" spans="1:13" x14ac:dyDescent="0.2">
      <c r="A119" s="9" t="s">
        <v>81</v>
      </c>
    </row>
  </sheetData>
  <mergeCells count="5">
    <mergeCell ref="C7:M7"/>
    <mergeCell ref="C8:D8"/>
    <mergeCell ref="L8:M8"/>
    <mergeCell ref="I8:J8"/>
    <mergeCell ref="F8:G8"/>
  </mergeCells>
  <printOptions horizontalCentered="1" verticalCentered="1"/>
  <pageMargins left="0" right="0" top="0" bottom="0" header="0.31496062992125984" footer="0.31496062992125984"/>
  <pageSetup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3E36-6BF3-4AC8-BC4C-10018F3D1691}">
  <dimension ref="A1:K60"/>
  <sheetViews>
    <sheetView workbookViewId="0">
      <selection activeCell="A2" sqref="A2"/>
    </sheetView>
  </sheetViews>
  <sheetFormatPr baseColWidth="10" defaultColWidth="8.85546875" defaultRowHeight="15" x14ac:dyDescent="0.2"/>
  <cols>
    <col min="1" max="1" width="45.140625" style="203" customWidth="1"/>
    <col min="2" max="3" width="10.85546875" style="202" customWidth="1"/>
    <col min="4" max="4" width="3.140625" style="202" customWidth="1"/>
    <col min="5" max="6" width="10.85546875" style="202" customWidth="1"/>
    <col min="7" max="7" width="3.140625" style="202" customWidth="1"/>
    <col min="8" max="8" width="10.85546875" style="202" customWidth="1"/>
    <col min="9" max="9" width="12.85546875" style="201" customWidth="1"/>
    <col min="10" max="16384" width="8.85546875" style="23"/>
  </cols>
  <sheetData>
    <row r="1" spans="1:11" x14ac:dyDescent="0.2">
      <c r="A1" s="203" t="s">
        <v>279</v>
      </c>
    </row>
    <row r="2" spans="1:11" x14ac:dyDescent="0.2">
      <c r="A2" s="203" t="s">
        <v>278</v>
      </c>
    </row>
    <row r="3" spans="1:11" x14ac:dyDescent="0.2">
      <c r="E3" s="218"/>
      <c r="F3" s="218"/>
      <c r="G3" s="218"/>
    </row>
    <row r="4" spans="1:11" x14ac:dyDescent="0.2">
      <c r="A4" s="203" t="s">
        <v>460</v>
      </c>
    </row>
    <row r="5" spans="1:11" ht="15.75" thickBot="1" x14ac:dyDescent="0.25">
      <c r="A5" s="203" t="s">
        <v>459</v>
      </c>
      <c r="I5" s="202"/>
    </row>
    <row r="6" spans="1:11" x14ac:dyDescent="0.2">
      <c r="A6" s="207"/>
      <c r="B6" s="206"/>
      <c r="C6" s="206"/>
      <c r="D6" s="206"/>
      <c r="E6" s="206"/>
      <c r="F6" s="206"/>
      <c r="G6" s="206"/>
      <c r="H6" s="206"/>
      <c r="I6" s="206"/>
    </row>
    <row r="7" spans="1:11" ht="18" x14ac:dyDescent="0.2">
      <c r="A7" s="203" t="s">
        <v>410</v>
      </c>
      <c r="B7" s="217" t="s">
        <v>409</v>
      </c>
      <c r="C7" s="216"/>
      <c r="E7" s="215" t="s">
        <v>408</v>
      </c>
      <c r="F7" s="215"/>
      <c r="H7" s="215" t="s">
        <v>407</v>
      </c>
      <c r="I7" s="215"/>
    </row>
    <row r="8" spans="1:11" x14ac:dyDescent="0.2">
      <c r="B8" s="202" t="s">
        <v>8</v>
      </c>
      <c r="C8" s="202" t="s">
        <v>9</v>
      </c>
      <c r="E8" s="202" t="s">
        <v>8</v>
      </c>
      <c r="F8" s="214" t="s">
        <v>9</v>
      </c>
      <c r="H8" s="202" t="s">
        <v>8</v>
      </c>
      <c r="I8" s="201" t="s">
        <v>9</v>
      </c>
    </row>
    <row r="9" spans="1:11" ht="15.75" thickBot="1" x14ac:dyDescent="0.25">
      <c r="A9" s="213"/>
      <c r="B9" s="212"/>
      <c r="C9" s="212"/>
      <c r="D9" s="212"/>
      <c r="E9" s="212"/>
      <c r="F9" s="212"/>
      <c r="G9" s="212"/>
      <c r="H9" s="212"/>
      <c r="I9" s="202"/>
    </row>
    <row r="10" spans="1:11" x14ac:dyDescent="0.2">
      <c r="I10" s="206"/>
    </row>
    <row r="11" spans="1:11" ht="15.75" x14ac:dyDescent="0.25">
      <c r="A11" s="210" t="s">
        <v>125</v>
      </c>
      <c r="B11" s="202">
        <f>B13+B31</f>
        <v>5864</v>
      </c>
      <c r="C11" s="208">
        <f>SUM(F11+I11)</f>
        <v>100</v>
      </c>
      <c r="E11" s="202">
        <f>E13+E31</f>
        <v>3441</v>
      </c>
      <c r="F11" s="208">
        <f>+E11/$B11*100</f>
        <v>58.680081855388813</v>
      </c>
      <c r="H11" s="202">
        <f>H13+H31</f>
        <v>2423</v>
      </c>
      <c r="I11" s="208">
        <f>+H11/$B11*100</f>
        <v>41.319918144611187</v>
      </c>
      <c r="K11" s="66"/>
    </row>
    <row r="12" spans="1:11" x14ac:dyDescent="0.2">
      <c r="C12" s="208"/>
      <c r="F12" s="208"/>
      <c r="I12" s="208"/>
    </row>
    <row r="13" spans="1:11" ht="15.75" x14ac:dyDescent="0.25">
      <c r="A13" s="210" t="s">
        <v>12</v>
      </c>
      <c r="B13" s="202">
        <f>SUM(B14:B29)</f>
        <v>4595</v>
      </c>
      <c r="C13" s="208">
        <f>SUM(F13+I13)</f>
        <v>100</v>
      </c>
      <c r="E13" s="202">
        <f>SUM(E14:E29)</f>
        <v>2656</v>
      </c>
      <c r="F13" s="208">
        <f>+E13/$B13*100</f>
        <v>57.801958650707284</v>
      </c>
      <c r="H13" s="202">
        <f>SUM(H14:H29)</f>
        <v>1939</v>
      </c>
      <c r="I13" s="208">
        <f>+H13/$B13*100</f>
        <v>42.198041349292708</v>
      </c>
    </row>
    <row r="14" spans="1:11" x14ac:dyDescent="0.2">
      <c r="C14" s="208"/>
      <c r="F14" s="208"/>
      <c r="I14" s="208"/>
    </row>
    <row r="15" spans="1:11" x14ac:dyDescent="0.2">
      <c r="A15" s="203" t="s">
        <v>85</v>
      </c>
      <c r="B15" s="202">
        <f>E15+H15</f>
        <v>302</v>
      </c>
      <c r="C15" s="208">
        <f>SUM(F15+I15)</f>
        <v>100</v>
      </c>
      <c r="E15" s="239">
        <v>185</v>
      </c>
      <c r="F15" s="208">
        <f>+E15/$B15*100</f>
        <v>61.258278145695364</v>
      </c>
      <c r="H15" s="239">
        <v>117</v>
      </c>
      <c r="I15" s="208">
        <f>+H15/$B15*100</f>
        <v>38.741721854304636</v>
      </c>
    </row>
    <row r="16" spans="1:11" x14ac:dyDescent="0.2">
      <c r="C16" s="208"/>
      <c r="E16" s="239"/>
      <c r="F16" s="208"/>
      <c r="H16" s="239"/>
      <c r="I16" s="208"/>
    </row>
    <row r="17" spans="1:9" x14ac:dyDescent="0.2">
      <c r="A17" s="203" t="s">
        <v>86</v>
      </c>
      <c r="B17" s="202">
        <f>E17+H17</f>
        <v>157</v>
      </c>
      <c r="C17" s="208">
        <f>SUM(F17+I17)</f>
        <v>100</v>
      </c>
      <c r="E17" s="239">
        <v>77</v>
      </c>
      <c r="F17" s="208">
        <f>+E17/$B17*100</f>
        <v>49.044585987261144</v>
      </c>
      <c r="H17" s="239">
        <v>80</v>
      </c>
      <c r="I17" s="208">
        <f>+H17/$B17*100</f>
        <v>50.955414012738856</v>
      </c>
    </row>
    <row r="18" spans="1:9" x14ac:dyDescent="0.2">
      <c r="C18" s="208"/>
      <c r="E18" s="239"/>
      <c r="F18" s="208"/>
      <c r="H18" s="239"/>
      <c r="I18" s="208"/>
    </row>
    <row r="19" spans="1:9" x14ac:dyDescent="0.2">
      <c r="A19" s="203" t="s">
        <v>87</v>
      </c>
      <c r="B19" s="202">
        <f>E19+H19</f>
        <v>2073</v>
      </c>
      <c r="C19" s="208">
        <f>SUM(F19+I19)</f>
        <v>100</v>
      </c>
      <c r="E19" s="239">
        <v>1319</v>
      </c>
      <c r="F19" s="208">
        <f>+E19/$B19*100</f>
        <v>63.627592860588521</v>
      </c>
      <c r="H19" s="239">
        <v>754</v>
      </c>
      <c r="I19" s="208">
        <f>+H19/$B19*100</f>
        <v>36.372407139411486</v>
      </c>
    </row>
    <row r="20" spans="1:9" x14ac:dyDescent="0.2">
      <c r="C20" s="208"/>
      <c r="E20" s="239"/>
      <c r="F20" s="208"/>
      <c r="H20" s="239"/>
      <c r="I20" s="208"/>
    </row>
    <row r="21" spans="1:9" x14ac:dyDescent="0.2">
      <c r="A21" s="203" t="s">
        <v>88</v>
      </c>
      <c r="B21" s="202">
        <f>E21+H21</f>
        <v>653</v>
      </c>
      <c r="C21" s="208">
        <f>SUM(F21+I21)</f>
        <v>100</v>
      </c>
      <c r="E21" s="239">
        <v>447</v>
      </c>
      <c r="F21" s="208">
        <f>+E21/$B21*100</f>
        <v>68.453292496171514</v>
      </c>
      <c r="H21" s="239">
        <v>206</v>
      </c>
      <c r="I21" s="208">
        <f>+H21/$B21*100</f>
        <v>31.546707503828486</v>
      </c>
    </row>
    <row r="22" spans="1:9" x14ac:dyDescent="0.2">
      <c r="C22" s="208"/>
      <c r="E22" s="239"/>
      <c r="F22" s="208"/>
      <c r="H22" s="239"/>
      <c r="I22" s="208"/>
    </row>
    <row r="23" spans="1:9" x14ac:dyDescent="0.2">
      <c r="A23" s="203" t="s">
        <v>89</v>
      </c>
      <c r="B23" s="202">
        <f>E23+H23</f>
        <v>183</v>
      </c>
      <c r="C23" s="208">
        <f>SUM(F23+I23)</f>
        <v>100</v>
      </c>
      <c r="E23" s="239">
        <v>110</v>
      </c>
      <c r="F23" s="208">
        <f>+E23/$B23*100</f>
        <v>60.10928961748634</v>
      </c>
      <c r="H23" s="239">
        <v>73</v>
      </c>
      <c r="I23" s="208">
        <f>+H23/$B23*100</f>
        <v>39.89071038251366</v>
      </c>
    </row>
    <row r="24" spans="1:9" x14ac:dyDescent="0.2">
      <c r="C24" s="208"/>
      <c r="E24" s="239"/>
      <c r="F24" s="208"/>
      <c r="H24" s="239"/>
      <c r="I24" s="208"/>
    </row>
    <row r="25" spans="1:9" x14ac:dyDescent="0.2">
      <c r="A25" s="203" t="s">
        <v>90</v>
      </c>
      <c r="B25" s="202">
        <f>E25+H25</f>
        <v>580</v>
      </c>
      <c r="C25" s="208">
        <f>SUM(F25+I25)</f>
        <v>100</v>
      </c>
      <c r="E25" s="239">
        <v>169</v>
      </c>
      <c r="F25" s="208">
        <f>+E25/$B25*100</f>
        <v>29.137931034482762</v>
      </c>
      <c r="H25" s="239">
        <v>411</v>
      </c>
      <c r="I25" s="208">
        <f>+H25/$B25*100</f>
        <v>70.862068965517238</v>
      </c>
    </row>
    <row r="26" spans="1:9" x14ac:dyDescent="0.2">
      <c r="B26" s="202" t="s">
        <v>11</v>
      </c>
      <c r="C26" s="208"/>
      <c r="E26" s="239"/>
      <c r="F26" s="208"/>
      <c r="G26" s="201"/>
      <c r="H26" s="239"/>
      <c r="I26" s="208"/>
    </row>
    <row r="27" spans="1:9" x14ac:dyDescent="0.2">
      <c r="A27" s="203" t="s">
        <v>391</v>
      </c>
      <c r="B27" s="202">
        <f>E27+H27</f>
        <v>57</v>
      </c>
      <c r="C27" s="208">
        <f>SUM(F27+I27)</f>
        <v>100</v>
      </c>
      <c r="E27" s="201">
        <v>26</v>
      </c>
      <c r="F27" s="208">
        <f>+E27/$B27*100</f>
        <v>45.614035087719294</v>
      </c>
      <c r="G27" s="209"/>
      <c r="H27" s="201">
        <v>31</v>
      </c>
      <c r="I27" s="208">
        <f>+H27/$B27*100</f>
        <v>54.385964912280706</v>
      </c>
    </row>
    <row r="28" spans="1:9" x14ac:dyDescent="0.2">
      <c r="C28" s="208"/>
      <c r="E28" s="201"/>
      <c r="F28" s="208"/>
      <c r="G28" s="209"/>
      <c r="H28" s="201"/>
      <c r="I28" s="208"/>
    </row>
    <row r="29" spans="1:9" x14ac:dyDescent="0.2">
      <c r="A29" s="27" t="s">
        <v>253</v>
      </c>
      <c r="B29" s="202">
        <f>E29+H29</f>
        <v>590</v>
      </c>
      <c r="C29" s="208">
        <f>SUM(F29+I29)</f>
        <v>100</v>
      </c>
      <c r="D29" s="35"/>
      <c r="E29" s="239">
        <v>323</v>
      </c>
      <c r="F29" s="208">
        <f>+E29/$B29*100</f>
        <v>54.745762711864408</v>
      </c>
      <c r="G29" s="35"/>
      <c r="H29" s="201">
        <v>267</v>
      </c>
      <c r="I29" s="208">
        <f>+H29/$B29*100</f>
        <v>45.254237288135599</v>
      </c>
    </row>
    <row r="30" spans="1:9" x14ac:dyDescent="0.2">
      <c r="B30" s="202" t="s">
        <v>11</v>
      </c>
      <c r="C30" s="208"/>
      <c r="F30" s="208"/>
      <c r="I30" s="208"/>
    </row>
    <row r="31" spans="1:9" ht="15.75" x14ac:dyDescent="0.25">
      <c r="A31" s="210" t="s">
        <v>106</v>
      </c>
      <c r="B31" s="202">
        <f>E31+H31</f>
        <v>1269</v>
      </c>
      <c r="C31" s="208">
        <f>SUM(F31+I31)</f>
        <v>100</v>
      </c>
      <c r="E31" s="202">
        <v>785</v>
      </c>
      <c r="F31" s="208">
        <f>+E31/$B31*100</f>
        <v>61.859732072498034</v>
      </c>
      <c r="H31" s="202">
        <v>484</v>
      </c>
      <c r="I31" s="208">
        <f>+H31/$B31*100</f>
        <v>38.140267927501966</v>
      </c>
    </row>
    <row r="32" spans="1:9" ht="15" customHeight="1" thickBot="1" x14ac:dyDescent="0.25"/>
    <row r="33" spans="1:9" ht="6" customHeight="1" x14ac:dyDescent="0.2">
      <c r="A33" s="207"/>
      <c r="B33" s="206"/>
      <c r="C33" s="206"/>
      <c r="D33" s="206"/>
      <c r="E33" s="206"/>
      <c r="F33" s="206"/>
      <c r="G33" s="206"/>
      <c r="H33" s="206"/>
      <c r="I33" s="206"/>
    </row>
    <row r="34" spans="1:9" ht="15" customHeight="1" x14ac:dyDescent="0.2">
      <c r="A34" s="203" t="s">
        <v>378</v>
      </c>
    </row>
    <row r="35" spans="1:9" ht="15" customHeight="1" x14ac:dyDescent="0.2">
      <c r="A35" s="203" t="s">
        <v>377</v>
      </c>
    </row>
    <row r="36" spans="1:9" ht="15" customHeight="1" x14ac:dyDescent="0.2"/>
    <row r="37" spans="1:9" ht="15" customHeight="1" x14ac:dyDescent="0.2"/>
    <row r="38" spans="1:9" ht="15" customHeight="1" x14ac:dyDescent="0.2"/>
    <row r="39" spans="1:9" ht="15" customHeight="1" x14ac:dyDescent="0.2"/>
    <row r="40" spans="1:9" ht="15" customHeight="1" x14ac:dyDescent="0.2"/>
    <row r="41" spans="1:9" ht="15" customHeight="1" x14ac:dyDescent="0.2"/>
    <row r="42" spans="1:9" ht="15" customHeight="1" x14ac:dyDescent="0.2"/>
    <row r="43" spans="1:9" ht="6" customHeight="1" x14ac:dyDescent="0.2"/>
    <row r="44" spans="1:9" ht="13.5" customHeight="1" x14ac:dyDescent="0.2"/>
    <row r="45" spans="1:9" ht="15" customHeight="1" x14ac:dyDescent="0.2"/>
    <row r="46" spans="1:9" ht="8.1" customHeight="1" x14ac:dyDescent="0.2"/>
    <row r="47" spans="1:9" ht="15" customHeight="1" x14ac:dyDescent="0.2"/>
    <row r="48" spans="1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8.1" customHeight="1" x14ac:dyDescent="0.2"/>
    <row r="54" ht="8.1" customHeight="1" x14ac:dyDescent="0.2"/>
    <row r="55" ht="15" customHeight="1" x14ac:dyDescent="0.2"/>
    <row r="56" ht="13.5" customHeight="1" x14ac:dyDescent="0.2"/>
    <row r="57" ht="6.75" customHeight="1" x14ac:dyDescent="0.2"/>
    <row r="58" ht="12.75" customHeight="1" x14ac:dyDescent="0.2"/>
    <row r="59" ht="15" customHeight="1" x14ac:dyDescent="0.2"/>
    <row r="60" ht="15" customHeight="1" x14ac:dyDescent="0.2"/>
  </sheetData>
  <mergeCells count="2">
    <mergeCell ref="E7:F7"/>
    <mergeCell ref="H7:I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A4C5-B272-4FA4-AED8-DC4FB32A9993}">
  <dimension ref="B1:K5"/>
  <sheetViews>
    <sheetView workbookViewId="0">
      <selection activeCell="J12" sqref="J12"/>
    </sheetView>
  </sheetViews>
  <sheetFormatPr baseColWidth="10" defaultRowHeight="12.75" x14ac:dyDescent="0.2"/>
  <cols>
    <col min="1" max="16384" width="11.42578125" style="23"/>
  </cols>
  <sheetData>
    <row r="1" spans="2:11" ht="12.75" customHeight="1" x14ac:dyDescent="0.2"/>
    <row r="2" spans="2:11" ht="12.75" customHeight="1" x14ac:dyDescent="0.2">
      <c r="J2" s="241"/>
    </row>
    <row r="3" spans="2:11" ht="12.75" customHeight="1" x14ac:dyDescent="0.2">
      <c r="B3" s="23" t="s">
        <v>5</v>
      </c>
      <c r="C3" s="23" t="s">
        <v>7</v>
      </c>
      <c r="D3" s="23" t="s">
        <v>6</v>
      </c>
      <c r="F3" s="55"/>
      <c r="G3" s="55"/>
      <c r="H3" s="55"/>
    </row>
    <row r="4" spans="2:11" ht="12.75" customHeight="1" x14ac:dyDescent="0.35">
      <c r="B4" s="55">
        <v>78.53</v>
      </c>
      <c r="C4" s="55">
        <v>14.47</v>
      </c>
      <c r="D4" s="55">
        <v>7</v>
      </c>
      <c r="F4" s="55"/>
      <c r="G4" s="55"/>
      <c r="H4" s="55"/>
      <c r="K4" s="240"/>
    </row>
    <row r="5" spans="2:11" x14ac:dyDescent="0.2">
      <c r="B5" s="55"/>
      <c r="C5" s="55"/>
      <c r="D5" s="55"/>
    </row>
  </sheetData>
  <pageMargins left="0.7" right="0.7" top="0.75" bottom="0.75" header="0.3" footer="0.3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0253-48DE-42D3-A1A6-462C652ABC08}">
  <dimension ref="B1:K4"/>
  <sheetViews>
    <sheetView workbookViewId="0">
      <selection activeCell="J16" sqref="J16"/>
    </sheetView>
  </sheetViews>
  <sheetFormatPr baseColWidth="10" defaultRowHeight="12.75" x14ac:dyDescent="0.2"/>
  <cols>
    <col min="1" max="16384" width="11.42578125" style="23"/>
  </cols>
  <sheetData>
    <row r="1" spans="2:11" ht="12.75" customHeight="1" x14ac:dyDescent="0.2"/>
    <row r="2" spans="2:11" ht="12.75" customHeight="1" x14ac:dyDescent="0.2">
      <c r="B2" s="23" t="s">
        <v>399</v>
      </c>
      <c r="C2" s="23" t="s">
        <v>398</v>
      </c>
      <c r="D2" s="23" t="s">
        <v>129</v>
      </c>
      <c r="J2" s="241"/>
    </row>
    <row r="3" spans="2:11" ht="12.75" customHeight="1" x14ac:dyDescent="0.2">
      <c r="B3" s="66">
        <v>54.2</v>
      </c>
      <c r="C3" s="66">
        <v>43.36</v>
      </c>
      <c r="D3" s="66">
        <v>2.4500000000000002</v>
      </c>
      <c r="H3" s="242"/>
    </row>
    <row r="4" spans="2:11" ht="12.75" customHeight="1" x14ac:dyDescent="0.35">
      <c r="F4" s="26"/>
      <c r="G4" s="26"/>
      <c r="H4" s="26"/>
      <c r="K4" s="240"/>
    </row>
  </sheetData>
  <pageMargins left="0.7" right="0.7" top="0.75" bottom="0.75" header="0.3" footer="0.3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F1C2-DDC0-4D67-86F0-1096DF4ED83A}">
  <dimension ref="B1:K4"/>
  <sheetViews>
    <sheetView workbookViewId="0">
      <selection activeCell="K11" sqref="K11"/>
    </sheetView>
  </sheetViews>
  <sheetFormatPr baseColWidth="10" defaultRowHeight="12.75" x14ac:dyDescent="0.2"/>
  <cols>
    <col min="1" max="16384" width="11.42578125" style="23"/>
  </cols>
  <sheetData>
    <row r="1" spans="2:11" ht="12.75" customHeight="1" x14ac:dyDescent="0.2"/>
    <row r="2" spans="2:11" ht="12.75" customHeight="1" x14ac:dyDescent="0.2">
      <c r="B2" s="23" t="s">
        <v>462</v>
      </c>
      <c r="C2" s="23" t="s">
        <v>461</v>
      </c>
      <c r="D2" s="23" t="s">
        <v>190</v>
      </c>
      <c r="E2" s="23" t="s">
        <v>143</v>
      </c>
      <c r="J2" s="244"/>
    </row>
    <row r="3" spans="2:11" ht="12.75" customHeight="1" x14ac:dyDescent="0.2">
      <c r="B3" s="50">
        <v>35</v>
      </c>
      <c r="C3" s="50">
        <v>31.15</v>
      </c>
      <c r="D3" s="243">
        <v>29.23</v>
      </c>
      <c r="E3" s="23">
        <v>4.62</v>
      </c>
      <c r="F3" s="55"/>
      <c r="G3" s="243"/>
      <c r="H3" s="50"/>
      <c r="I3" s="50"/>
      <c r="J3" s="50"/>
    </row>
    <row r="4" spans="2:11" ht="12.75" customHeight="1" x14ac:dyDescent="0.35">
      <c r="G4" s="50"/>
      <c r="H4" s="50"/>
      <c r="I4" s="50"/>
      <c r="J4" s="50"/>
      <c r="K4" s="240"/>
    </row>
  </sheetData>
  <pageMargins left="0.7" right="0.7" top="0.75" bottom="0.75" header="0.3" footer="0.3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BD06-B151-4395-8EC7-A5D0850C4834}">
  <dimension ref="B3:N55"/>
  <sheetViews>
    <sheetView workbookViewId="0">
      <selection activeCell="J7" sqref="J7"/>
    </sheetView>
  </sheetViews>
  <sheetFormatPr baseColWidth="10" defaultRowHeight="12.75" x14ac:dyDescent="0.2"/>
  <cols>
    <col min="1" max="6" width="11.42578125" style="23"/>
    <col min="7" max="8" width="11.85546875" style="23" bestFit="1" customWidth="1"/>
    <col min="9" max="16384" width="11.42578125" style="23"/>
  </cols>
  <sheetData>
    <row r="3" spans="2:14" x14ac:dyDescent="0.2">
      <c r="C3" s="23" t="s">
        <v>464</v>
      </c>
      <c r="D3" s="23" t="s">
        <v>463</v>
      </c>
      <c r="F3" s="68"/>
      <c r="G3" s="68"/>
      <c r="H3" s="68"/>
    </row>
    <row r="4" spans="2:14" x14ac:dyDescent="0.2">
      <c r="B4" s="23" t="s">
        <v>172</v>
      </c>
      <c r="C4" s="68">
        <v>15612</v>
      </c>
      <c r="D4" s="68">
        <v>17369</v>
      </c>
      <c r="E4" s="64"/>
      <c r="F4" s="110"/>
      <c r="G4" s="110"/>
      <c r="H4" s="110"/>
      <c r="I4" s="110"/>
      <c r="J4" s="68"/>
      <c r="K4" s="68"/>
      <c r="L4" s="68"/>
    </row>
    <row r="5" spans="2:14" x14ac:dyDescent="0.2">
      <c r="B5" s="23" t="s">
        <v>171</v>
      </c>
      <c r="C5" s="68">
        <v>17697</v>
      </c>
      <c r="D5" s="68">
        <v>18863</v>
      </c>
      <c r="E5" s="64"/>
      <c r="F5" s="89"/>
      <c r="G5" s="89"/>
      <c r="H5" s="89"/>
      <c r="I5" s="89"/>
      <c r="J5" s="110"/>
      <c r="K5" s="110"/>
      <c r="L5" s="110"/>
      <c r="M5" s="110"/>
      <c r="N5" s="89"/>
    </row>
    <row r="6" spans="2:14" x14ac:dyDescent="0.2">
      <c r="B6" s="23" t="s">
        <v>170</v>
      </c>
      <c r="C6" s="68">
        <v>11257</v>
      </c>
      <c r="D6" s="68">
        <v>8512</v>
      </c>
      <c r="E6" s="245"/>
      <c r="F6" s="68"/>
      <c r="I6" s="68"/>
      <c r="J6" s="68"/>
      <c r="K6" s="68"/>
      <c r="L6" s="68"/>
      <c r="M6" s="68"/>
      <c r="N6" s="68"/>
    </row>
    <row r="7" spans="2:14" x14ac:dyDescent="0.2">
      <c r="B7" s="23" t="s">
        <v>169</v>
      </c>
      <c r="C7" s="68">
        <v>685</v>
      </c>
      <c r="D7" s="68">
        <v>522</v>
      </c>
      <c r="E7" s="64"/>
      <c r="I7" s="68"/>
      <c r="J7" s="68"/>
    </row>
    <row r="8" spans="2:14" x14ac:dyDescent="0.2">
      <c r="B8" s="23" t="s">
        <v>168</v>
      </c>
      <c r="C8" s="68">
        <v>21</v>
      </c>
      <c r="D8" s="68">
        <v>6</v>
      </c>
      <c r="E8" s="64"/>
      <c r="H8" s="68"/>
      <c r="I8" s="68"/>
      <c r="J8" s="68"/>
    </row>
    <row r="9" spans="2:14" x14ac:dyDescent="0.2">
      <c r="B9" s="55"/>
      <c r="C9" s="55"/>
      <c r="D9" s="55"/>
      <c r="E9" s="55"/>
      <c r="F9" s="68"/>
      <c r="G9" s="68"/>
      <c r="H9" s="68"/>
      <c r="I9" s="68"/>
      <c r="J9" s="68"/>
    </row>
    <row r="10" spans="2:14" x14ac:dyDescent="0.2">
      <c r="J10" s="68"/>
    </row>
    <row r="24" spans="2:2" x14ac:dyDescent="0.2">
      <c r="B24" s="68"/>
    </row>
    <row r="25" spans="2:2" x14ac:dyDescent="0.2">
      <c r="B25" s="68"/>
    </row>
    <row r="26" spans="2:2" x14ac:dyDescent="0.2">
      <c r="B26" s="68"/>
    </row>
    <row r="27" spans="2:2" x14ac:dyDescent="0.2">
      <c r="B27" s="68"/>
    </row>
    <row r="28" spans="2:2" x14ac:dyDescent="0.2">
      <c r="B28" s="68"/>
    </row>
    <row r="35" spans="2:8" x14ac:dyDescent="0.2">
      <c r="B35" s="82"/>
      <c r="C35" s="82"/>
      <c r="D35" s="82"/>
      <c r="E35" s="64"/>
      <c r="F35" s="64"/>
    </row>
    <row r="36" spans="2:8" x14ac:dyDescent="0.2">
      <c r="B36" s="68"/>
      <c r="C36" s="68"/>
      <c r="D36" s="68"/>
      <c r="E36" s="68"/>
      <c r="F36" s="68"/>
    </row>
    <row r="37" spans="2:8" x14ac:dyDescent="0.2">
      <c r="B37" s="89"/>
      <c r="C37" s="89"/>
      <c r="D37" s="89"/>
      <c r="E37" s="89"/>
      <c r="F37" s="89"/>
    </row>
    <row r="38" spans="2:8" x14ac:dyDescent="0.2">
      <c r="B38" s="68"/>
      <c r="C38" s="68"/>
      <c r="D38" s="68"/>
      <c r="E38" s="68"/>
      <c r="F38" s="68"/>
    </row>
    <row r="39" spans="2:8" x14ac:dyDescent="0.2">
      <c r="B39" s="68"/>
      <c r="C39" s="68"/>
      <c r="D39" s="68"/>
      <c r="E39" s="68"/>
      <c r="F39" s="68"/>
    </row>
    <row r="40" spans="2:8" x14ac:dyDescent="0.2">
      <c r="B40" s="68"/>
      <c r="C40" s="68"/>
      <c r="D40" s="68"/>
      <c r="E40" s="68"/>
      <c r="F40" s="68"/>
    </row>
    <row r="42" spans="2:8" x14ac:dyDescent="0.2">
      <c r="B42" s="68"/>
      <c r="C42" s="68"/>
      <c r="D42" s="68"/>
    </row>
    <row r="43" spans="2:8" x14ac:dyDescent="0.2">
      <c r="B43" s="68"/>
      <c r="C43" s="68"/>
      <c r="D43" s="68"/>
      <c r="E43" s="68"/>
      <c r="F43" s="89"/>
    </row>
    <row r="44" spans="2:8" x14ac:dyDescent="0.2">
      <c r="B44" s="68"/>
      <c r="C44" s="68"/>
      <c r="D44" s="68"/>
      <c r="E44" s="68"/>
      <c r="F44" s="68"/>
    </row>
    <row r="45" spans="2:8" x14ac:dyDescent="0.2">
      <c r="B45" s="68"/>
    </row>
    <row r="47" spans="2:8" x14ac:dyDescent="0.2">
      <c r="G47" s="55"/>
      <c r="H47" s="55"/>
    </row>
    <row r="48" spans="2:8" x14ac:dyDescent="0.2">
      <c r="G48" s="55"/>
      <c r="H48" s="55"/>
    </row>
    <row r="49" spans="7:10" x14ac:dyDescent="0.2">
      <c r="G49" s="55"/>
      <c r="H49" s="55"/>
      <c r="J49" s="55"/>
    </row>
    <row r="50" spans="7:10" x14ac:dyDescent="0.2">
      <c r="G50" s="55"/>
      <c r="H50" s="55"/>
      <c r="J50" s="55"/>
    </row>
    <row r="51" spans="7:10" x14ac:dyDescent="0.2">
      <c r="J51" s="55"/>
    </row>
    <row r="52" spans="7:10" x14ac:dyDescent="0.2">
      <c r="J52" s="55"/>
    </row>
    <row r="53" spans="7:10" x14ac:dyDescent="0.2">
      <c r="J53" s="55"/>
    </row>
    <row r="54" spans="7:10" x14ac:dyDescent="0.2">
      <c r="J54" s="55"/>
    </row>
    <row r="55" spans="7:10" x14ac:dyDescent="0.2">
      <c r="J55" s="55"/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5A02-347C-4213-B8E8-01151DE27183}">
  <dimension ref="A2:P33"/>
  <sheetViews>
    <sheetView topLeftCell="A4" workbookViewId="0">
      <selection activeCell="K8" sqref="K8"/>
    </sheetView>
  </sheetViews>
  <sheetFormatPr baseColWidth="10" defaultRowHeight="12.75" x14ac:dyDescent="0.2"/>
  <cols>
    <col min="1" max="16384" width="11.42578125" style="23"/>
  </cols>
  <sheetData>
    <row r="2" spans="2:16" x14ac:dyDescent="0.2">
      <c r="G2" s="68"/>
      <c r="H2" s="68"/>
      <c r="I2" s="68"/>
      <c r="J2" s="68"/>
      <c r="K2" s="68"/>
    </row>
    <row r="3" spans="2:16" x14ac:dyDescent="0.2">
      <c r="D3" s="23" t="s">
        <v>478</v>
      </c>
      <c r="E3" s="23" t="s">
        <v>477</v>
      </c>
      <c r="G3" s="64"/>
      <c r="H3" s="64"/>
      <c r="I3" s="64"/>
      <c r="J3" s="64"/>
      <c r="K3" s="64"/>
      <c r="L3" s="64"/>
    </row>
    <row r="4" spans="2:16" x14ac:dyDescent="0.2">
      <c r="C4" s="23" t="s">
        <v>476</v>
      </c>
      <c r="D4" s="68">
        <v>2172</v>
      </c>
      <c r="E4" s="68">
        <v>5014</v>
      </c>
      <c r="F4" s="68"/>
      <c r="G4" s="68"/>
      <c r="H4" s="68"/>
      <c r="I4" s="68"/>
      <c r="J4" s="68"/>
      <c r="K4" s="68"/>
      <c r="L4" s="68"/>
      <c r="N4" s="68"/>
    </row>
    <row r="5" spans="2:16" x14ac:dyDescent="0.2">
      <c r="C5" s="23" t="s">
        <v>475</v>
      </c>
      <c r="D5" s="68">
        <v>9586</v>
      </c>
      <c r="E5" s="68">
        <v>11319</v>
      </c>
      <c r="F5" s="68"/>
      <c r="G5" s="155"/>
      <c r="H5" s="155"/>
      <c r="I5" s="155"/>
      <c r="J5" s="155"/>
      <c r="K5" s="155"/>
      <c r="L5" s="68"/>
      <c r="N5" s="68"/>
    </row>
    <row r="6" spans="2:16" x14ac:dyDescent="0.2">
      <c r="C6" s="23" t="s">
        <v>474</v>
      </c>
      <c r="D6" s="68">
        <v>13678</v>
      </c>
      <c r="E6" s="68">
        <v>13486</v>
      </c>
      <c r="F6" s="68"/>
      <c r="G6" s="155"/>
      <c r="H6" s="155"/>
      <c r="I6" s="155"/>
      <c r="J6" s="155"/>
      <c r="K6" s="155"/>
      <c r="L6" s="68"/>
      <c r="N6" s="68"/>
      <c r="O6" s="68"/>
      <c r="P6" s="68"/>
    </row>
    <row r="7" spans="2:16" x14ac:dyDescent="0.2">
      <c r="C7" s="23" t="s">
        <v>473</v>
      </c>
      <c r="D7" s="68">
        <v>17938</v>
      </c>
      <c r="E7" s="68">
        <v>14316</v>
      </c>
      <c r="F7" s="68"/>
      <c r="G7" s="155"/>
      <c r="H7" s="68"/>
      <c r="I7" s="68"/>
      <c r="K7" s="68"/>
      <c r="L7" s="68"/>
      <c r="N7" s="68"/>
    </row>
    <row r="8" spans="2:16" x14ac:dyDescent="0.2">
      <c r="C8" s="23" t="s">
        <v>289</v>
      </c>
      <c r="D8" s="68">
        <v>1898</v>
      </c>
      <c r="E8" s="68">
        <v>1137</v>
      </c>
      <c r="F8" s="68"/>
      <c r="G8" s="155"/>
      <c r="H8" s="68"/>
      <c r="I8" s="68"/>
      <c r="K8" s="68"/>
      <c r="L8" s="68"/>
      <c r="M8" s="68"/>
      <c r="N8" s="68"/>
      <c r="O8" s="68"/>
      <c r="P8" s="68"/>
    </row>
    <row r="9" spans="2:16" x14ac:dyDescent="0.2">
      <c r="B9" s="55"/>
      <c r="C9" s="55"/>
      <c r="D9" s="55"/>
      <c r="E9" s="55"/>
      <c r="F9" s="55"/>
      <c r="L9" s="155"/>
      <c r="M9" s="155"/>
      <c r="N9" s="155"/>
      <c r="O9" s="155"/>
      <c r="P9" s="155"/>
    </row>
    <row r="10" spans="2:16" x14ac:dyDescent="0.2">
      <c r="L10" s="68"/>
      <c r="M10" s="68"/>
      <c r="N10" s="68"/>
      <c r="O10" s="68"/>
      <c r="P10" s="68"/>
    </row>
    <row r="11" spans="2:16" x14ac:dyDescent="0.2">
      <c r="L11" s="68"/>
    </row>
    <row r="12" spans="2:16" x14ac:dyDescent="0.2">
      <c r="L12" s="68"/>
    </row>
    <row r="13" spans="2:16" x14ac:dyDescent="0.2">
      <c r="L13" s="68"/>
    </row>
    <row r="14" spans="2:16" x14ac:dyDescent="0.2">
      <c r="L14" s="68"/>
    </row>
    <row r="18" spans="1:14" x14ac:dyDescent="0.2">
      <c r="N18" s="68"/>
    </row>
    <row r="19" spans="1:14" x14ac:dyDescent="0.2">
      <c r="N19" s="68"/>
    </row>
    <row r="20" spans="1:14" x14ac:dyDescent="0.2">
      <c r="N20" s="68"/>
    </row>
    <row r="21" spans="1:14" x14ac:dyDescent="0.2">
      <c r="N21" s="68"/>
    </row>
    <row r="22" spans="1:14" x14ac:dyDescent="0.2">
      <c r="N22" s="68"/>
    </row>
    <row r="23" spans="1:14" x14ac:dyDescent="0.2">
      <c r="B23" s="23" t="s">
        <v>472</v>
      </c>
      <c r="C23" s="23" t="s">
        <v>471</v>
      </c>
      <c r="D23" s="23" t="s">
        <v>470</v>
      </c>
      <c r="E23" s="23" t="s">
        <v>469</v>
      </c>
      <c r="F23" s="23" t="s">
        <v>468</v>
      </c>
    </row>
    <row r="24" spans="1:14" x14ac:dyDescent="0.2">
      <c r="A24" s="23" t="s">
        <v>467</v>
      </c>
      <c r="B24" s="89">
        <v>2006</v>
      </c>
      <c r="C24" s="89">
        <v>7325</v>
      </c>
      <c r="D24" s="89">
        <v>10381</v>
      </c>
      <c r="E24" s="89">
        <v>18549</v>
      </c>
      <c r="F24" s="89">
        <v>3123</v>
      </c>
    </row>
    <row r="25" spans="1:14" x14ac:dyDescent="0.2">
      <c r="A25" s="23" t="s">
        <v>466</v>
      </c>
      <c r="B25" s="89">
        <v>79</v>
      </c>
      <c r="C25" s="89">
        <v>1586</v>
      </c>
      <c r="D25" s="89">
        <v>871</v>
      </c>
      <c r="E25" s="89">
        <v>322</v>
      </c>
      <c r="F25" s="89">
        <v>15</v>
      </c>
    </row>
    <row r="26" spans="1:14" x14ac:dyDescent="0.2">
      <c r="B26" s="68">
        <v>2085</v>
      </c>
      <c r="C26" s="68">
        <v>8911</v>
      </c>
      <c r="D26" s="68">
        <v>11252</v>
      </c>
      <c r="E26" s="68">
        <v>18871</v>
      </c>
      <c r="F26" s="68">
        <v>3138</v>
      </c>
    </row>
    <row r="31" spans="1:14" x14ac:dyDescent="0.2">
      <c r="A31" s="23" t="s">
        <v>465</v>
      </c>
      <c r="B31" s="68">
        <v>5487</v>
      </c>
      <c r="C31" s="68">
        <v>9454</v>
      </c>
      <c r="D31" s="68">
        <v>11863</v>
      </c>
      <c r="E31" s="68">
        <v>13130</v>
      </c>
      <c r="F31" s="68">
        <v>1450</v>
      </c>
    </row>
    <row r="32" spans="1:14" x14ac:dyDescent="0.2">
      <c r="B32" s="131">
        <v>375</v>
      </c>
      <c r="C32" s="68">
        <v>1555</v>
      </c>
      <c r="D32" s="131">
        <v>679</v>
      </c>
      <c r="E32" s="131">
        <v>255</v>
      </c>
      <c r="F32" s="131">
        <v>9</v>
      </c>
    </row>
    <row r="33" spans="2:6" x14ac:dyDescent="0.2">
      <c r="B33" s="68">
        <v>5862</v>
      </c>
      <c r="C33" s="68">
        <v>11009</v>
      </c>
      <c r="D33" s="68">
        <v>12542</v>
      </c>
      <c r="E33" s="68">
        <v>13385</v>
      </c>
      <c r="F33" s="68">
        <v>1459</v>
      </c>
    </row>
  </sheetData>
  <pageMargins left="0.7" right="0.7" top="0.75" bottom="0.75" header="0.3" footer="0.3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7214-59D2-498C-8AB9-7D0363DEDC3C}">
  <dimension ref="A4:D14"/>
  <sheetViews>
    <sheetView workbookViewId="0">
      <selection activeCell="J12" sqref="J12"/>
    </sheetView>
  </sheetViews>
  <sheetFormatPr baseColWidth="10" defaultRowHeight="12.75" x14ac:dyDescent="0.2"/>
  <cols>
    <col min="1" max="16384" width="11.42578125" style="23"/>
  </cols>
  <sheetData>
    <row r="4" spans="1:4" x14ac:dyDescent="0.2">
      <c r="B4" s="23" t="s">
        <v>399</v>
      </c>
      <c r="C4" s="23" t="s">
        <v>398</v>
      </c>
      <c r="D4" s="23" t="s">
        <v>129</v>
      </c>
    </row>
    <row r="5" spans="1:4" x14ac:dyDescent="0.2">
      <c r="B5" s="55">
        <v>63.1</v>
      </c>
      <c r="C5" s="55">
        <v>32.119999999999997</v>
      </c>
      <c r="D5" s="55">
        <v>4.78</v>
      </c>
    </row>
    <row r="13" spans="1:4" x14ac:dyDescent="0.2">
      <c r="A13" s="55"/>
      <c r="B13" s="55"/>
      <c r="C13" s="55"/>
    </row>
    <row r="14" spans="1:4" x14ac:dyDescent="0.2">
      <c r="A14" s="55"/>
      <c r="B14" s="55"/>
      <c r="C14" s="55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AD2D-B0D8-4492-9A2D-F46FE3ADDE0F}">
  <dimension ref="B2:I24"/>
  <sheetViews>
    <sheetView zoomScaleNormal="100" workbookViewId="0">
      <selection activeCell="J3" sqref="J3"/>
    </sheetView>
  </sheetViews>
  <sheetFormatPr baseColWidth="10" defaultRowHeight="12.75" x14ac:dyDescent="0.2"/>
  <cols>
    <col min="1" max="2" width="11.42578125" style="23"/>
    <col min="3" max="5" width="11.42578125" style="64" customWidth="1"/>
    <col min="6" max="16384" width="11.42578125" style="23"/>
  </cols>
  <sheetData>
    <row r="2" spans="2:9" x14ac:dyDescent="0.2">
      <c r="C2" s="64" t="s">
        <v>408</v>
      </c>
      <c r="D2" s="64" t="s">
        <v>407</v>
      </c>
      <c r="E2" s="64" t="s">
        <v>4</v>
      </c>
    </row>
    <row r="3" spans="2:9" ht="15" x14ac:dyDescent="0.2">
      <c r="B3" s="23" t="s">
        <v>484</v>
      </c>
      <c r="C3" s="202">
        <v>77</v>
      </c>
      <c r="D3" s="202">
        <v>80</v>
      </c>
      <c r="E3" s="64">
        <f>SUM(C3:D3)</f>
        <v>157</v>
      </c>
      <c r="G3" s="64"/>
      <c r="H3" s="64"/>
      <c r="I3" s="64"/>
    </row>
    <row r="4" spans="2:9" ht="15" x14ac:dyDescent="0.2">
      <c r="B4" s="23" t="s">
        <v>483</v>
      </c>
      <c r="C4" s="202">
        <v>110</v>
      </c>
      <c r="D4" s="202">
        <v>73</v>
      </c>
      <c r="E4" s="64">
        <f>SUM(C4:D4)</f>
        <v>183</v>
      </c>
      <c r="G4" s="64"/>
      <c r="H4" s="64"/>
      <c r="I4" s="64"/>
    </row>
    <row r="5" spans="2:9" ht="15" x14ac:dyDescent="0.2">
      <c r="B5" s="23" t="s">
        <v>482</v>
      </c>
      <c r="C5" s="202">
        <v>169</v>
      </c>
      <c r="D5" s="202">
        <v>411</v>
      </c>
      <c r="E5" s="64">
        <f>SUM(C5:D5)</f>
        <v>580</v>
      </c>
      <c r="G5" s="64"/>
      <c r="H5" s="64"/>
      <c r="I5" s="64"/>
    </row>
    <row r="6" spans="2:9" ht="15" x14ac:dyDescent="0.2">
      <c r="B6" s="23" t="s">
        <v>481</v>
      </c>
      <c r="C6" s="202">
        <v>185</v>
      </c>
      <c r="D6" s="202">
        <v>117</v>
      </c>
      <c r="E6" s="64">
        <f>SUM(C6:D6)</f>
        <v>302</v>
      </c>
      <c r="G6" s="64"/>
      <c r="H6" s="64"/>
      <c r="I6" s="64"/>
    </row>
    <row r="7" spans="2:9" ht="15" x14ac:dyDescent="0.2">
      <c r="B7" s="23" t="s">
        <v>480</v>
      </c>
      <c r="C7" s="202">
        <v>447</v>
      </c>
      <c r="D7" s="202">
        <v>206</v>
      </c>
      <c r="E7" s="64">
        <f>SUM(C7:D7)</f>
        <v>653</v>
      </c>
      <c r="G7" s="64"/>
      <c r="H7" s="64"/>
      <c r="I7" s="64"/>
    </row>
    <row r="8" spans="2:9" ht="15" x14ac:dyDescent="0.2">
      <c r="B8" s="23" t="s">
        <v>106</v>
      </c>
      <c r="C8" s="202">
        <v>811</v>
      </c>
      <c r="D8" s="202">
        <v>515</v>
      </c>
      <c r="E8" s="64">
        <f>SUM(C8:D8)</f>
        <v>1326</v>
      </c>
      <c r="G8" s="64"/>
      <c r="H8" s="64"/>
      <c r="I8" s="64"/>
    </row>
    <row r="9" spans="2:9" ht="15" x14ac:dyDescent="0.2">
      <c r="B9" s="23" t="s">
        <v>479</v>
      </c>
      <c r="C9" s="202">
        <v>1319</v>
      </c>
      <c r="D9" s="202">
        <v>754</v>
      </c>
      <c r="E9" s="64">
        <f>SUM(C9:D9)</f>
        <v>2073</v>
      </c>
      <c r="G9" s="64"/>
      <c r="H9" s="64"/>
      <c r="I9" s="64"/>
    </row>
    <row r="17" spans="2:5" ht="15" x14ac:dyDescent="0.2">
      <c r="B17" s="203"/>
      <c r="C17" s="202"/>
      <c r="D17" s="202"/>
      <c r="E17" s="202"/>
    </row>
    <row r="18" spans="2:5" ht="15" x14ac:dyDescent="0.2">
      <c r="B18" s="203"/>
      <c r="C18" s="82"/>
      <c r="D18" s="82"/>
      <c r="E18" s="82"/>
    </row>
    <row r="19" spans="2:5" ht="15" x14ac:dyDescent="0.2">
      <c r="B19" s="203"/>
      <c r="C19" s="82"/>
      <c r="D19" s="82"/>
      <c r="E19" s="82"/>
    </row>
    <row r="20" spans="2:5" ht="15" x14ac:dyDescent="0.2">
      <c r="B20" s="203"/>
      <c r="C20" s="82"/>
      <c r="D20" s="82"/>
      <c r="E20" s="82"/>
    </row>
    <row r="21" spans="2:5" ht="15" x14ac:dyDescent="0.2">
      <c r="B21" s="203"/>
      <c r="C21" s="82"/>
      <c r="D21" s="82"/>
      <c r="E21" s="82"/>
    </row>
    <row r="22" spans="2:5" ht="15" x14ac:dyDescent="0.2">
      <c r="B22" s="203"/>
      <c r="C22" s="82"/>
      <c r="D22" s="82"/>
      <c r="E22" s="82"/>
    </row>
    <row r="23" spans="2:5" ht="15" x14ac:dyDescent="0.2">
      <c r="B23" s="203"/>
      <c r="C23" s="82"/>
      <c r="D23" s="82"/>
      <c r="E23" s="82"/>
    </row>
    <row r="24" spans="2:5" ht="15" x14ac:dyDescent="0.2">
      <c r="B24" s="203"/>
      <c r="C24" s="82"/>
      <c r="D24" s="82"/>
      <c r="E24" s="82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BD60-E8B1-45B9-8F3C-FAC3A5595239}">
  <dimension ref="B1:I21"/>
  <sheetViews>
    <sheetView workbookViewId="0">
      <selection activeCell="J7" sqref="J7"/>
    </sheetView>
  </sheetViews>
  <sheetFormatPr baseColWidth="10" defaultRowHeight="12.75" x14ac:dyDescent="0.2"/>
  <cols>
    <col min="1" max="1" width="11.42578125" style="23"/>
    <col min="2" max="2" width="18.140625" style="23" customWidth="1"/>
    <col min="3" max="16384" width="11.42578125" style="23"/>
  </cols>
  <sheetData>
    <row r="1" spans="2:9" ht="15" x14ac:dyDescent="0.2">
      <c r="G1" s="64"/>
      <c r="H1" s="202"/>
    </row>
    <row r="2" spans="2:9" ht="15" x14ac:dyDescent="0.2">
      <c r="B2" s="23" t="s">
        <v>484</v>
      </c>
      <c r="C2" s="246">
        <v>157</v>
      </c>
      <c r="G2" s="64"/>
      <c r="H2" s="202"/>
    </row>
    <row r="3" spans="2:9" ht="15" x14ac:dyDescent="0.2">
      <c r="B3" s="23" t="s">
        <v>483</v>
      </c>
      <c r="C3" s="246">
        <v>183</v>
      </c>
      <c r="G3" s="64"/>
      <c r="H3" s="202"/>
    </row>
    <row r="4" spans="2:9" ht="15" x14ac:dyDescent="0.2">
      <c r="B4" s="23" t="s">
        <v>481</v>
      </c>
      <c r="C4" s="246">
        <v>302</v>
      </c>
      <c r="G4" s="64"/>
      <c r="H4" s="202"/>
    </row>
    <row r="5" spans="2:9" ht="15" x14ac:dyDescent="0.2">
      <c r="B5" s="23" t="s">
        <v>482</v>
      </c>
      <c r="C5" s="246">
        <v>580</v>
      </c>
      <c r="G5" s="64"/>
      <c r="H5" s="202"/>
    </row>
    <row r="6" spans="2:9" ht="15" x14ac:dyDescent="0.2">
      <c r="B6" s="23" t="s">
        <v>480</v>
      </c>
      <c r="C6" s="246">
        <v>653</v>
      </c>
      <c r="G6" s="64"/>
      <c r="H6" s="202"/>
    </row>
    <row r="7" spans="2:9" ht="15" x14ac:dyDescent="0.2">
      <c r="B7" s="23" t="s">
        <v>106</v>
      </c>
      <c r="C7" s="246">
        <v>1326</v>
      </c>
      <c r="G7" s="64"/>
      <c r="H7" s="202"/>
    </row>
    <row r="8" spans="2:9" x14ac:dyDescent="0.2">
      <c r="B8" s="23" t="s">
        <v>479</v>
      </c>
      <c r="C8" s="246">
        <v>2073</v>
      </c>
      <c r="F8" s="82"/>
      <c r="G8" s="64"/>
      <c r="H8" s="64"/>
      <c r="I8" s="64"/>
    </row>
    <row r="9" spans="2:9" x14ac:dyDescent="0.2">
      <c r="G9" s="64"/>
      <c r="H9" s="64"/>
      <c r="I9" s="64"/>
    </row>
    <row r="14" spans="2:9" x14ac:dyDescent="0.2">
      <c r="C14" s="64"/>
    </row>
    <row r="15" spans="2:9" x14ac:dyDescent="0.2">
      <c r="C15" s="64"/>
    </row>
    <row r="16" spans="2:9" x14ac:dyDescent="0.2">
      <c r="C16" s="64"/>
    </row>
    <row r="17" spans="2:3" x14ac:dyDescent="0.2">
      <c r="C17" s="64"/>
    </row>
    <row r="18" spans="2:3" x14ac:dyDescent="0.2">
      <c r="C18" s="64"/>
    </row>
    <row r="19" spans="2:3" x14ac:dyDescent="0.2">
      <c r="C19" s="64"/>
    </row>
    <row r="20" spans="2:3" x14ac:dyDescent="0.2">
      <c r="C20" s="64"/>
    </row>
    <row r="21" spans="2:3" x14ac:dyDescent="0.2">
      <c r="B21" s="64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52D0E-11F4-4033-B962-A39CB34BB358}">
  <dimension ref="B2:D5"/>
  <sheetViews>
    <sheetView zoomScaleNormal="100" workbookViewId="0">
      <selection activeCell="J11" sqref="J11"/>
    </sheetView>
  </sheetViews>
  <sheetFormatPr baseColWidth="10" defaultRowHeight="12.75" x14ac:dyDescent="0.2"/>
  <cols>
    <col min="1" max="16384" width="11.42578125" style="23"/>
  </cols>
  <sheetData>
    <row r="2" spans="2:4" x14ac:dyDescent="0.2">
      <c r="C2" s="23" t="s">
        <v>408</v>
      </c>
      <c r="D2" s="23" t="s">
        <v>407</v>
      </c>
    </row>
    <row r="3" spans="2:4" x14ac:dyDescent="0.2">
      <c r="B3" s="23" t="s">
        <v>485</v>
      </c>
      <c r="C3" s="23">
        <v>169</v>
      </c>
      <c r="D3" s="23">
        <v>142</v>
      </c>
    </row>
    <row r="4" spans="2:4" x14ac:dyDescent="0.2">
      <c r="B4" s="23" t="s">
        <v>190</v>
      </c>
      <c r="C4" s="23">
        <v>148</v>
      </c>
      <c r="D4" s="23">
        <v>114</v>
      </c>
    </row>
    <row r="5" spans="2:4" x14ac:dyDescent="0.2">
      <c r="B5" s="23" t="s">
        <v>143</v>
      </c>
      <c r="C5" s="23">
        <v>6</v>
      </c>
      <c r="D5" s="23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D498-5B19-402B-8FDD-A9190E4549D3}">
  <dimension ref="A1:M107"/>
  <sheetViews>
    <sheetView workbookViewId="0"/>
  </sheetViews>
  <sheetFormatPr baseColWidth="10" defaultRowHeight="14.25" x14ac:dyDescent="0.2"/>
  <cols>
    <col min="1" max="1" width="42.7109375" style="27" customWidth="1"/>
    <col min="2" max="3" width="8.7109375" style="27" customWidth="1"/>
    <col min="4" max="4" width="2.7109375" style="27" customWidth="1"/>
    <col min="5" max="5" width="8.7109375" style="25" customWidth="1"/>
    <col min="6" max="6" width="8.7109375" style="26" customWidth="1"/>
    <col min="7" max="7" width="2.7109375" style="25" customWidth="1"/>
    <col min="8" max="8" width="8.7109375" style="25" customWidth="1"/>
    <col min="9" max="9" width="8.7109375" style="26" customWidth="1"/>
    <col min="10" max="10" width="2.7109375" style="25" customWidth="1"/>
    <col min="11" max="11" width="8.7109375" style="25" customWidth="1"/>
    <col min="12" max="12" width="8.7109375" style="24" customWidth="1"/>
    <col min="13" max="13" width="3.5703125" style="23" customWidth="1"/>
    <col min="14" max="16384" width="11.42578125" style="23"/>
  </cols>
  <sheetData>
    <row r="1" spans="1:13" ht="13.15" customHeight="1" x14ac:dyDescent="0.2">
      <c r="A1" s="27" t="s">
        <v>132</v>
      </c>
      <c r="E1" s="47"/>
      <c r="G1" s="47"/>
      <c r="H1" s="47"/>
      <c r="J1" s="47"/>
      <c r="K1" s="47"/>
    </row>
    <row r="2" spans="1:13" ht="13.15" customHeight="1" x14ac:dyDescent="0.2">
      <c r="A2" s="27" t="s">
        <v>131</v>
      </c>
      <c r="E2" s="47"/>
      <c r="G2" s="47"/>
      <c r="H2" s="47"/>
      <c r="J2" s="47"/>
      <c r="K2" s="47"/>
    </row>
    <row r="3" spans="1:13" ht="8.25" customHeight="1" x14ac:dyDescent="0.2"/>
    <row r="4" spans="1:13" ht="13.15" customHeight="1" x14ac:dyDescent="0.2">
      <c r="A4" s="27" t="s">
        <v>130</v>
      </c>
    </row>
    <row r="5" spans="1:13" ht="10.5" customHeight="1" thickBot="1" x14ac:dyDescent="0.25">
      <c r="L5" s="26"/>
      <c r="M5" s="25"/>
    </row>
    <row r="6" spans="1:13" ht="11.25" customHeight="1" x14ac:dyDescent="0.2">
      <c r="A6" s="46"/>
      <c r="B6" s="46"/>
      <c r="C6" s="46"/>
      <c r="D6" s="46"/>
      <c r="E6" s="28"/>
      <c r="F6" s="29"/>
      <c r="G6" s="28"/>
      <c r="H6" s="28"/>
      <c r="I6" s="29"/>
      <c r="J6" s="28"/>
      <c r="K6" s="28"/>
      <c r="L6" s="29"/>
      <c r="M6" s="28"/>
    </row>
    <row r="7" spans="1:13" ht="12" customHeight="1" x14ac:dyDescent="0.2">
      <c r="A7" s="44" t="s">
        <v>3</v>
      </c>
      <c r="B7" s="45" t="s">
        <v>4</v>
      </c>
      <c r="C7" s="45"/>
      <c r="D7" s="44"/>
      <c r="E7" s="43" t="s">
        <v>129</v>
      </c>
      <c r="F7" s="43"/>
      <c r="G7" s="41"/>
      <c r="H7" s="43" t="s">
        <v>128</v>
      </c>
      <c r="I7" s="43"/>
      <c r="J7" s="41"/>
      <c r="K7" s="43" t="s">
        <v>127</v>
      </c>
      <c r="L7" s="42"/>
    </row>
    <row r="8" spans="1:13" ht="15" customHeight="1" x14ac:dyDescent="0.2">
      <c r="A8" s="41" t="s">
        <v>126</v>
      </c>
      <c r="B8" s="25" t="s">
        <v>8</v>
      </c>
      <c r="C8" s="25" t="s">
        <v>9</v>
      </c>
      <c r="D8" s="25"/>
      <c r="E8" s="25" t="s">
        <v>8</v>
      </c>
      <c r="F8" s="26" t="s">
        <v>9</v>
      </c>
      <c r="H8" s="25" t="s">
        <v>8</v>
      </c>
      <c r="I8" s="26" t="s">
        <v>9</v>
      </c>
      <c r="K8" s="25" t="s">
        <v>8</v>
      </c>
      <c r="L8" s="26" t="s">
        <v>9</v>
      </c>
    </row>
    <row r="9" spans="1:13" ht="9.75" customHeight="1" thickBot="1" x14ac:dyDescent="0.25">
      <c r="A9" s="40"/>
      <c r="B9" s="40"/>
      <c r="C9" s="40"/>
      <c r="D9" s="40"/>
      <c r="E9" s="30"/>
      <c r="F9" s="31"/>
      <c r="G9" s="30"/>
      <c r="H9" s="30"/>
      <c r="I9" s="31"/>
      <c r="J9" s="30"/>
      <c r="K9" s="30"/>
    </row>
    <row r="10" spans="1:13" ht="9.75" customHeight="1" x14ac:dyDescent="0.2">
      <c r="E10" s="36"/>
      <c r="G10" s="36"/>
      <c r="H10" s="36"/>
      <c r="J10" s="36"/>
      <c r="K10" s="36"/>
      <c r="L10" s="29"/>
      <c r="M10" s="28"/>
    </row>
    <row r="11" spans="1:13" ht="13.15" customHeight="1" x14ac:dyDescent="0.25">
      <c r="A11" s="37" t="s">
        <v>125</v>
      </c>
      <c r="B11" s="35">
        <f>IF($A11&lt;&gt;"",B13+B95,"")</f>
        <v>286</v>
      </c>
      <c r="C11" s="34">
        <f>SUM(C13+C95)</f>
        <v>100</v>
      </c>
      <c r="D11" s="37"/>
      <c r="E11" s="36">
        <f>SUM(E13+E95)</f>
        <v>7</v>
      </c>
      <c r="F11" s="26">
        <f>IF($A11&lt;&gt;"",E11/$B11*100,"")</f>
        <v>2.4475524475524475</v>
      </c>
      <c r="G11" s="36"/>
      <c r="H11" s="36">
        <f>SUM(H13+H95)</f>
        <v>155</v>
      </c>
      <c r="I11" s="26">
        <f>IF($A11&lt;&gt;"",H11/$B11*100,"")</f>
        <v>54.1958041958042</v>
      </c>
      <c r="J11" s="36"/>
      <c r="K11" s="36">
        <f>SUM(K13+K95)</f>
        <v>124</v>
      </c>
      <c r="L11" s="26">
        <f>IF($A11&lt;&gt;"",K11/$B11*100,"")</f>
        <v>43.356643356643353</v>
      </c>
    </row>
    <row r="12" spans="1:13" ht="10.5" customHeight="1" x14ac:dyDescent="0.2">
      <c r="B12" s="35" t="str">
        <f>IF($A12&lt;&gt;"",E12+H12+K12,"")</f>
        <v/>
      </c>
      <c r="C12" s="34" t="str">
        <f>IF(A12&lt;&gt;0,B12/$B$11*100,"")</f>
        <v/>
      </c>
      <c r="E12" s="36"/>
      <c r="F12" s="26" t="str">
        <f>IF($A12&lt;&gt;"",E12/$B12*100,"")</f>
        <v/>
      </c>
      <c r="G12" s="36"/>
      <c r="H12" s="36"/>
      <c r="I12" s="26" t="str">
        <f>IF($A12&lt;&gt;"",H12/$B12*100,"")</f>
        <v/>
      </c>
      <c r="J12" s="36"/>
      <c r="K12" s="36"/>
      <c r="L12" s="26" t="str">
        <f>IF($A12&lt;&gt;"",K12/$B12*100,"")</f>
        <v/>
      </c>
    </row>
    <row r="13" spans="1:13" ht="13.15" customHeight="1" x14ac:dyDescent="0.25">
      <c r="A13" s="37" t="s">
        <v>124</v>
      </c>
      <c r="B13" s="35">
        <f>IF($A13&lt;&gt;"",E13+H13+K13,"")</f>
        <v>160</v>
      </c>
      <c r="C13" s="34">
        <f>IF($A13&lt;&gt;0,B13/$B$11*100,"")</f>
        <v>55.944055944055947</v>
      </c>
      <c r="D13" s="37"/>
      <c r="E13" s="36">
        <f>SUM(E15+E26+E34+E60+E72+E79+E93)</f>
        <v>4</v>
      </c>
      <c r="F13" s="26">
        <f>IF($A13&lt;&gt;"",E13/$B13*100,"")</f>
        <v>2.5</v>
      </c>
      <c r="G13" s="36"/>
      <c r="H13" s="36">
        <f>SUM(H15+H26+H34+H60+H72+H79+H93)</f>
        <v>80</v>
      </c>
      <c r="I13" s="26">
        <f>IF($A13&lt;&gt;"",H13/$B13*100,"")</f>
        <v>50</v>
      </c>
      <c r="J13" s="36"/>
      <c r="K13" s="36">
        <f>SUM(K15+K26+K34+K60+K72+K79+K93)</f>
        <v>76</v>
      </c>
      <c r="L13" s="26">
        <f>IF($A13&lt;&gt;"",K13/$B13*100,"")</f>
        <v>47.5</v>
      </c>
    </row>
    <row r="14" spans="1:13" ht="10.5" customHeight="1" x14ac:dyDescent="0.2">
      <c r="B14" s="35" t="str">
        <f>IF($A14&lt;&gt;"",E14+H14+K14,"")</f>
        <v/>
      </c>
      <c r="C14" s="34" t="str">
        <f>IF($A14&lt;&gt;0,B14/$B$11*100,"")</f>
        <v/>
      </c>
      <c r="E14" s="36"/>
      <c r="F14" s="26" t="str">
        <f>IF($A14&lt;&gt;"",E14/$B14*100,"")</f>
        <v/>
      </c>
      <c r="G14" s="36"/>
      <c r="H14" s="36"/>
      <c r="I14" s="26" t="str">
        <f>IF($A14&lt;&gt;"",H14/$B14*100,"")</f>
        <v/>
      </c>
      <c r="J14" s="36"/>
      <c r="K14" s="36"/>
      <c r="L14" s="26" t="str">
        <f>IF($A14&lt;&gt;"",K14/$B14*100,"")</f>
        <v/>
      </c>
    </row>
    <row r="15" spans="1:13" ht="13.15" customHeight="1" x14ac:dyDescent="0.25">
      <c r="A15" s="37" t="s">
        <v>85</v>
      </c>
      <c r="B15" s="35">
        <f>IF($A15&lt;&gt;"",E15+H15+K15,"")</f>
        <v>37</v>
      </c>
      <c r="C15" s="34">
        <f>IF($A15&lt;&gt;0,B15/$B$11*100,"")</f>
        <v>12.937062937062937</v>
      </c>
      <c r="D15" s="37"/>
      <c r="E15" s="36">
        <f>SUM(E16+E21)</f>
        <v>0</v>
      </c>
      <c r="F15" s="26">
        <f>IF($A15&lt;&gt;"",E15/$B15*100,"")</f>
        <v>0</v>
      </c>
      <c r="G15" s="36"/>
      <c r="H15" s="36">
        <f>SUM(H16+H21)</f>
        <v>20</v>
      </c>
      <c r="I15" s="26">
        <f>IF($A15&lt;&gt;"",H15/$B15*100,"")</f>
        <v>54.054054054054056</v>
      </c>
      <c r="J15" s="36"/>
      <c r="K15" s="36">
        <f>SUM(K16+K21)</f>
        <v>17</v>
      </c>
      <c r="L15" s="26">
        <f>IF($A15&lt;&gt;"",K15/$B15*100,"")</f>
        <v>45.945945945945951</v>
      </c>
    </row>
    <row r="16" spans="1:13" ht="13.15" customHeight="1" x14ac:dyDescent="0.2">
      <c r="A16" s="27" t="s">
        <v>19</v>
      </c>
      <c r="B16" s="35">
        <f>IF($A16&lt;&gt;"",E16+H16+K16,"")</f>
        <v>29</v>
      </c>
      <c r="C16" s="34">
        <f>IF($A16&lt;&gt;0,B16/$B$11*100,"")</f>
        <v>10.13986013986014</v>
      </c>
      <c r="E16" s="36">
        <f>SUM(E17:E19)</f>
        <v>0</v>
      </c>
      <c r="F16" s="26">
        <f>IF($A16&lt;&gt;"",E16/$B16*100,"")</f>
        <v>0</v>
      </c>
      <c r="G16" s="36"/>
      <c r="H16" s="36">
        <f>SUM(H17:H19)</f>
        <v>15</v>
      </c>
      <c r="I16" s="26">
        <f>IF($A16&lt;&gt;"",H16/$B16*100,"")</f>
        <v>51.724137931034484</v>
      </c>
      <c r="J16" s="36"/>
      <c r="K16" s="36">
        <f>SUM(K17:K19)</f>
        <v>14</v>
      </c>
      <c r="L16" s="26">
        <f>IF($A16&lt;&gt;"",K16/$B16*100,"")</f>
        <v>48.275862068965516</v>
      </c>
    </row>
    <row r="17" spans="1:12" ht="13.15" customHeight="1" x14ac:dyDescent="0.2">
      <c r="A17" s="27" t="s">
        <v>20</v>
      </c>
      <c r="B17" s="35">
        <f>IF($A17&lt;&gt;"",E17+H17+K17,"")</f>
        <v>2</v>
      </c>
      <c r="C17" s="34">
        <f>IF($A17&lt;&gt;0,B17/$B$11*100,"")</f>
        <v>0.69930069930069927</v>
      </c>
      <c r="E17" s="33"/>
      <c r="F17" s="26">
        <f>IF($A17&lt;&gt;"",E17/$B17*100,"")</f>
        <v>0</v>
      </c>
      <c r="G17" s="33"/>
      <c r="H17" s="33">
        <v>1</v>
      </c>
      <c r="I17" s="26">
        <f>IF($A17&lt;&gt;"",H17/$B17*100,"")</f>
        <v>50</v>
      </c>
      <c r="J17" s="33"/>
      <c r="K17" s="33">
        <v>1</v>
      </c>
      <c r="L17" s="26">
        <f>IF($A17&lt;&gt;"",K17/$B17*100,"")</f>
        <v>50</v>
      </c>
    </row>
    <row r="18" spans="1:12" ht="13.15" customHeight="1" x14ac:dyDescent="0.2">
      <c r="A18" s="27" t="s">
        <v>21</v>
      </c>
      <c r="B18" s="35">
        <f>IF($A18&lt;&gt;"",E18+H18+K18,"")</f>
        <v>13</v>
      </c>
      <c r="C18" s="34">
        <f>IF($A18&lt;&gt;0,B18/$B$11*100,"")</f>
        <v>4.5454545454545459</v>
      </c>
      <c r="E18" s="33"/>
      <c r="F18" s="26">
        <f>IF($A18&lt;&gt;"",E18/$B18*100,"")</f>
        <v>0</v>
      </c>
      <c r="G18" s="33"/>
      <c r="H18" s="33">
        <v>7</v>
      </c>
      <c r="I18" s="26">
        <f>IF($A18&lt;&gt;"",H18/$B18*100,"")</f>
        <v>53.846153846153847</v>
      </c>
      <c r="J18" s="33"/>
      <c r="K18" s="33">
        <v>6</v>
      </c>
      <c r="L18" s="26">
        <f>IF($A18&lt;&gt;"",K18/$B18*100,"")</f>
        <v>46.153846153846153</v>
      </c>
    </row>
    <row r="19" spans="1:12" ht="13.15" customHeight="1" x14ac:dyDescent="0.2">
      <c r="A19" s="27" t="s">
        <v>22</v>
      </c>
      <c r="B19" s="35">
        <f>IF($A19&lt;&gt;"",E19+H19+K19,"")</f>
        <v>14</v>
      </c>
      <c r="C19" s="34">
        <f>IF($A19&lt;&gt;0,B19/$B$11*100,"")</f>
        <v>4.895104895104895</v>
      </c>
      <c r="E19" s="33"/>
      <c r="F19" s="26">
        <f>IF($A19&lt;&gt;"",E19/$B19*100,"")</f>
        <v>0</v>
      </c>
      <c r="G19" s="33"/>
      <c r="H19" s="33">
        <v>7</v>
      </c>
      <c r="I19" s="26">
        <f>IF($A19&lt;&gt;"",H19/$B19*100,"")</f>
        <v>50</v>
      </c>
      <c r="J19" s="33"/>
      <c r="K19" s="33">
        <v>7</v>
      </c>
      <c r="L19" s="26">
        <f>IF($A19&lt;&gt;"",K19/$B19*100,"")</f>
        <v>50</v>
      </c>
    </row>
    <row r="20" spans="1:12" ht="10.5" customHeight="1" x14ac:dyDescent="0.2">
      <c r="B20" s="35" t="str">
        <f>IF($A20&lt;&gt;"",E20+H20+K20,"")</f>
        <v/>
      </c>
      <c r="C20" s="34" t="str">
        <f>IF($A20&lt;&gt;0,B20/$B$11*100,"")</f>
        <v/>
      </c>
      <c r="E20" s="36"/>
      <c r="F20" s="26" t="str">
        <f>IF($A20&lt;&gt;"",E20/$B20*100,"")</f>
        <v/>
      </c>
      <c r="G20" s="36"/>
      <c r="H20" s="36"/>
      <c r="I20" s="26" t="str">
        <f>IF($A20&lt;&gt;"",H20/$B20*100,"")</f>
        <v/>
      </c>
      <c r="J20" s="36"/>
      <c r="K20" s="36"/>
      <c r="L20" s="26" t="str">
        <f>IF($A20&lt;&gt;"",K20/$B20*100,"")</f>
        <v/>
      </c>
    </row>
    <row r="21" spans="1:12" ht="13.15" customHeight="1" x14ac:dyDescent="0.2">
      <c r="A21" s="27" t="s">
        <v>123</v>
      </c>
      <c r="B21" s="35">
        <f>IF($A21&lt;&gt;"",E21+H21+K21,"")</f>
        <v>8</v>
      </c>
      <c r="C21" s="34">
        <f>IF($A21&lt;&gt;0,B21/$B$11*100,"")</f>
        <v>2.7972027972027971</v>
      </c>
      <c r="E21" s="36">
        <f>SUM(E22:E24)</f>
        <v>0</v>
      </c>
      <c r="F21" s="26">
        <f>IF($A21&lt;&gt;"",E21/$B21*100,"")</f>
        <v>0</v>
      </c>
      <c r="G21" s="36"/>
      <c r="H21" s="36">
        <f>SUM(H22:H24)</f>
        <v>5</v>
      </c>
      <c r="I21" s="26">
        <f>IF($A21&lt;&gt;"",H21/$B21*100,"")</f>
        <v>62.5</v>
      </c>
      <c r="J21" s="36"/>
      <c r="K21" s="36">
        <f>SUM(K22:K24)</f>
        <v>3</v>
      </c>
      <c r="L21" s="26">
        <f>IF($A21&lt;&gt;"",K21/$B21*100,"")</f>
        <v>37.5</v>
      </c>
    </row>
    <row r="22" spans="1:12" ht="13.15" customHeight="1" x14ac:dyDescent="0.2">
      <c r="A22" s="27" t="s">
        <v>24</v>
      </c>
      <c r="B22" s="35">
        <f>IF($A22&lt;&gt;"",E22+H22+K22,"")</f>
        <v>4</v>
      </c>
      <c r="C22" s="34">
        <f>IF($A22&lt;&gt;0,B22/$B$11*100,"")</f>
        <v>1.3986013986013985</v>
      </c>
      <c r="E22" s="33"/>
      <c r="F22" s="26">
        <f>IF($A22&lt;&gt;"",E22/$B22*100,"")</f>
        <v>0</v>
      </c>
      <c r="G22" s="33"/>
      <c r="H22" s="33">
        <v>2</v>
      </c>
      <c r="I22" s="26">
        <f>IF($A22&lt;&gt;"",H22/$B22*100,"")</f>
        <v>50</v>
      </c>
      <c r="J22" s="33"/>
      <c r="K22" s="33">
        <v>2</v>
      </c>
      <c r="L22" s="26">
        <f>IF($A22&lt;&gt;"",K22/$B22*100,"")</f>
        <v>50</v>
      </c>
    </row>
    <row r="23" spans="1:12" ht="13.15" customHeight="1" x14ac:dyDescent="0.2">
      <c r="A23" s="27" t="s">
        <v>25</v>
      </c>
      <c r="B23" s="35">
        <f>IF($A23&lt;&gt;"",E23+H23+K23,"")</f>
        <v>2</v>
      </c>
      <c r="C23" s="34">
        <f>IF($A23&lt;&gt;0,B23/$B$11*100,"")</f>
        <v>0.69930069930069927</v>
      </c>
      <c r="E23" s="33"/>
      <c r="F23" s="26">
        <f>IF($A23&lt;&gt;"",E23/$B23*100,"")</f>
        <v>0</v>
      </c>
      <c r="G23" s="33"/>
      <c r="H23" s="33">
        <v>1</v>
      </c>
      <c r="I23" s="26">
        <f>IF($A23&lt;&gt;"",H23/$B23*100,"")</f>
        <v>50</v>
      </c>
      <c r="J23" s="33"/>
      <c r="K23" s="33">
        <v>1</v>
      </c>
      <c r="L23" s="26">
        <f>IF($A23&lt;&gt;"",K23/$B23*100,"")</f>
        <v>50</v>
      </c>
    </row>
    <row r="24" spans="1:12" ht="13.15" customHeight="1" x14ac:dyDescent="0.2">
      <c r="A24" s="27" t="s">
        <v>26</v>
      </c>
      <c r="B24" s="35">
        <f>IF($A24&lt;&gt;"",E24+H24+K24,"")</f>
        <v>2</v>
      </c>
      <c r="C24" s="34">
        <f>IF($A24&lt;&gt;0,B24/$B$11*100,"")</f>
        <v>0.69930069930069927</v>
      </c>
      <c r="E24" s="33"/>
      <c r="F24" s="26">
        <f>IF($A24&lt;&gt;"",E24/$B24*100,"")</f>
        <v>0</v>
      </c>
      <c r="G24" s="33"/>
      <c r="H24" s="33">
        <v>2</v>
      </c>
      <c r="I24" s="26">
        <f>IF($A24&lt;&gt;"",H24/$B24*100,"")</f>
        <v>100</v>
      </c>
      <c r="J24" s="33"/>
      <c r="K24" s="33"/>
      <c r="L24" s="26">
        <f>IF($A24&lt;&gt;"",K24/$B24*100,"")</f>
        <v>0</v>
      </c>
    </row>
    <row r="25" spans="1:12" ht="10.5" customHeight="1" x14ac:dyDescent="0.2">
      <c r="B25" s="35" t="str">
        <f>IF($A25&lt;&gt;"",E25+H25+K25,"")</f>
        <v/>
      </c>
      <c r="C25" s="34" t="str">
        <f>IF($A25&lt;&gt;0,B25/$B$11*100,"")</f>
        <v/>
      </c>
      <c r="E25" s="36"/>
      <c r="F25" s="26" t="str">
        <f>IF($A25&lt;&gt;"",E25/$B25*100,"")</f>
        <v/>
      </c>
      <c r="G25" s="36"/>
      <c r="H25" s="36"/>
      <c r="I25" s="26" t="str">
        <f>IF($A25&lt;&gt;"",H25/$B25*100,"")</f>
        <v/>
      </c>
      <c r="J25" s="36"/>
      <c r="K25" s="36"/>
      <c r="L25" s="26" t="str">
        <f>IF($A25&lt;&gt;"",K25/$B25*100,"")</f>
        <v/>
      </c>
    </row>
    <row r="26" spans="1:12" ht="13.15" customHeight="1" x14ac:dyDescent="0.25">
      <c r="A26" s="37" t="s">
        <v>86</v>
      </c>
      <c r="B26" s="35">
        <f>IF($A26&lt;&gt;"",E26+H26+K26,"")</f>
        <v>15</v>
      </c>
      <c r="C26" s="34">
        <f>IF($A26&lt;&gt;0,B26/$B$11*100,"")</f>
        <v>5.244755244755245</v>
      </c>
      <c r="D26" s="37"/>
      <c r="E26" s="36">
        <f>SUM(E27)</f>
        <v>0</v>
      </c>
      <c r="F26" s="26">
        <f>IF($A26&lt;&gt;"",E26/$B26*100,"")</f>
        <v>0</v>
      </c>
      <c r="G26" s="36"/>
      <c r="H26" s="36">
        <f>SUM(H27)</f>
        <v>8</v>
      </c>
      <c r="I26" s="26">
        <f>IF($A26&lt;&gt;"",H26/$B26*100,"")</f>
        <v>53.333333333333336</v>
      </c>
      <c r="J26" s="36"/>
      <c r="K26" s="36">
        <f>SUM(K27)</f>
        <v>7</v>
      </c>
      <c r="L26" s="26">
        <f>IF($A26&lt;&gt;"",K26/$B26*100,"")</f>
        <v>46.666666666666664</v>
      </c>
    </row>
    <row r="27" spans="1:12" ht="13.15" customHeight="1" x14ac:dyDescent="0.2">
      <c r="A27" s="27" t="s">
        <v>122</v>
      </c>
      <c r="B27" s="35">
        <f>IF($A27&lt;&gt;"",E27+H27+K27,"")</f>
        <v>15</v>
      </c>
      <c r="C27" s="34">
        <f>IF($A27&lt;&gt;0,B27/$B$11*100,"")</f>
        <v>5.244755244755245</v>
      </c>
      <c r="E27" s="36">
        <f>SUM(E28:E32)</f>
        <v>0</v>
      </c>
      <c r="F27" s="26">
        <f>IF($A27&lt;&gt;"",E27/$B27*100,"")</f>
        <v>0</v>
      </c>
      <c r="G27" s="36"/>
      <c r="H27" s="36">
        <f>SUM(H28:H32)</f>
        <v>8</v>
      </c>
      <c r="I27" s="26">
        <f>IF($A27&lt;&gt;"",H27/$B27*100,"")</f>
        <v>53.333333333333336</v>
      </c>
      <c r="J27" s="36"/>
      <c r="K27" s="36">
        <f>SUM(K28:K32)</f>
        <v>7</v>
      </c>
      <c r="L27" s="26">
        <f>IF($A27&lt;&gt;"",K27/$B27*100,"")</f>
        <v>46.666666666666664</v>
      </c>
    </row>
    <row r="28" spans="1:12" ht="13.15" customHeight="1" x14ac:dyDescent="0.2">
      <c r="A28" s="27" t="s">
        <v>28</v>
      </c>
      <c r="B28" s="35">
        <f>IF($A28&lt;&gt;"",E28+H28+K28,"")</f>
        <v>2</v>
      </c>
      <c r="C28" s="34">
        <f>IF($A28&lt;&gt;0,B28/$B$11*100,"")</f>
        <v>0.69930069930069927</v>
      </c>
      <c r="E28" s="33"/>
      <c r="F28" s="26">
        <f>IF($A28&lt;&gt;"",E28/$B28*100,"")</f>
        <v>0</v>
      </c>
      <c r="G28" s="33"/>
      <c r="H28" s="33">
        <v>1</v>
      </c>
      <c r="I28" s="26">
        <f>IF($A28&lt;&gt;"",H28/$B28*100,"")</f>
        <v>50</v>
      </c>
      <c r="J28" s="33"/>
      <c r="K28" s="33">
        <v>1</v>
      </c>
      <c r="L28" s="26">
        <f>IF($A28&lt;&gt;"",K28/$B28*100,"")</f>
        <v>50</v>
      </c>
    </row>
    <row r="29" spans="1:12" ht="13.15" customHeight="1" x14ac:dyDescent="0.2">
      <c r="A29" s="27" t="s">
        <v>29</v>
      </c>
      <c r="B29" s="35">
        <f>IF($A29&lt;&gt;"",E29+H29+K29,"")</f>
        <v>3</v>
      </c>
      <c r="C29" s="34">
        <f>IF($A29&lt;&gt;0,B29/$B$11*100,"")</f>
        <v>1.048951048951049</v>
      </c>
      <c r="E29" s="33"/>
      <c r="F29" s="26">
        <f>IF($A29&lt;&gt;"",E29/$B29*100,"")</f>
        <v>0</v>
      </c>
      <c r="G29" s="33"/>
      <c r="H29" s="33">
        <v>2</v>
      </c>
      <c r="I29" s="26">
        <f>IF($A29&lt;&gt;"",H29/$B29*100,"")</f>
        <v>66.666666666666657</v>
      </c>
      <c r="J29" s="33"/>
      <c r="K29" s="33">
        <v>1</v>
      </c>
      <c r="L29" s="26">
        <f>IF($A29&lt;&gt;"",K29/$B29*100,"")</f>
        <v>33.333333333333329</v>
      </c>
    </row>
    <row r="30" spans="1:12" ht="13.15" customHeight="1" x14ac:dyDescent="0.2">
      <c r="A30" s="27" t="s">
        <v>30</v>
      </c>
      <c r="B30" s="35">
        <f>IF($A30&lt;&gt;"",E30+H30+K30,"")</f>
        <v>2</v>
      </c>
      <c r="C30" s="34">
        <f>IF($A30&lt;&gt;0,B30/$B$11*100,"")</f>
        <v>0.69930069930069927</v>
      </c>
      <c r="E30" s="33"/>
      <c r="F30" s="26">
        <f>IF($A30&lt;&gt;"",E30/$B30*100,"")</f>
        <v>0</v>
      </c>
      <c r="G30" s="33"/>
      <c r="H30" s="33">
        <v>1</v>
      </c>
      <c r="I30" s="26">
        <f>IF($A30&lt;&gt;"",H30/$B30*100,"")</f>
        <v>50</v>
      </c>
      <c r="J30" s="33"/>
      <c r="K30" s="33">
        <v>1</v>
      </c>
      <c r="L30" s="26">
        <f>IF($A30&lt;&gt;"",K30/$B30*100,"")</f>
        <v>50</v>
      </c>
    </row>
    <row r="31" spans="1:12" ht="13.15" customHeight="1" x14ac:dyDescent="0.2">
      <c r="A31" s="27" t="s">
        <v>31</v>
      </c>
      <c r="B31" s="35">
        <f>IF($A31&lt;&gt;"",E31+H31+K31,"")</f>
        <v>6</v>
      </c>
      <c r="C31" s="34">
        <f>IF($A31&lt;&gt;0,B31/$B$11*100,"")</f>
        <v>2.0979020979020979</v>
      </c>
      <c r="E31" s="33"/>
      <c r="F31" s="26">
        <f>IF($A31&lt;&gt;"",E31/$B31*100,"")</f>
        <v>0</v>
      </c>
      <c r="G31" s="33"/>
      <c r="H31" s="33">
        <v>3</v>
      </c>
      <c r="I31" s="26">
        <f>IF($A31&lt;&gt;"",H31/$B31*100,"")</f>
        <v>50</v>
      </c>
      <c r="J31" s="33"/>
      <c r="K31" s="33">
        <v>3</v>
      </c>
      <c r="L31" s="26">
        <f>IF($A31&lt;&gt;"",K31/$B31*100,"")</f>
        <v>50</v>
      </c>
    </row>
    <row r="32" spans="1:12" ht="13.15" customHeight="1" x14ac:dyDescent="0.2">
      <c r="A32" s="27" t="s">
        <v>32</v>
      </c>
      <c r="B32" s="35">
        <f>IF($A32&lt;&gt;"",E32+H32+K32,"")</f>
        <v>2</v>
      </c>
      <c r="C32" s="34">
        <f>IF($A32&lt;&gt;0,B32/$B$11*100,"")</f>
        <v>0.69930069930069927</v>
      </c>
      <c r="E32" s="33"/>
      <c r="F32" s="26">
        <f>IF($A32&lt;&gt;"",E32/$B32*100,"")</f>
        <v>0</v>
      </c>
      <c r="G32" s="33"/>
      <c r="H32" s="33">
        <v>1</v>
      </c>
      <c r="I32" s="26">
        <f>IF($A32&lt;&gt;"",H32/$B32*100,"")</f>
        <v>50</v>
      </c>
      <c r="J32" s="33"/>
      <c r="K32" s="33">
        <v>1</v>
      </c>
      <c r="L32" s="26">
        <f>IF($A32&lt;&gt;"",K32/$B32*100,"")</f>
        <v>50</v>
      </c>
    </row>
    <row r="33" spans="1:12" ht="10.5" customHeight="1" x14ac:dyDescent="0.2">
      <c r="B33" s="35" t="str">
        <f>IF($A33&lt;&gt;"",E33+H33+K33,"")</f>
        <v/>
      </c>
      <c r="C33" s="34" t="str">
        <f>IF($A33&lt;&gt;0,B33/$B$11*100,"")</f>
        <v/>
      </c>
      <c r="E33" s="36"/>
      <c r="F33" s="26" t="str">
        <f>IF($A33&lt;&gt;"",E33/$B33*100,"")</f>
        <v/>
      </c>
      <c r="G33" s="36"/>
      <c r="H33" s="36"/>
      <c r="I33" s="26" t="str">
        <f>IF($A33&lt;&gt;"",H33/$B33*100,"")</f>
        <v/>
      </c>
      <c r="J33" s="36"/>
      <c r="K33" s="36"/>
      <c r="L33" s="26" t="str">
        <f>IF($A33&lt;&gt;"",K33/$B33*100,"")</f>
        <v/>
      </c>
    </row>
    <row r="34" spans="1:12" ht="13.15" customHeight="1" x14ac:dyDescent="0.25">
      <c r="A34" s="37" t="s">
        <v>87</v>
      </c>
      <c r="B34" s="35">
        <f>IF($A34&lt;&gt;"",E34+H34+K34,"")</f>
        <v>65</v>
      </c>
      <c r="C34" s="34">
        <f>IF($A34&lt;&gt;0,B34/$B$11*100,"")</f>
        <v>22.727272727272727</v>
      </c>
      <c r="D34" s="37"/>
      <c r="E34" s="36">
        <f>SUM(E35+E37+E44+E50)</f>
        <v>2</v>
      </c>
      <c r="F34" s="26">
        <f>IF($A34&lt;&gt;"",E34/$B34*100,"")</f>
        <v>3.0769230769230771</v>
      </c>
      <c r="G34" s="36"/>
      <c r="H34" s="36">
        <f>SUM(H35+H37+H44+H50)</f>
        <v>37</v>
      </c>
      <c r="I34" s="26">
        <f>IF($A34&lt;&gt;"",H34/$B34*100,"")</f>
        <v>56.92307692307692</v>
      </c>
      <c r="J34" s="36"/>
      <c r="K34" s="36">
        <f>SUM(K35+K37+K44+K50)</f>
        <v>26</v>
      </c>
      <c r="L34" s="26">
        <f>IF($A34&lt;&gt;"",K34/$B34*100,"")</f>
        <v>40</v>
      </c>
    </row>
    <row r="35" spans="1:12" ht="13.15" customHeight="1" x14ac:dyDescent="0.2">
      <c r="A35" s="27" t="s">
        <v>47</v>
      </c>
      <c r="B35" s="35">
        <f>IF($A35&lt;&gt;"",E35+H35+K35,"")</f>
        <v>2</v>
      </c>
      <c r="C35" s="34">
        <f>IF($A35&lt;&gt;0,B35/$B$11*100,"")</f>
        <v>0.69930069930069927</v>
      </c>
      <c r="E35" s="39"/>
      <c r="F35" s="26">
        <f>IF($A35&lt;&gt;"",E35/$B35*100,"")</f>
        <v>0</v>
      </c>
      <c r="G35" s="39"/>
      <c r="H35" s="39">
        <v>1</v>
      </c>
      <c r="I35" s="26">
        <f>IF($A35&lt;&gt;"",H35/$B35*100,"")</f>
        <v>50</v>
      </c>
      <c r="J35" s="39"/>
      <c r="K35" s="39">
        <v>1</v>
      </c>
      <c r="L35" s="26">
        <f>IF($A35&lt;&gt;"",K35/$B35*100,"")</f>
        <v>50</v>
      </c>
    </row>
    <row r="36" spans="1:12" ht="10.5" customHeight="1" x14ac:dyDescent="0.2">
      <c r="B36" s="35" t="str">
        <f>IF($A36&lt;&gt;"",E36+H36+K36,"")</f>
        <v/>
      </c>
      <c r="C36" s="34" t="str">
        <f>IF($A36&lt;&gt;0,B36/$B$11*100,"")</f>
        <v/>
      </c>
      <c r="E36" s="36"/>
      <c r="F36" s="26" t="str">
        <f>IF($A36&lt;&gt;"",E36/$B36*100,"")</f>
        <v/>
      </c>
      <c r="G36" s="36"/>
      <c r="H36" s="36"/>
      <c r="I36" s="26" t="str">
        <f>IF($A36&lt;&gt;"",H36/$B36*100,"")</f>
        <v/>
      </c>
      <c r="J36" s="36"/>
      <c r="K36" s="36"/>
      <c r="L36" s="26" t="str">
        <f>IF($A36&lt;&gt;"",K36/$B36*100,"")</f>
        <v/>
      </c>
    </row>
    <row r="37" spans="1:12" ht="13.15" customHeight="1" x14ac:dyDescent="0.2">
      <c r="A37" s="27" t="s">
        <v>121</v>
      </c>
      <c r="B37" s="35">
        <f>IF($A37&lt;&gt;"",E37+H37+K37,"")</f>
        <v>22</v>
      </c>
      <c r="C37" s="34">
        <f>IF($A37&lt;&gt;0,B37/$B$11*100,"")</f>
        <v>7.6923076923076925</v>
      </c>
      <c r="E37" s="36">
        <f>SUM(E38:E42)</f>
        <v>0</v>
      </c>
      <c r="F37" s="26">
        <f>IF($A37&lt;&gt;"",E37/$B37*100,"")</f>
        <v>0</v>
      </c>
      <c r="G37" s="36"/>
      <c r="H37" s="36">
        <f>SUM(H38:H42)</f>
        <v>15</v>
      </c>
      <c r="I37" s="26">
        <f>IF($A37&lt;&gt;"",H37/$B37*100,"")</f>
        <v>68.181818181818173</v>
      </c>
      <c r="J37" s="36"/>
      <c r="K37" s="36">
        <f>SUM(K38:K42)</f>
        <v>7</v>
      </c>
      <c r="L37" s="26">
        <f>IF($A37&lt;&gt;"",K37/$B37*100,"")</f>
        <v>31.818181818181817</v>
      </c>
    </row>
    <row r="38" spans="1:12" ht="13.15" hidden="1" customHeight="1" x14ac:dyDescent="0.2">
      <c r="A38" s="27" t="s">
        <v>49</v>
      </c>
      <c r="B38" s="35">
        <f>IF($A38&lt;&gt;"",E38+H38+K38,"")</f>
        <v>0</v>
      </c>
      <c r="C38" s="34">
        <f>IF($A38&lt;&gt;0,B38/$B$11*100,"")</f>
        <v>0</v>
      </c>
      <c r="E38" s="33"/>
      <c r="F38" s="26" t="e">
        <f>IF($A38&lt;&gt;"",E38/$B38*100,"")</f>
        <v>#DIV/0!</v>
      </c>
      <c r="G38" s="33"/>
      <c r="H38" s="33"/>
      <c r="I38" s="26" t="e">
        <f>IF($A38&lt;&gt;"",H38/$B38*100,"")</f>
        <v>#DIV/0!</v>
      </c>
      <c r="J38" s="33"/>
      <c r="K38" s="33"/>
      <c r="L38" s="26" t="e">
        <f>IF($A38&lt;&gt;"",K38/$B38*100,"")</f>
        <v>#DIV/0!</v>
      </c>
    </row>
    <row r="39" spans="1:12" ht="15" customHeight="1" x14ac:dyDescent="0.2">
      <c r="A39" s="27" t="s">
        <v>120</v>
      </c>
      <c r="B39" s="35">
        <f>IF($A39&lt;&gt;"",E39+H39+K39,"")</f>
        <v>16</v>
      </c>
      <c r="C39" s="34">
        <f>IF($A39&lt;&gt;0,B39/$B$11*100,"")</f>
        <v>5.5944055944055942</v>
      </c>
      <c r="E39" s="33"/>
      <c r="F39" s="26">
        <f>IF($A39&lt;&gt;"",E39/$B39*100,"")</f>
        <v>0</v>
      </c>
      <c r="G39" s="33"/>
      <c r="H39" s="33">
        <v>10</v>
      </c>
      <c r="I39" s="26">
        <f>IF($A39&lt;&gt;"",H39/$B39*100,"")</f>
        <v>62.5</v>
      </c>
      <c r="J39" s="33"/>
      <c r="K39" s="33">
        <v>6</v>
      </c>
      <c r="L39" s="26">
        <f>IF($A39&lt;&gt;"",K39/$B39*100,"")</f>
        <v>37.5</v>
      </c>
    </row>
    <row r="40" spans="1:12" ht="13.15" customHeight="1" x14ac:dyDescent="0.2">
      <c r="A40" s="27" t="s">
        <v>51</v>
      </c>
      <c r="B40" s="35">
        <f>IF($A40&lt;&gt;"",E40+H40+K40,"")</f>
        <v>3</v>
      </c>
      <c r="C40" s="34">
        <f>IF($A40&lt;&gt;0,B40/$B$11*100,"")</f>
        <v>1.048951048951049</v>
      </c>
      <c r="E40" s="33"/>
      <c r="F40" s="26">
        <f>IF($A40&lt;&gt;"",E40/$B40*100,"")</f>
        <v>0</v>
      </c>
      <c r="G40" s="33"/>
      <c r="H40" s="33">
        <v>2</v>
      </c>
      <c r="I40" s="26">
        <f>IF($A40&lt;&gt;"",H40/$B40*100,"")</f>
        <v>66.666666666666657</v>
      </c>
      <c r="J40" s="33"/>
      <c r="K40" s="33">
        <v>1</v>
      </c>
      <c r="L40" s="26">
        <f>IF($A40&lt;&gt;"",K40/$B40*100,"")</f>
        <v>33.333333333333329</v>
      </c>
    </row>
    <row r="41" spans="1:12" ht="13.15" customHeight="1" x14ac:dyDescent="0.2">
      <c r="A41" s="38" t="s">
        <v>96</v>
      </c>
      <c r="B41" s="35">
        <f>IF($A41&lt;&gt;"",E41+H41+K41,"")</f>
        <v>2</v>
      </c>
      <c r="C41" s="34">
        <f>IF($A41&lt;&gt;0,B41/$B$11*100,"")</f>
        <v>0.69930069930069927</v>
      </c>
      <c r="E41" s="33"/>
      <c r="F41" s="26">
        <f>IF($A41&lt;&gt;"",E41/$B41*100,"")</f>
        <v>0</v>
      </c>
      <c r="G41" s="33"/>
      <c r="H41" s="33">
        <v>2</v>
      </c>
      <c r="I41" s="26">
        <f>IF($A41&lt;&gt;"",H41/$B41*100,"")</f>
        <v>100</v>
      </c>
      <c r="J41" s="33"/>
      <c r="K41" s="33"/>
      <c r="L41" s="26">
        <f>IF($A41&lt;&gt;"",K41/$B41*100,"")</f>
        <v>0</v>
      </c>
    </row>
    <row r="42" spans="1:12" ht="13.15" customHeight="1" x14ac:dyDescent="0.2">
      <c r="A42" s="27" t="s">
        <v>52</v>
      </c>
      <c r="B42" s="35">
        <f>IF($A42&lt;&gt;"",E42+H42+K42,"")</f>
        <v>1</v>
      </c>
      <c r="C42" s="34">
        <f>IF($A42&lt;&gt;0,B42/$B$11*100,"")</f>
        <v>0.34965034965034963</v>
      </c>
      <c r="E42" s="33"/>
      <c r="F42" s="26">
        <f>IF($A42&lt;&gt;"",E42/$B42*100,"")</f>
        <v>0</v>
      </c>
      <c r="G42" s="33"/>
      <c r="H42" s="33">
        <v>1</v>
      </c>
      <c r="I42" s="26">
        <f>IF($A42&lt;&gt;"",H42/$B42*100,"")</f>
        <v>100</v>
      </c>
      <c r="J42" s="33"/>
      <c r="K42" s="33"/>
      <c r="L42" s="26">
        <f>IF($A42&lt;&gt;"",K42/$B42*100,"")</f>
        <v>0</v>
      </c>
    </row>
    <row r="43" spans="1:12" ht="10.5" customHeight="1" x14ac:dyDescent="0.2">
      <c r="B43" s="35" t="str">
        <f>IF($A43&lt;&gt;"",E43+H43+K43,"")</f>
        <v/>
      </c>
      <c r="C43" s="34" t="str">
        <f>IF($A43&lt;&gt;0,B43/$B$11*100,"")</f>
        <v/>
      </c>
      <c r="E43" s="36"/>
      <c r="F43" s="26" t="str">
        <f>IF($A43&lt;&gt;"",E43/$B43*100,"")</f>
        <v/>
      </c>
      <c r="G43" s="36"/>
      <c r="H43" s="36"/>
      <c r="I43" s="26" t="str">
        <f>IF($A43&lt;&gt;"",H43/$B43*100,"")</f>
        <v/>
      </c>
      <c r="J43" s="36"/>
      <c r="K43" s="36"/>
      <c r="L43" s="26" t="str">
        <f>IF($A43&lt;&gt;"",K43/$B43*100,"")</f>
        <v/>
      </c>
    </row>
    <row r="44" spans="1:12" ht="13.15" customHeight="1" x14ac:dyDescent="0.2">
      <c r="A44" s="27" t="s">
        <v>33</v>
      </c>
      <c r="B44" s="35">
        <f>IF($A44&lt;&gt;"",E44+H44+K44,"")</f>
        <v>16</v>
      </c>
      <c r="C44" s="34">
        <f>IF($A44&lt;&gt;0,B44/$B$11*100,"")</f>
        <v>5.5944055944055942</v>
      </c>
      <c r="E44" s="36">
        <f>SUM(E45:E48)</f>
        <v>2</v>
      </c>
      <c r="F44" s="26">
        <f>IF($A44&lt;&gt;"",E44/$B44*100,"")</f>
        <v>12.5</v>
      </c>
      <c r="G44" s="36"/>
      <c r="H44" s="36">
        <f>SUM(H45:H48)</f>
        <v>8</v>
      </c>
      <c r="I44" s="26">
        <f>IF($A44&lt;&gt;"",H44/$B44*100,"")</f>
        <v>50</v>
      </c>
      <c r="J44" s="36"/>
      <c r="K44" s="36">
        <f>SUM(K45:K48)</f>
        <v>6</v>
      </c>
      <c r="L44" s="26">
        <f>IF($A44&lt;&gt;"",K44/$B44*100,"")</f>
        <v>37.5</v>
      </c>
    </row>
    <row r="45" spans="1:12" ht="13.15" customHeight="1" x14ac:dyDescent="0.2">
      <c r="A45" s="27" t="s">
        <v>119</v>
      </c>
      <c r="B45" s="35">
        <f>IF($A45&lt;&gt;"",E45+H45+K45,"")</f>
        <v>4</v>
      </c>
      <c r="C45" s="34">
        <f>IF($A45&lt;&gt;0,B45/$B$11*100,"")</f>
        <v>1.3986013986013985</v>
      </c>
      <c r="E45" s="33"/>
      <c r="F45" s="26">
        <f>IF($A45&lt;&gt;"",E45/$B45*100,"")</f>
        <v>0</v>
      </c>
      <c r="G45" s="33"/>
      <c r="H45" s="33">
        <v>2</v>
      </c>
      <c r="I45" s="26">
        <f>IF($A45&lt;&gt;"",H45/$B45*100,"")</f>
        <v>50</v>
      </c>
      <c r="J45" s="33"/>
      <c r="K45" s="33">
        <v>2</v>
      </c>
      <c r="L45" s="26">
        <f>IF($A45&lt;&gt;"",K45/$B45*100,"")</f>
        <v>50</v>
      </c>
    </row>
    <row r="46" spans="1:12" ht="13.15" customHeight="1" x14ac:dyDescent="0.2">
      <c r="A46" s="27" t="s">
        <v>35</v>
      </c>
      <c r="B46" s="35">
        <f>IF($A46&lt;&gt;"",E46+H46+K46,"")</f>
        <v>10</v>
      </c>
      <c r="C46" s="34">
        <f>IF($A46&lt;&gt;0,B46/$B$11*100,"")</f>
        <v>3.4965034965034967</v>
      </c>
      <c r="E46" s="33">
        <v>2</v>
      </c>
      <c r="F46" s="26">
        <f>IF($A46&lt;&gt;"",E46/$B46*100,"")</f>
        <v>20</v>
      </c>
      <c r="G46" s="33"/>
      <c r="H46" s="33">
        <v>4</v>
      </c>
      <c r="I46" s="26">
        <f>IF($A46&lt;&gt;"",H46/$B46*100,"")</f>
        <v>40</v>
      </c>
      <c r="J46" s="33"/>
      <c r="K46" s="33">
        <v>4</v>
      </c>
      <c r="L46" s="26">
        <f>IF($A46&lt;&gt;"",K46/$B46*100,"")</f>
        <v>40</v>
      </c>
    </row>
    <row r="47" spans="1:12" ht="13.15" customHeight="1" x14ac:dyDescent="0.2">
      <c r="A47" s="27" t="s">
        <v>118</v>
      </c>
      <c r="B47" s="35">
        <f>IF($A47&lt;&gt;"",E47+H47+K47,"")</f>
        <v>1</v>
      </c>
      <c r="C47" s="34">
        <f>IF($A47&lt;&gt;0,B47/$B$11*100,"")</f>
        <v>0.34965034965034963</v>
      </c>
      <c r="E47" s="33"/>
      <c r="F47" s="26">
        <f>IF($A47&lt;&gt;"",E47/$B47*100,"")</f>
        <v>0</v>
      </c>
      <c r="G47" s="33"/>
      <c r="H47" s="33">
        <v>1</v>
      </c>
      <c r="I47" s="26">
        <f>IF($A47&lt;&gt;"",H47/$B47*100,"")</f>
        <v>100</v>
      </c>
      <c r="J47" s="33"/>
      <c r="K47" s="33"/>
      <c r="L47" s="26">
        <f>IF($A47&lt;&gt;"",K47/$B47*100,"")</f>
        <v>0</v>
      </c>
    </row>
    <row r="48" spans="1:12" ht="13.15" customHeight="1" x14ac:dyDescent="0.2">
      <c r="A48" s="27" t="s">
        <v>117</v>
      </c>
      <c r="B48" s="35">
        <f>IF($A48&lt;&gt;"",E48+H48+K48,"")</f>
        <v>1</v>
      </c>
      <c r="C48" s="34">
        <f>IF($A48&lt;&gt;0,B48/$B$11*100,"")</f>
        <v>0.34965034965034963</v>
      </c>
      <c r="E48" s="33"/>
      <c r="F48" s="26">
        <f>IF($A48&lt;&gt;"",E48/$B48*100,"")</f>
        <v>0</v>
      </c>
      <c r="G48" s="33"/>
      <c r="H48" s="33">
        <v>1</v>
      </c>
      <c r="I48" s="26">
        <f>IF($A48&lt;&gt;"",H48/$B48*100,"")</f>
        <v>100</v>
      </c>
      <c r="J48" s="33"/>
      <c r="K48" s="33"/>
      <c r="L48" s="26">
        <f>IF($A48&lt;&gt;"",K48/$B48*100,"")</f>
        <v>0</v>
      </c>
    </row>
    <row r="49" spans="1:12" ht="10.5" customHeight="1" x14ac:dyDescent="0.2">
      <c r="B49" s="35" t="str">
        <f>IF($A49&lt;&gt;"",E49+H49+K49,"")</f>
        <v/>
      </c>
      <c r="C49" s="34" t="str">
        <f>IF($A49&lt;&gt;0,B49/$B$11*100,"")</f>
        <v/>
      </c>
      <c r="E49" s="36"/>
      <c r="F49" s="26" t="str">
        <f>IF($A49&lt;&gt;"",E49/$B49*100,"")</f>
        <v/>
      </c>
      <c r="G49" s="36"/>
      <c r="H49" s="36"/>
      <c r="I49" s="26" t="str">
        <f>IF($A49&lt;&gt;"",H49/$B49*100,"")</f>
        <v/>
      </c>
      <c r="J49" s="36"/>
      <c r="K49" s="36"/>
      <c r="L49" s="26" t="str">
        <f>IF($A49&lt;&gt;"",K49/$B49*100,"")</f>
        <v/>
      </c>
    </row>
    <row r="50" spans="1:12" ht="13.15" customHeight="1" x14ac:dyDescent="0.2">
      <c r="A50" s="27" t="s">
        <v>116</v>
      </c>
      <c r="B50" s="35">
        <f>IF($A50&lt;&gt;"",E50+H50+K50,"")</f>
        <v>25</v>
      </c>
      <c r="C50" s="34">
        <f>IF($A50&lt;&gt;0,B50/$B$11*100,"")</f>
        <v>8.7412587412587417</v>
      </c>
      <c r="E50" s="36">
        <f>SUM(E51:E58)</f>
        <v>0</v>
      </c>
      <c r="F50" s="26">
        <f>IF($A50&lt;&gt;"",E50/$B50*100,"")</f>
        <v>0</v>
      </c>
      <c r="G50" s="36"/>
      <c r="H50" s="36">
        <f>SUM(H51:H58)</f>
        <v>13</v>
      </c>
      <c r="I50" s="26">
        <f>IF($A50&lt;&gt;"",H50/$B50*100,"")</f>
        <v>52</v>
      </c>
      <c r="J50" s="36"/>
      <c r="K50" s="36">
        <f>SUM(K51:K58)</f>
        <v>12</v>
      </c>
      <c r="L50" s="26">
        <f>IF($A50&lt;&gt;"",K50/$B50*100,"")</f>
        <v>48</v>
      </c>
    </row>
    <row r="51" spans="1:12" ht="13.15" customHeight="1" x14ac:dyDescent="0.2">
      <c r="A51" s="27" t="s">
        <v>46</v>
      </c>
      <c r="B51" s="35">
        <f>IF($A51&lt;&gt;"",E51+H51+K51,"")</f>
        <v>1</v>
      </c>
      <c r="C51" s="34">
        <f>IF($A51&lt;&gt;0,B51/$B$11*100,"")</f>
        <v>0.34965034965034963</v>
      </c>
      <c r="E51" s="33"/>
      <c r="F51" s="26">
        <f>IF($A51&lt;&gt;"",E51/$B51*100,"")</f>
        <v>0</v>
      </c>
      <c r="G51" s="33"/>
      <c r="H51" s="33">
        <v>1</v>
      </c>
      <c r="I51" s="26">
        <f>IF($A51&lt;&gt;"",H51/$B51*100,"")</f>
        <v>100</v>
      </c>
      <c r="J51" s="33"/>
      <c r="K51" s="33"/>
      <c r="L51" s="26">
        <f>IF($A51&lt;&gt;"",K51/$B51*100,"")</f>
        <v>0</v>
      </c>
    </row>
    <row r="52" spans="1:12" ht="13.15" customHeight="1" x14ac:dyDescent="0.2">
      <c r="A52" s="27" t="s">
        <v>39</v>
      </c>
      <c r="B52" s="35">
        <f>IF($A52&lt;&gt;"",E52+H52+K52,"")</f>
        <v>2</v>
      </c>
      <c r="C52" s="34">
        <f>IF($A52&lt;&gt;0,B52/$B$11*100,"")</f>
        <v>0.69930069930069927</v>
      </c>
      <c r="E52" s="33"/>
      <c r="F52" s="26">
        <f>IF($A52&lt;&gt;"",E52/$B52*100,"")</f>
        <v>0</v>
      </c>
      <c r="G52" s="33"/>
      <c r="H52" s="33">
        <v>1</v>
      </c>
      <c r="I52" s="26">
        <f>IF($A52&lt;&gt;"",H52/$B52*100,"")</f>
        <v>50</v>
      </c>
      <c r="J52" s="33"/>
      <c r="K52" s="33">
        <v>1</v>
      </c>
      <c r="L52" s="26">
        <f>IF($A52&lt;&gt;"",K52/$B52*100,"")</f>
        <v>50</v>
      </c>
    </row>
    <row r="53" spans="1:12" ht="13.15" customHeight="1" x14ac:dyDescent="0.2">
      <c r="A53" s="27" t="s">
        <v>40</v>
      </c>
      <c r="B53" s="35">
        <f>IF($A53&lt;&gt;"",E53+H53+K53,"")</f>
        <v>10</v>
      </c>
      <c r="C53" s="34">
        <f>IF($A53&lt;&gt;0,B53/$B$11*100,"")</f>
        <v>3.4965034965034967</v>
      </c>
      <c r="E53" s="33"/>
      <c r="F53" s="26">
        <f>IF($A53&lt;&gt;"",E53/$B53*100,"")</f>
        <v>0</v>
      </c>
      <c r="G53" s="33"/>
      <c r="H53" s="33">
        <v>5</v>
      </c>
      <c r="I53" s="26">
        <f>IF($A53&lt;&gt;"",H53/$B53*100,"")</f>
        <v>50</v>
      </c>
      <c r="J53" s="33"/>
      <c r="K53" s="33">
        <v>5</v>
      </c>
      <c r="L53" s="26">
        <f>IF($A53&lt;&gt;"",K53/$B53*100,"")</f>
        <v>50</v>
      </c>
    </row>
    <row r="54" spans="1:12" ht="13.15" customHeight="1" x14ac:dyDescent="0.2">
      <c r="A54" s="27" t="s">
        <v>41</v>
      </c>
      <c r="B54" s="35">
        <f>IF($A54&lt;&gt;"",E54+H54+K54,"")</f>
        <v>2</v>
      </c>
      <c r="C54" s="34">
        <f>IF($A54&lt;&gt;0,B54/$B$11*100,"")</f>
        <v>0.69930069930069927</v>
      </c>
      <c r="E54" s="33"/>
      <c r="F54" s="26">
        <f>IF($A54&lt;&gt;"",E54/$B54*100,"")</f>
        <v>0</v>
      </c>
      <c r="G54" s="33"/>
      <c r="H54" s="33">
        <v>1</v>
      </c>
      <c r="I54" s="26">
        <f>IF($A54&lt;&gt;"",H54/$B54*100,"")</f>
        <v>50</v>
      </c>
      <c r="J54" s="33"/>
      <c r="K54" s="33">
        <v>1</v>
      </c>
      <c r="L54" s="26">
        <f>IF($A54&lt;&gt;"",K54/$B54*100,"")</f>
        <v>50</v>
      </c>
    </row>
    <row r="55" spans="1:12" ht="13.15" customHeight="1" x14ac:dyDescent="0.2">
      <c r="A55" s="27" t="s">
        <v>115</v>
      </c>
      <c r="B55" s="35">
        <f>IF($A55&lt;&gt;"",E55+H55+K55,"")</f>
        <v>4</v>
      </c>
      <c r="C55" s="34">
        <f>IF($A55&lt;&gt;0,B55/$B$11*100,"")</f>
        <v>1.3986013986013985</v>
      </c>
      <c r="E55" s="33"/>
      <c r="F55" s="26">
        <f>IF($A55&lt;&gt;"",E55/$B55*100,"")</f>
        <v>0</v>
      </c>
      <c r="G55" s="33"/>
      <c r="H55" s="33">
        <v>2</v>
      </c>
      <c r="I55" s="26">
        <f>IF($A55&lt;&gt;"",H55/$B55*100,"")</f>
        <v>50</v>
      </c>
      <c r="J55" s="33"/>
      <c r="K55" s="33">
        <v>2</v>
      </c>
      <c r="L55" s="26">
        <f>IF($A55&lt;&gt;"",K55/$B55*100,"")</f>
        <v>50</v>
      </c>
    </row>
    <row r="56" spans="1:12" ht="13.15" customHeight="1" x14ac:dyDescent="0.2">
      <c r="A56" s="27" t="s">
        <v>44</v>
      </c>
      <c r="B56" s="35">
        <f>IF($A56&lt;&gt;"",E56+H56+K56,"")</f>
        <v>2</v>
      </c>
      <c r="C56" s="34">
        <f>IF($A56&lt;&gt;0,B56/$B$11*100,"")</f>
        <v>0.69930069930069927</v>
      </c>
      <c r="E56" s="33"/>
      <c r="F56" s="26">
        <f>IF($A56&lt;&gt;"",E56/$B56*100,"")</f>
        <v>0</v>
      </c>
      <c r="G56" s="33"/>
      <c r="H56" s="33">
        <v>1</v>
      </c>
      <c r="I56" s="26">
        <f>IF($A56&lt;&gt;"",H56/$B56*100,"")</f>
        <v>50</v>
      </c>
      <c r="J56" s="33"/>
      <c r="K56" s="33">
        <v>1</v>
      </c>
      <c r="L56" s="26">
        <f>IF($A56&lt;&gt;"",K56/$B56*100,"")</f>
        <v>50</v>
      </c>
    </row>
    <row r="57" spans="1:12" ht="13.15" customHeight="1" x14ac:dyDescent="0.2">
      <c r="A57" s="27" t="s">
        <v>43</v>
      </c>
      <c r="B57" s="35">
        <f>IF($A57&lt;&gt;"",E57+H57+K57,"")</f>
        <v>2</v>
      </c>
      <c r="C57" s="34">
        <f>IF($A57&lt;&gt;0,B57/$B$11*100,"")</f>
        <v>0.69930069930069927</v>
      </c>
      <c r="E57" s="33"/>
      <c r="F57" s="26">
        <f>IF($A57&lt;&gt;"",E57/$B57*100,"")</f>
        <v>0</v>
      </c>
      <c r="G57" s="33"/>
      <c r="H57" s="33">
        <v>1</v>
      </c>
      <c r="I57" s="26">
        <f>IF($A57&lt;&gt;"",H57/$B57*100,"")</f>
        <v>50</v>
      </c>
      <c r="J57" s="33"/>
      <c r="K57" s="33">
        <v>1</v>
      </c>
      <c r="L57" s="26">
        <f>IF($A57&lt;&gt;"",K57/$B57*100,"")</f>
        <v>50</v>
      </c>
    </row>
    <row r="58" spans="1:12" ht="13.15" customHeight="1" x14ac:dyDescent="0.2">
      <c r="A58" s="27" t="s">
        <v>45</v>
      </c>
      <c r="B58" s="35">
        <f>IF($A58&lt;&gt;"",E58+H58+K58,"")</f>
        <v>2</v>
      </c>
      <c r="C58" s="34">
        <f>IF($A58&lt;&gt;0,B58/$B$11*100,"")</f>
        <v>0.69930069930069927</v>
      </c>
      <c r="E58" s="33"/>
      <c r="F58" s="26">
        <f>IF($A58&lt;&gt;"",E58/$B58*100,"")</f>
        <v>0</v>
      </c>
      <c r="G58" s="33"/>
      <c r="H58" s="33">
        <v>1</v>
      </c>
      <c r="I58" s="26">
        <f>IF($A58&lt;&gt;"",H58/$B58*100,"")</f>
        <v>50</v>
      </c>
      <c r="J58" s="33"/>
      <c r="K58" s="33">
        <v>1</v>
      </c>
      <c r="L58" s="26">
        <f>IF($A58&lt;&gt;"",K58/$B58*100,"")</f>
        <v>50</v>
      </c>
    </row>
    <row r="59" spans="1:12" ht="10.5" customHeight="1" x14ac:dyDescent="0.2">
      <c r="B59" s="35" t="str">
        <f>IF($A59&lt;&gt;"",E59+H59+K59,"")</f>
        <v/>
      </c>
      <c r="C59" s="34" t="str">
        <f>IF($A59&lt;&gt;0,B59/$B$11*100,"")</f>
        <v/>
      </c>
      <c r="E59" s="36"/>
      <c r="F59" s="26" t="str">
        <f>IF($A59&lt;&gt;"",E59/$B59*100,"")</f>
        <v/>
      </c>
      <c r="G59" s="36"/>
      <c r="H59" s="36"/>
      <c r="I59" s="26" t="str">
        <f>IF($A59&lt;&gt;"",H59/$B59*100,"")</f>
        <v/>
      </c>
      <c r="J59" s="36"/>
      <c r="K59" s="36"/>
      <c r="L59" s="26" t="str">
        <f>IF($A59&lt;&gt;"",K59/$B59*100,"")</f>
        <v/>
      </c>
    </row>
    <row r="60" spans="1:12" ht="14.25" customHeight="1" x14ac:dyDescent="0.25">
      <c r="A60" s="37" t="s">
        <v>90</v>
      </c>
      <c r="B60" s="35">
        <f>IF($A60&lt;&gt;"",E60+H60+K60,"")</f>
        <v>13</v>
      </c>
      <c r="C60" s="34">
        <f>IF($A60&lt;&gt;0,B60/$B$11*100,"")</f>
        <v>4.5454545454545459</v>
      </c>
      <c r="D60" s="37"/>
      <c r="E60" s="36">
        <f>SUM(E61)</f>
        <v>0</v>
      </c>
      <c r="F60" s="26">
        <f>IF($A60&lt;&gt;"",E60/$B60*100,"")</f>
        <v>0</v>
      </c>
      <c r="G60" s="36"/>
      <c r="H60" s="36">
        <f>SUM(H61)</f>
        <v>5</v>
      </c>
      <c r="I60" s="26">
        <f>IF($A60&lt;&gt;"",H60/$B60*100,"")</f>
        <v>38.461538461538467</v>
      </c>
      <c r="J60" s="36"/>
      <c r="K60" s="36">
        <f>SUM(K61)</f>
        <v>8</v>
      </c>
      <c r="L60" s="26">
        <f>IF($A60&lt;&gt;"",K60/$B60*100,"")</f>
        <v>61.53846153846154</v>
      </c>
    </row>
    <row r="61" spans="1:12" ht="13.5" customHeight="1" x14ac:dyDescent="0.2">
      <c r="A61" s="27" t="s">
        <v>114</v>
      </c>
      <c r="B61" s="35">
        <f>IF($A61&lt;&gt;"",E61+H61+K61,"")</f>
        <v>13</v>
      </c>
      <c r="C61" s="34">
        <f>IF($A61&lt;&gt;0,B61/$B$11*100,"")</f>
        <v>4.5454545454545459</v>
      </c>
      <c r="E61" s="36">
        <f>SUM(E62:E70)</f>
        <v>0</v>
      </c>
      <c r="F61" s="26">
        <f>IF($A61&lt;&gt;"",E61/$B61*100,"")</f>
        <v>0</v>
      </c>
      <c r="G61" s="36"/>
      <c r="H61" s="36">
        <f>SUM(H62:H70)</f>
        <v>5</v>
      </c>
      <c r="I61" s="26">
        <f>IF($A61&lt;&gt;"",H61/$B61*100,"")</f>
        <v>38.461538461538467</v>
      </c>
      <c r="J61" s="36"/>
      <c r="K61" s="36">
        <f>SUM(K62:K70)</f>
        <v>8</v>
      </c>
      <c r="L61" s="26">
        <f>IF($A61&lt;&gt;"",K61/$B61*100,"")</f>
        <v>61.53846153846154</v>
      </c>
    </row>
    <row r="62" spans="1:12" ht="12.75" customHeight="1" x14ac:dyDescent="0.2">
      <c r="A62" s="27" t="s">
        <v>113</v>
      </c>
      <c r="B62" s="35">
        <f>IF($A62&lt;&gt;"",E62+H62+K62,"")</f>
        <v>1</v>
      </c>
      <c r="C62" s="34">
        <f>IF($A62&lt;&gt;0,B62/$B$11*100,"")</f>
        <v>0.34965034965034963</v>
      </c>
      <c r="E62" s="33"/>
      <c r="F62" s="26">
        <f>IF($A62&lt;&gt;"",E62/$B62*100,"")</f>
        <v>0</v>
      </c>
      <c r="G62" s="33"/>
      <c r="H62" s="33"/>
      <c r="I62" s="26">
        <f>IF($A62&lt;&gt;"",H62/$B62*100,"")</f>
        <v>0</v>
      </c>
      <c r="J62" s="33"/>
      <c r="K62" s="33">
        <v>1</v>
      </c>
      <c r="L62" s="26">
        <f>IF($A62&lt;&gt;"",K62/$B62*100,"")</f>
        <v>100</v>
      </c>
    </row>
    <row r="63" spans="1:12" ht="12.75" customHeight="1" x14ac:dyDescent="0.2">
      <c r="A63" s="27" t="s">
        <v>67</v>
      </c>
      <c r="B63" s="35">
        <f>IF($A63&lt;&gt;"",E63+H63+K63,"")</f>
        <v>1</v>
      </c>
      <c r="C63" s="34">
        <f>IF($A63&lt;&gt;0,B63/$B$11*100,"")</f>
        <v>0.34965034965034963</v>
      </c>
      <c r="E63" s="33"/>
      <c r="F63" s="26">
        <f>IF($A63&lt;&gt;"",E63/$B63*100,"")</f>
        <v>0</v>
      </c>
      <c r="G63" s="33"/>
      <c r="H63" s="33"/>
      <c r="I63" s="26">
        <f>IF($A63&lt;&gt;"",H63/$B63*100,"")</f>
        <v>0</v>
      </c>
      <c r="J63" s="33"/>
      <c r="K63" s="33">
        <v>1</v>
      </c>
      <c r="L63" s="26">
        <f>IF($A63&lt;&gt;"",K63/$B63*100,"")</f>
        <v>100</v>
      </c>
    </row>
    <row r="64" spans="1:12" ht="12.75" customHeight="1" x14ac:dyDescent="0.2">
      <c r="A64" s="27" t="s">
        <v>69</v>
      </c>
      <c r="B64" s="35">
        <f>IF($A64&lt;&gt;"",E64+H64+K64,"")</f>
        <v>2</v>
      </c>
      <c r="C64" s="34">
        <f>IF($A64&lt;&gt;0,B64/$B$11*100,"")</f>
        <v>0.69930069930069927</v>
      </c>
      <c r="E64" s="33"/>
      <c r="F64" s="26">
        <f>IF($A64&lt;&gt;"",E64/$B64*100,"")</f>
        <v>0</v>
      </c>
      <c r="G64" s="33"/>
      <c r="H64" s="33">
        <v>1</v>
      </c>
      <c r="I64" s="26">
        <f>IF($A64&lt;&gt;"",H64/$B64*100,"")</f>
        <v>50</v>
      </c>
      <c r="J64" s="33"/>
      <c r="K64" s="33">
        <v>1</v>
      </c>
      <c r="L64" s="26">
        <f>IF($A64&lt;&gt;"",K64/$B64*100,"")</f>
        <v>50</v>
      </c>
    </row>
    <row r="65" spans="1:12" ht="12.75" customHeight="1" x14ac:dyDescent="0.2">
      <c r="A65" s="27" t="s">
        <v>71</v>
      </c>
      <c r="B65" s="35">
        <f>IF($A65&lt;&gt;"",E65+H65+K65,"")</f>
        <v>1</v>
      </c>
      <c r="C65" s="34">
        <f>IF($A65&lt;&gt;0,B65/$B$11*100,"")</f>
        <v>0.34965034965034963</v>
      </c>
      <c r="E65" s="33"/>
      <c r="F65" s="26">
        <f>IF($A65&lt;&gt;"",E65/$B65*100,"")</f>
        <v>0</v>
      </c>
      <c r="G65" s="33"/>
      <c r="H65" s="33"/>
      <c r="I65" s="26">
        <f>IF($A65&lt;&gt;"",H65/$B65*100,"")</f>
        <v>0</v>
      </c>
      <c r="J65" s="33"/>
      <c r="K65" s="33">
        <v>1</v>
      </c>
      <c r="L65" s="26">
        <f>IF($A65&lt;&gt;"",K65/$B65*100,"")</f>
        <v>100</v>
      </c>
    </row>
    <row r="66" spans="1:12" ht="12.75" customHeight="1" x14ac:dyDescent="0.2">
      <c r="A66" s="27" t="s">
        <v>70</v>
      </c>
      <c r="B66" s="35">
        <f>IF($A66&lt;&gt;"",E66+H66+K66,"")</f>
        <v>2</v>
      </c>
      <c r="C66" s="34">
        <f>IF($A66&lt;&gt;0,B66/$B$11*100,"")</f>
        <v>0.69930069930069927</v>
      </c>
      <c r="E66" s="33"/>
      <c r="F66" s="26">
        <f>IF($A66&lt;&gt;"",E66/$B66*100,"")</f>
        <v>0</v>
      </c>
      <c r="G66" s="33"/>
      <c r="H66" s="33">
        <v>1</v>
      </c>
      <c r="I66" s="26">
        <f>IF($A66&lt;&gt;"",H66/$B66*100,"")</f>
        <v>50</v>
      </c>
      <c r="J66" s="33"/>
      <c r="K66" s="33">
        <v>1</v>
      </c>
      <c r="L66" s="26">
        <f>IF($A66&lt;&gt;"",K66/$B66*100,"")</f>
        <v>50</v>
      </c>
    </row>
    <row r="67" spans="1:12" ht="11.25" customHeight="1" x14ac:dyDescent="0.2">
      <c r="A67" s="27" t="s">
        <v>68</v>
      </c>
      <c r="B67" s="35">
        <f>IF($A67&lt;&gt;"",E67+H67+K67,"")</f>
        <v>1</v>
      </c>
      <c r="C67" s="34">
        <f>IF($A67&lt;&gt;0,B67/$B$11*100,"")</f>
        <v>0.34965034965034963</v>
      </c>
      <c r="E67" s="33"/>
      <c r="F67" s="26">
        <f>IF($A67&lt;&gt;"",E67/$B67*100,"")</f>
        <v>0</v>
      </c>
      <c r="G67" s="33"/>
      <c r="H67" s="33"/>
      <c r="I67" s="26">
        <f>IF($A67&lt;&gt;"",H67/$B67*100,"")</f>
        <v>0</v>
      </c>
      <c r="J67" s="33"/>
      <c r="K67" s="33">
        <v>1</v>
      </c>
      <c r="L67" s="26">
        <f>IF($A67&lt;&gt;"",K67/$B67*100,"")</f>
        <v>100</v>
      </c>
    </row>
    <row r="68" spans="1:12" ht="12.75" customHeight="1" x14ac:dyDescent="0.2">
      <c r="A68" s="27" t="s">
        <v>72</v>
      </c>
      <c r="B68" s="35">
        <f>IF($A68&lt;&gt;"",E68+H68+K68,"")</f>
        <v>1</v>
      </c>
      <c r="C68" s="34">
        <f>IF($A68&lt;&gt;0,B68/$B$11*100,"")</f>
        <v>0.34965034965034963</v>
      </c>
      <c r="E68" s="33"/>
      <c r="F68" s="26">
        <f>IF($A68&lt;&gt;"",E68/$B68*100,"")</f>
        <v>0</v>
      </c>
      <c r="G68" s="33"/>
      <c r="H68" s="33"/>
      <c r="I68" s="26">
        <f>IF($A68&lt;&gt;"",H68/$B68*100,"")</f>
        <v>0</v>
      </c>
      <c r="J68" s="33"/>
      <c r="K68" s="33">
        <v>1</v>
      </c>
      <c r="L68" s="26">
        <f>IF($A68&lt;&gt;"",K68/$B68*100,"")</f>
        <v>100</v>
      </c>
    </row>
    <row r="69" spans="1:12" ht="13.5" customHeight="1" x14ac:dyDescent="0.2">
      <c r="A69" s="27" t="s">
        <v>74</v>
      </c>
      <c r="B69" s="35">
        <f>IF($A69&lt;&gt;"",E69+H69+K69,"")</f>
        <v>2</v>
      </c>
      <c r="C69" s="34">
        <f>IF($A69&lt;&gt;0,B69/$B$11*100,"")</f>
        <v>0.69930069930069927</v>
      </c>
      <c r="E69" s="33"/>
      <c r="F69" s="26">
        <f>IF($A69&lt;&gt;"",E69/$B69*100,"")</f>
        <v>0</v>
      </c>
      <c r="G69" s="33"/>
      <c r="H69" s="33">
        <v>1</v>
      </c>
      <c r="I69" s="26">
        <f>IF($A69&lt;&gt;"",H69/$B69*100,"")</f>
        <v>50</v>
      </c>
      <c r="J69" s="33"/>
      <c r="K69" s="33">
        <v>1</v>
      </c>
      <c r="L69" s="26">
        <f>IF($A69&lt;&gt;"",K69/$B69*100,"")</f>
        <v>50</v>
      </c>
    </row>
    <row r="70" spans="1:12" ht="12.75" customHeight="1" x14ac:dyDescent="0.2">
      <c r="A70" s="27" t="s">
        <v>112</v>
      </c>
      <c r="B70" s="35">
        <f>IF($A70&lt;&gt;"",E70+H70+K70,"")</f>
        <v>2</v>
      </c>
      <c r="C70" s="34">
        <f>IF($A70&lt;&gt;0,B70/$B$11*100,"")</f>
        <v>0.69930069930069927</v>
      </c>
      <c r="E70" s="33"/>
      <c r="F70" s="26">
        <f>IF($A70&lt;&gt;"",E70/$B70*100,"")</f>
        <v>0</v>
      </c>
      <c r="G70" s="33"/>
      <c r="H70" s="33">
        <v>2</v>
      </c>
      <c r="I70" s="26">
        <f>IF($A70&lt;&gt;"",H70/$B70*100,"")</f>
        <v>100</v>
      </c>
      <c r="J70" s="33"/>
      <c r="K70" s="33"/>
      <c r="L70" s="26">
        <f>IF($A70&lt;&gt;"",K70/$B70*100,"")</f>
        <v>0</v>
      </c>
    </row>
    <row r="71" spans="1:12" ht="10.5" customHeight="1" x14ac:dyDescent="0.2">
      <c r="B71" s="35" t="str">
        <f>IF($A71&lt;&gt;"",E71+H71+K71,"")</f>
        <v/>
      </c>
      <c r="C71" s="34" t="str">
        <f>IF($A71&lt;&gt;0,B71/$B$11*100,"")</f>
        <v/>
      </c>
      <c r="E71" s="36"/>
      <c r="F71" s="26" t="str">
        <f>IF($A71&lt;&gt;"",E71/$B71*100,"")</f>
        <v/>
      </c>
      <c r="G71" s="36"/>
      <c r="H71" s="36"/>
      <c r="I71" s="26" t="str">
        <f>IF($A71&lt;&gt;"",H71/$B71*100,"")</f>
        <v/>
      </c>
      <c r="J71" s="36"/>
      <c r="K71" s="36"/>
      <c r="L71" s="26" t="str">
        <f>IF($A71&lt;&gt;"",K71/$B71*100,"")</f>
        <v/>
      </c>
    </row>
    <row r="72" spans="1:12" ht="13.15" customHeight="1" x14ac:dyDescent="0.25">
      <c r="A72" s="37" t="s">
        <v>89</v>
      </c>
      <c r="B72" s="35">
        <f>IF($A72&lt;&gt;"",E72+H72+K72,"")</f>
        <v>8</v>
      </c>
      <c r="C72" s="34">
        <f>IF($A72&lt;&gt;0,B72/$B$11*100,"")</f>
        <v>2.7972027972027971</v>
      </c>
      <c r="D72" s="37"/>
      <c r="E72" s="36">
        <f>SUM(E73)</f>
        <v>0</v>
      </c>
      <c r="F72" s="26">
        <f>IF($A72&lt;&gt;"",E72/$B72*100,"")</f>
        <v>0</v>
      </c>
      <c r="G72" s="36"/>
      <c r="H72" s="36">
        <f>SUM(H73)</f>
        <v>3</v>
      </c>
      <c r="I72" s="26">
        <f>IF($A72&lt;&gt;"",H72/$B72*100,"")</f>
        <v>37.5</v>
      </c>
      <c r="J72" s="36"/>
      <c r="K72" s="36">
        <f>SUM(K73)</f>
        <v>5</v>
      </c>
      <c r="L72" s="26">
        <f>IF($A72&lt;&gt;"",K72/$B72*100,"")</f>
        <v>62.5</v>
      </c>
    </row>
    <row r="73" spans="1:12" ht="13.15" customHeight="1" x14ac:dyDescent="0.2">
      <c r="A73" s="27" t="s">
        <v>111</v>
      </c>
      <c r="B73" s="35">
        <f>IF($A73&lt;&gt;"",E73+H73+K73,"")</f>
        <v>8</v>
      </c>
      <c r="C73" s="34">
        <f>IF($A73&lt;&gt;0,B73/$B$11*100,"")</f>
        <v>2.7972027972027971</v>
      </c>
      <c r="E73" s="36">
        <f>SUM(E74:E77)</f>
        <v>0</v>
      </c>
      <c r="F73" s="26">
        <f>IF($A73&lt;&gt;"",E73/$B73*100,"")</f>
        <v>0</v>
      </c>
      <c r="G73" s="36"/>
      <c r="H73" s="36">
        <f>SUM(H74:H77)</f>
        <v>3</v>
      </c>
      <c r="I73" s="26">
        <f>IF($A73&lt;&gt;"",H73/$B73*100,"")</f>
        <v>37.5</v>
      </c>
      <c r="J73" s="36"/>
      <c r="K73" s="36">
        <f>SUM(K74:K77)</f>
        <v>5</v>
      </c>
      <c r="L73" s="26">
        <f>IF($A73&lt;&gt;"",K73/$B73*100,"")</f>
        <v>62.5</v>
      </c>
    </row>
    <row r="74" spans="1:12" ht="13.15" customHeight="1" x14ac:dyDescent="0.2">
      <c r="A74" s="27" t="s">
        <v>62</v>
      </c>
      <c r="B74" s="35">
        <f>IF($A74&lt;&gt;"",E74+H74+K74,"")</f>
        <v>3</v>
      </c>
      <c r="C74" s="34">
        <f>IF($A74&lt;&gt;0,B74/$B$11*100,"")</f>
        <v>1.048951048951049</v>
      </c>
      <c r="E74" s="33"/>
      <c r="F74" s="26">
        <f>IF($A74&lt;&gt;"",E74/$B74*100,"")</f>
        <v>0</v>
      </c>
      <c r="G74" s="33"/>
      <c r="H74" s="33">
        <v>1</v>
      </c>
      <c r="I74" s="26">
        <f>IF($A74&lt;&gt;"",H74/$B74*100,"")</f>
        <v>33.333333333333329</v>
      </c>
      <c r="J74" s="33"/>
      <c r="K74" s="33">
        <v>2</v>
      </c>
      <c r="L74" s="26">
        <f>IF($A74&lt;&gt;"",K74/$B74*100,"")</f>
        <v>66.666666666666657</v>
      </c>
    </row>
    <row r="75" spans="1:12" ht="13.15" customHeight="1" x14ac:dyDescent="0.2">
      <c r="A75" s="27" t="s">
        <v>63</v>
      </c>
      <c r="B75" s="35">
        <f>IF($A75&lt;&gt;"",E75+H75+K75,"")</f>
        <v>2</v>
      </c>
      <c r="C75" s="34">
        <f>IF($A75&lt;&gt;0,B75/$B$11*100,"")</f>
        <v>0.69930069930069927</v>
      </c>
      <c r="E75" s="33"/>
      <c r="F75" s="26">
        <f>IF($A75&lt;&gt;"",E75/$B75*100,"")</f>
        <v>0</v>
      </c>
      <c r="G75" s="33"/>
      <c r="H75" s="33">
        <v>1</v>
      </c>
      <c r="I75" s="26">
        <f>IF($A75&lt;&gt;"",H75/$B75*100,"")</f>
        <v>50</v>
      </c>
      <c r="J75" s="33"/>
      <c r="K75" s="33">
        <v>1</v>
      </c>
      <c r="L75" s="26">
        <f>IF($A75&lt;&gt;"",K75/$B75*100,"")</f>
        <v>50</v>
      </c>
    </row>
    <row r="76" spans="1:12" ht="13.15" customHeight="1" x14ac:dyDescent="0.2">
      <c r="A76" s="27" t="s">
        <v>64</v>
      </c>
      <c r="B76" s="35">
        <f>IF($A76&lt;&gt;"",E76+H76+K76,"")</f>
        <v>2</v>
      </c>
      <c r="C76" s="34">
        <f>IF($A76&lt;&gt;0,B76/$B$11*100,"")</f>
        <v>0.69930069930069927</v>
      </c>
      <c r="E76" s="33"/>
      <c r="F76" s="26">
        <f>IF($A76&lt;&gt;"",E76/$B76*100,"")</f>
        <v>0</v>
      </c>
      <c r="G76" s="33"/>
      <c r="H76" s="33">
        <v>1</v>
      </c>
      <c r="I76" s="26">
        <f>IF($A76&lt;&gt;"",H76/$B76*100,"")</f>
        <v>50</v>
      </c>
      <c r="J76" s="33"/>
      <c r="K76" s="33">
        <v>1</v>
      </c>
      <c r="L76" s="26">
        <f>IF($A76&lt;&gt;"",K76/$B76*100,"")</f>
        <v>50</v>
      </c>
    </row>
    <row r="77" spans="1:12" ht="13.15" customHeight="1" x14ac:dyDescent="0.2">
      <c r="A77" s="27" t="s">
        <v>65</v>
      </c>
      <c r="B77" s="35">
        <f>IF($A77&lt;&gt;"",E77+H77+K77,"")</f>
        <v>1</v>
      </c>
      <c r="C77" s="34">
        <f>IF($A77&lt;&gt;0,B77/$B$11*100,"")</f>
        <v>0.34965034965034963</v>
      </c>
      <c r="E77" s="33"/>
      <c r="F77" s="26">
        <f>IF($A77&lt;&gt;"",E77/$B77*100,"")</f>
        <v>0</v>
      </c>
      <c r="G77" s="33"/>
      <c r="H77" s="33"/>
      <c r="I77" s="26">
        <f>IF($A77&lt;&gt;"",H77/$B77*100,"")</f>
        <v>0</v>
      </c>
      <c r="J77" s="33"/>
      <c r="K77" s="33">
        <v>1</v>
      </c>
      <c r="L77" s="26">
        <f>IF($A77&lt;&gt;"",K77/$B77*100,"")</f>
        <v>100</v>
      </c>
    </row>
    <row r="78" spans="1:12" ht="13.15" customHeight="1" x14ac:dyDescent="0.2">
      <c r="B78" s="35" t="str">
        <f>IF($A78&lt;&gt;"",E78+H78+K78,"")</f>
        <v/>
      </c>
      <c r="C78" s="34" t="str">
        <f>IF($A78&lt;&gt;0,B78/$B$11*100,"")</f>
        <v/>
      </c>
      <c r="E78" s="36"/>
      <c r="F78" s="26" t="str">
        <f>IF($A78&lt;&gt;"",E78/$B78*100,"")</f>
        <v/>
      </c>
      <c r="G78" s="36"/>
      <c r="H78" s="36"/>
      <c r="I78" s="26" t="str">
        <f>IF($A78&lt;&gt;"",H78/$B78*100,"")</f>
        <v/>
      </c>
      <c r="J78" s="36"/>
      <c r="K78" s="36"/>
      <c r="L78" s="26" t="str">
        <f>IF($A78&lt;&gt;"",K78/$B78*100,"")</f>
        <v/>
      </c>
    </row>
    <row r="79" spans="1:12" ht="13.15" customHeight="1" x14ac:dyDescent="0.25">
      <c r="A79" s="37" t="s">
        <v>88</v>
      </c>
      <c r="B79" s="35">
        <f>IF($A79&lt;&gt;"",E79+H79+K79,"")</f>
        <v>18</v>
      </c>
      <c r="C79" s="34">
        <f>IF($A79&lt;&gt;0,B79/$B$11*100,"")</f>
        <v>6.2937062937062942</v>
      </c>
      <c r="D79" s="37"/>
      <c r="E79" s="36">
        <f>SUM(E80+E87+E89+E91)</f>
        <v>2</v>
      </c>
      <c r="F79" s="26">
        <f>IF($A79&lt;&gt;"",E79/$B79*100,"")</f>
        <v>11.111111111111111</v>
      </c>
      <c r="G79" s="36"/>
      <c r="H79" s="36">
        <f>SUM(H80+H87+H89+H91)</f>
        <v>6</v>
      </c>
      <c r="I79" s="26">
        <f>IF($A79&lt;&gt;"",H79/$B79*100,"")</f>
        <v>33.333333333333329</v>
      </c>
      <c r="J79" s="36"/>
      <c r="K79" s="36">
        <f>SUM(K80+K87+K89+K91)</f>
        <v>10</v>
      </c>
      <c r="L79" s="26">
        <f>IF($A79&lt;&gt;"",K79/$B79*100,"")</f>
        <v>55.555555555555557</v>
      </c>
    </row>
    <row r="80" spans="1:12" ht="13.15" customHeight="1" x14ac:dyDescent="0.2">
      <c r="A80" s="27" t="s">
        <v>110</v>
      </c>
      <c r="B80" s="35">
        <f>IF($A80&lt;&gt;"",E80+H80+K80,"")</f>
        <v>14</v>
      </c>
      <c r="C80" s="34">
        <f>IF($A80&lt;&gt;0,B80/$B$11*100,"")</f>
        <v>4.895104895104895</v>
      </c>
      <c r="E80" s="36">
        <f>SUM(E81:E85)</f>
        <v>1</v>
      </c>
      <c r="F80" s="26">
        <f>IF($A80&lt;&gt;"",E80/$B80*100,"")</f>
        <v>7.1428571428571423</v>
      </c>
      <c r="G80" s="36"/>
      <c r="H80" s="36">
        <f>SUM(H81:H85)</f>
        <v>6</v>
      </c>
      <c r="I80" s="26">
        <f>IF($A80&lt;&gt;"",H80/$B80*100,"")</f>
        <v>42.857142857142854</v>
      </c>
      <c r="J80" s="36"/>
      <c r="K80" s="36">
        <f>SUM(K81:K85)</f>
        <v>7</v>
      </c>
      <c r="L80" s="26">
        <f>IF($A80&lt;&gt;"",K80/$B80*100,"")</f>
        <v>50</v>
      </c>
    </row>
    <row r="81" spans="1:12" ht="13.15" customHeight="1" x14ac:dyDescent="0.2">
      <c r="A81" s="27" t="s">
        <v>109</v>
      </c>
      <c r="B81" s="35">
        <f>IF($A81&lt;&gt;"",E81+H81+K81,"")</f>
        <v>2</v>
      </c>
      <c r="C81" s="34">
        <f>IF($A81&lt;&gt;0,B81/$B$11*100,"")</f>
        <v>0.69930069930069927</v>
      </c>
      <c r="E81" s="33"/>
      <c r="F81" s="26">
        <f>IF($A81&lt;&gt;"",E81/$B81*100,"")</f>
        <v>0</v>
      </c>
      <c r="G81" s="33"/>
      <c r="H81" s="33">
        <v>1</v>
      </c>
      <c r="I81" s="26">
        <f>IF($A81&lt;&gt;"",H81/$B81*100,"")</f>
        <v>50</v>
      </c>
      <c r="J81" s="33"/>
      <c r="K81" s="33">
        <v>1</v>
      </c>
      <c r="L81" s="26">
        <f>IF($A81&lt;&gt;"",K81/$B81*100,"")</f>
        <v>50</v>
      </c>
    </row>
    <row r="82" spans="1:12" ht="13.15" customHeight="1" x14ac:dyDescent="0.2">
      <c r="A82" s="27" t="s">
        <v>55</v>
      </c>
      <c r="B82" s="35">
        <f>IF($A82&lt;&gt;"",E82+H82+K82,"")</f>
        <v>1</v>
      </c>
      <c r="C82" s="34">
        <f>IF($A82&lt;&gt;0,B82/$B$11*100,"")</f>
        <v>0.34965034965034963</v>
      </c>
      <c r="E82" s="33"/>
      <c r="F82" s="26">
        <f>IF($A82&lt;&gt;"",E82/$B82*100,"")</f>
        <v>0</v>
      </c>
      <c r="G82" s="33"/>
      <c r="H82" s="33"/>
      <c r="I82" s="26">
        <f>IF($A82&lt;&gt;"",H82/$B82*100,"")</f>
        <v>0</v>
      </c>
      <c r="J82" s="33"/>
      <c r="K82" s="33">
        <v>1</v>
      </c>
      <c r="L82" s="26">
        <f>IF($A82&lt;&gt;"",K82/$B82*100,"")</f>
        <v>100</v>
      </c>
    </row>
    <row r="83" spans="1:12" ht="13.15" customHeight="1" x14ac:dyDescent="0.2">
      <c r="A83" s="27" t="s">
        <v>57</v>
      </c>
      <c r="B83" s="35">
        <f>IF($A83&lt;&gt;"",E83+H83+K83,"")</f>
        <v>1</v>
      </c>
      <c r="C83" s="34">
        <f>IF($A83&lt;&gt;0,B83/$B$11*100,"")</f>
        <v>0.34965034965034963</v>
      </c>
      <c r="E83" s="33"/>
      <c r="F83" s="26">
        <f>IF($A83&lt;&gt;"",E83/$B83*100,"")</f>
        <v>0</v>
      </c>
      <c r="G83" s="33"/>
      <c r="H83" s="33">
        <v>1</v>
      </c>
      <c r="I83" s="26">
        <f>IF($A83&lt;&gt;"",H83/$B83*100,"")</f>
        <v>100</v>
      </c>
      <c r="J83" s="33"/>
      <c r="K83" s="33"/>
      <c r="L83" s="26">
        <f>IF($A83&lt;&gt;"",K83/$B83*100,"")</f>
        <v>0</v>
      </c>
    </row>
    <row r="84" spans="1:12" ht="13.15" customHeight="1" x14ac:dyDescent="0.2">
      <c r="A84" s="27" t="s">
        <v>56</v>
      </c>
      <c r="B84" s="35">
        <f>IF($A84&lt;&gt;"",E84+H84+K84,"")</f>
        <v>2</v>
      </c>
      <c r="C84" s="34">
        <f>IF($A84&lt;&gt;0,B84/$B$11*100,"")</f>
        <v>0.69930069930069927</v>
      </c>
      <c r="E84" s="33"/>
      <c r="F84" s="26">
        <f>IF($A84&lt;&gt;"",E84/$B84*100,"")</f>
        <v>0</v>
      </c>
      <c r="G84" s="33"/>
      <c r="H84" s="33">
        <v>1</v>
      </c>
      <c r="I84" s="26">
        <f>IF($A84&lt;&gt;"",H84/$B84*100,"")</f>
        <v>50</v>
      </c>
      <c r="J84" s="33"/>
      <c r="K84" s="33">
        <v>1</v>
      </c>
      <c r="L84" s="26">
        <f>IF($A84&lt;&gt;"",K84/$B84*100,"")</f>
        <v>50</v>
      </c>
    </row>
    <row r="85" spans="1:12" ht="13.15" customHeight="1" x14ac:dyDescent="0.2">
      <c r="A85" s="27" t="s">
        <v>58</v>
      </c>
      <c r="B85" s="35">
        <f>IF($A85&lt;&gt;"",E85+H85+K85,"")</f>
        <v>8</v>
      </c>
      <c r="C85" s="34">
        <f>IF($A85&lt;&gt;0,B85/$B$11*100,"")</f>
        <v>2.7972027972027971</v>
      </c>
      <c r="E85" s="33">
        <v>1</v>
      </c>
      <c r="F85" s="26">
        <f>IF($A85&lt;&gt;"",E85/$B85*100,"")</f>
        <v>12.5</v>
      </c>
      <c r="G85" s="33"/>
      <c r="H85" s="33">
        <v>3</v>
      </c>
      <c r="I85" s="26">
        <f>IF($A85&lt;&gt;"",H85/$B85*100,"")</f>
        <v>37.5</v>
      </c>
      <c r="J85" s="33"/>
      <c r="K85" s="33">
        <v>4</v>
      </c>
      <c r="L85" s="26">
        <f>IF($A85&lt;&gt;"",K85/$B85*100,"")</f>
        <v>50</v>
      </c>
    </row>
    <row r="86" spans="1:12" ht="10.5" customHeight="1" x14ac:dyDescent="0.2">
      <c r="B86" s="35" t="str">
        <f>IF($A86&lt;&gt;"",E86+H86+K86,"")</f>
        <v/>
      </c>
      <c r="C86" s="34" t="str">
        <f>IF($A86&lt;&gt;0,B86/$B$11*100,"")</f>
        <v/>
      </c>
      <c r="E86" s="33"/>
      <c r="F86" s="26" t="str">
        <f>IF($A86&lt;&gt;"",E86/$B86*100,"")</f>
        <v/>
      </c>
      <c r="G86" s="33"/>
      <c r="H86" s="33"/>
      <c r="I86" s="26" t="str">
        <f>IF($A86&lt;&gt;"",H86/$B86*100,"")</f>
        <v/>
      </c>
      <c r="J86" s="33"/>
      <c r="K86" s="33"/>
      <c r="L86" s="26" t="str">
        <f>IF($A86&lt;&gt;"",K86/$B86*100,"")</f>
        <v/>
      </c>
    </row>
    <row r="87" spans="1:12" ht="13.15" customHeight="1" x14ac:dyDescent="0.2">
      <c r="A87" s="27" t="s">
        <v>92</v>
      </c>
      <c r="B87" s="35">
        <f>IF($A87&lt;&gt;"",E87+H87+K87,"")</f>
        <v>1</v>
      </c>
      <c r="C87" s="34">
        <f>IF($A87&lt;&gt;0,B87/$B$11*100,"")</f>
        <v>0.34965034965034963</v>
      </c>
      <c r="E87" s="33"/>
      <c r="F87" s="26">
        <f>IF($A87&lt;&gt;"",E87/$B87*100,"")</f>
        <v>0</v>
      </c>
      <c r="G87" s="33"/>
      <c r="H87" s="33"/>
      <c r="I87" s="26">
        <f>IF($A87&lt;&gt;"",H87/$B87*100,"")</f>
        <v>0</v>
      </c>
      <c r="J87" s="33"/>
      <c r="K87" s="33">
        <v>1</v>
      </c>
      <c r="L87" s="26">
        <f>IF($A87&lt;&gt;"",K87/$B87*100,"")</f>
        <v>100</v>
      </c>
    </row>
    <row r="88" spans="1:12" ht="10.5" customHeight="1" x14ac:dyDescent="0.2">
      <c r="B88" s="35" t="str">
        <f>IF($A88&lt;&gt;"",E88+H88+K88,"")</f>
        <v/>
      </c>
      <c r="C88" s="34" t="str">
        <f>IF($A88&lt;&gt;0,B88/$B$11*100,"")</f>
        <v/>
      </c>
      <c r="E88" s="33"/>
      <c r="F88" s="26" t="str">
        <f>IF($A88&lt;&gt;"",E88/$B88*100,"")</f>
        <v/>
      </c>
      <c r="G88" s="33"/>
      <c r="H88" s="33"/>
      <c r="I88" s="26" t="str">
        <f>IF($A88&lt;&gt;"",H88/$B88*100,"")</f>
        <v/>
      </c>
      <c r="J88" s="33"/>
      <c r="K88" s="33"/>
      <c r="L88" s="26" t="str">
        <f>IF($A88&lt;&gt;"",K88/$B88*100,"")</f>
        <v/>
      </c>
    </row>
    <row r="89" spans="1:12" ht="13.15" customHeight="1" x14ac:dyDescent="0.2">
      <c r="A89" s="27" t="s">
        <v>108</v>
      </c>
      <c r="B89" s="35">
        <f>IF($A89&lt;&gt;"",E89+H89+K89,"")</f>
        <v>1</v>
      </c>
      <c r="C89" s="34">
        <f>IF($A89&lt;&gt;0,B89/$B$11*100,"")</f>
        <v>0.34965034965034963</v>
      </c>
      <c r="E89" s="33"/>
      <c r="F89" s="26">
        <f>IF($A89&lt;&gt;"",E89/$B89*100,"")</f>
        <v>0</v>
      </c>
      <c r="G89" s="33"/>
      <c r="H89" s="33"/>
      <c r="I89" s="26">
        <f>IF($A89&lt;&gt;"",H89/$B89*100,"")</f>
        <v>0</v>
      </c>
      <c r="J89" s="33"/>
      <c r="K89" s="33">
        <v>1</v>
      </c>
      <c r="L89" s="26">
        <f>IF($A89&lt;&gt;"",K89/$B89*100,"")</f>
        <v>100</v>
      </c>
    </row>
    <row r="90" spans="1:12" ht="10.5" customHeight="1" x14ac:dyDescent="0.2">
      <c r="B90" s="35" t="str">
        <f>IF($A90&lt;&gt;"",E90+H90+K90,"")</f>
        <v/>
      </c>
      <c r="C90" s="34" t="str">
        <f>IF($A90&lt;&gt;0,B90/$B$11*100,"")</f>
        <v/>
      </c>
      <c r="E90" s="33"/>
      <c r="F90" s="26" t="str">
        <f>IF($A90&lt;&gt;"",E90/$B90*100,"")</f>
        <v/>
      </c>
      <c r="G90" s="33"/>
      <c r="H90" s="33"/>
      <c r="I90" s="26" t="str">
        <f>IF($A90&lt;&gt;"",H90/$B90*100,"")</f>
        <v/>
      </c>
      <c r="J90" s="33"/>
      <c r="K90" s="33"/>
      <c r="L90" s="26" t="str">
        <f>IF($A90&lt;&gt;"",K90/$B90*100,"")</f>
        <v/>
      </c>
    </row>
    <row r="91" spans="1:12" ht="13.15" customHeight="1" x14ac:dyDescent="0.2">
      <c r="A91" s="27" t="s">
        <v>59</v>
      </c>
      <c r="B91" s="35">
        <f>IF($A91&lt;&gt;"",E91+H91+K91,"")</f>
        <v>2</v>
      </c>
      <c r="C91" s="34">
        <f>IF($A91&lt;&gt;0,B91/$B$11*100,"")</f>
        <v>0.69930069930069927</v>
      </c>
      <c r="E91" s="33">
        <v>1</v>
      </c>
      <c r="F91" s="26">
        <f>IF($A91&lt;&gt;"",E91/$B91*100,"")</f>
        <v>50</v>
      </c>
      <c r="G91" s="33"/>
      <c r="H91" s="33"/>
      <c r="I91" s="26">
        <f>IF($A91&lt;&gt;"",H91/$B91*100,"")</f>
        <v>0</v>
      </c>
      <c r="J91" s="33"/>
      <c r="K91" s="33">
        <v>1</v>
      </c>
      <c r="L91" s="26">
        <f>IF($A91&lt;&gt;"",K91/$B91*100,"")</f>
        <v>50</v>
      </c>
    </row>
    <row r="92" spans="1:12" ht="13.15" customHeight="1" x14ac:dyDescent="0.2">
      <c r="B92" s="35" t="str">
        <f>IF($A92&lt;&gt;"",E92+H92+K92,"")</f>
        <v/>
      </c>
      <c r="C92" s="34" t="str">
        <f>IF($A92&lt;&gt;0,B92/$B$11*100,"")</f>
        <v/>
      </c>
      <c r="E92" s="36"/>
      <c r="F92" s="26" t="str">
        <f>IF($A92&lt;&gt;"",E92/$B92*100,"")</f>
        <v/>
      </c>
      <c r="G92" s="36"/>
      <c r="H92" s="36"/>
      <c r="I92" s="26" t="str">
        <f>IF($A92&lt;&gt;"",H92/$B92*100,"")</f>
        <v/>
      </c>
      <c r="J92" s="36"/>
      <c r="K92" s="36"/>
      <c r="L92" s="26" t="str">
        <f>IF($A92&lt;&gt;"",K92/$B92*100,"")</f>
        <v/>
      </c>
    </row>
    <row r="93" spans="1:12" ht="13.15" customHeight="1" x14ac:dyDescent="0.2">
      <c r="A93" s="27" t="s">
        <v>107</v>
      </c>
      <c r="B93" s="35">
        <f>IF($A93&lt;&gt;"",E93+H93+K93,"")</f>
        <v>4</v>
      </c>
      <c r="C93" s="34">
        <f>IF($A93&lt;&gt;0,B93/$B$11*100,"")</f>
        <v>1.3986013986013985</v>
      </c>
      <c r="E93" s="33"/>
      <c r="F93" s="26">
        <f>IF($A93&lt;&gt;"",E93/$B93*100,"")</f>
        <v>0</v>
      </c>
      <c r="G93" s="33"/>
      <c r="H93" s="33">
        <v>1</v>
      </c>
      <c r="I93" s="26">
        <f>IF($A93&lt;&gt;"",H93/$B93*100,"")</f>
        <v>25</v>
      </c>
      <c r="J93" s="33"/>
      <c r="K93" s="33">
        <v>3</v>
      </c>
      <c r="L93" s="26">
        <f>IF($A93&lt;&gt;"",K93/$B93*100,"")</f>
        <v>75</v>
      </c>
    </row>
    <row r="94" spans="1:12" ht="10.5" customHeight="1" x14ac:dyDescent="0.2">
      <c r="B94" s="35" t="str">
        <f>IF($A94&lt;&gt;"",E94+H94+K94,"")</f>
        <v/>
      </c>
      <c r="C94" s="34" t="str">
        <f>IF($A94&lt;&gt;0,B94/$B$11*100,"")</f>
        <v/>
      </c>
      <c r="E94" s="36"/>
      <c r="F94" s="26" t="str">
        <f>IF($A94&lt;&gt;"",E94/$B94*100,"")</f>
        <v/>
      </c>
      <c r="G94" s="36"/>
      <c r="H94" s="36"/>
      <c r="I94" s="26" t="str">
        <f>IF($A94&lt;&gt;"",H94/$B94*100,"")</f>
        <v/>
      </c>
      <c r="J94" s="36"/>
      <c r="K94" s="36"/>
      <c r="L94" s="26" t="str">
        <f>IF($A94&lt;&gt;"",K94/$B94*100,"")</f>
        <v/>
      </c>
    </row>
    <row r="95" spans="1:12" ht="13.15" customHeight="1" x14ac:dyDescent="0.25">
      <c r="A95" s="37" t="s">
        <v>106</v>
      </c>
      <c r="B95" s="35">
        <f>IF($A95&lt;&gt;"",E95+H95+K95,"")</f>
        <v>126</v>
      </c>
      <c r="C95" s="34">
        <f>IF($A95&lt;&gt;0,B95/$B$11*100,"")</f>
        <v>44.05594405594406</v>
      </c>
      <c r="D95" s="37"/>
      <c r="E95" s="36">
        <f>SUM(E96:E101)</f>
        <v>3</v>
      </c>
      <c r="F95" s="26">
        <f>IF($A95&lt;&gt;"",E95/$B95*100,"")</f>
        <v>2.3809523809523809</v>
      </c>
      <c r="G95" s="36"/>
      <c r="H95" s="36">
        <f>SUM(H96:H102)</f>
        <v>75</v>
      </c>
      <c r="I95" s="26">
        <f>IF($A95&lt;&gt;"",H95/$B95*100,"")</f>
        <v>59.523809523809526</v>
      </c>
      <c r="J95" s="36"/>
      <c r="K95" s="36">
        <f>SUM(K96:K101)</f>
        <v>48</v>
      </c>
      <c r="L95" s="26">
        <f>IF($A95&lt;&gt;"",K95/$B95*100,"")</f>
        <v>38.095238095238095</v>
      </c>
    </row>
    <row r="96" spans="1:12" ht="13.15" customHeight="1" x14ac:dyDescent="0.2">
      <c r="A96" s="27" t="s">
        <v>105</v>
      </c>
      <c r="B96" s="35">
        <f>IF($A96&lt;&gt;"",E96+H96+K96,"")</f>
        <v>37</v>
      </c>
      <c r="C96" s="34">
        <f>IF($A96&lt;&gt;0,B96/$B$11*100,"")</f>
        <v>12.937062937062937</v>
      </c>
      <c r="E96" s="33"/>
      <c r="F96" s="26">
        <f>IF($A96&lt;&gt;"",E96/$B96*100,"")</f>
        <v>0</v>
      </c>
      <c r="G96" s="33"/>
      <c r="H96" s="33">
        <v>23</v>
      </c>
      <c r="I96" s="26">
        <f>IF($A96&lt;&gt;"",H96/$B96*100,"")</f>
        <v>62.162162162162161</v>
      </c>
      <c r="J96" s="33"/>
      <c r="K96" s="33">
        <v>14</v>
      </c>
      <c r="L96" s="26">
        <f>IF($A96&lt;&gt;"",K96/$B96*100,"")</f>
        <v>37.837837837837839</v>
      </c>
    </row>
    <row r="97" spans="1:13" ht="13.15" customHeight="1" x14ac:dyDescent="0.2">
      <c r="A97" s="27" t="s">
        <v>104</v>
      </c>
      <c r="B97" s="35">
        <f>IF($A97&lt;&gt;"",E97+H97+K97,"")</f>
        <v>27</v>
      </c>
      <c r="C97" s="34">
        <f>IF($A97&lt;&gt;0,B97/$B$11*100,"")</f>
        <v>9.44055944055944</v>
      </c>
      <c r="E97" s="33"/>
      <c r="F97" s="26">
        <f>IF($A97&lt;&gt;"",E97/$B97*100,"")</f>
        <v>0</v>
      </c>
      <c r="G97" s="33"/>
      <c r="H97" s="33">
        <v>16</v>
      </c>
      <c r="I97" s="26">
        <f>IF($A97&lt;&gt;"",H97/$B97*100,"")</f>
        <v>59.259259259259252</v>
      </c>
      <c r="J97" s="33"/>
      <c r="K97" s="33">
        <v>11</v>
      </c>
      <c r="L97" s="26">
        <f>IF($A97&lt;&gt;"",K97/$B97*100,"")</f>
        <v>40.74074074074074</v>
      </c>
    </row>
    <row r="98" spans="1:13" ht="13.15" customHeight="1" x14ac:dyDescent="0.2">
      <c r="A98" s="27" t="s">
        <v>103</v>
      </c>
      <c r="B98" s="35">
        <f>IF($A98&lt;&gt;"",E98+H98+K98,"")</f>
        <v>23</v>
      </c>
      <c r="C98" s="34">
        <f>IF($A98&lt;&gt;0,B98/$B$11*100,"")</f>
        <v>8.0419580419580416</v>
      </c>
      <c r="E98" s="33">
        <v>1</v>
      </c>
      <c r="F98" s="26">
        <f>IF($A98&lt;&gt;"",E98/$B98*100,"")</f>
        <v>4.3478260869565215</v>
      </c>
      <c r="G98" s="33"/>
      <c r="H98" s="33">
        <v>13</v>
      </c>
      <c r="I98" s="26">
        <f>IF($A98&lt;&gt;"",H98/$B98*100,"")</f>
        <v>56.521739130434781</v>
      </c>
      <c r="J98" s="33"/>
      <c r="K98" s="33">
        <v>9</v>
      </c>
      <c r="L98" s="26">
        <f>IF($A98&lt;&gt;"",K98/$B98*100,"")</f>
        <v>39.130434782608695</v>
      </c>
    </row>
    <row r="99" spans="1:13" ht="13.15" customHeight="1" x14ac:dyDescent="0.2">
      <c r="A99" s="27" t="s">
        <v>102</v>
      </c>
      <c r="B99" s="35">
        <f>IF($A99&lt;&gt;"",E99+H99+K99,"")</f>
        <v>15</v>
      </c>
      <c r="C99" s="34">
        <f>IF($A99&lt;&gt;0,B99/$B$11*100,"")</f>
        <v>5.244755244755245</v>
      </c>
      <c r="E99" s="33">
        <v>1</v>
      </c>
      <c r="F99" s="26">
        <f>IF($A99&lt;&gt;"",E99/$B99*100,"")</f>
        <v>6.666666666666667</v>
      </c>
      <c r="G99" s="33"/>
      <c r="H99" s="33">
        <v>9</v>
      </c>
      <c r="I99" s="26">
        <f>IF($A99&lt;&gt;"",H99/$B99*100,"")</f>
        <v>60</v>
      </c>
      <c r="J99" s="33"/>
      <c r="K99" s="33">
        <v>5</v>
      </c>
      <c r="L99" s="26">
        <f>IF($A99&lt;&gt;"",K99/$B99*100,"")</f>
        <v>33.333333333333329</v>
      </c>
    </row>
    <row r="100" spans="1:13" ht="13.15" customHeight="1" x14ac:dyDescent="0.2">
      <c r="A100" s="27" t="s">
        <v>101</v>
      </c>
      <c r="B100" s="35">
        <f>IF($A100&lt;&gt;"",E100+H100+K100,"")</f>
        <v>12</v>
      </c>
      <c r="C100" s="34">
        <f>IF($A100&lt;&gt;0,B100/$B$11*100,"")</f>
        <v>4.1958041958041958</v>
      </c>
      <c r="E100" s="33"/>
      <c r="F100" s="26">
        <f>IF($A100&lt;&gt;"",E100/$B100*100,"")</f>
        <v>0</v>
      </c>
      <c r="G100" s="33"/>
      <c r="H100" s="33">
        <v>7</v>
      </c>
      <c r="I100" s="26">
        <f>IF($A100&lt;&gt;"",H100/$B100*100,"")</f>
        <v>58.333333333333336</v>
      </c>
      <c r="J100" s="33"/>
      <c r="K100" s="33">
        <v>5</v>
      </c>
      <c r="L100" s="26">
        <f>IF($A100&lt;&gt;"",K100/$B100*100,"")</f>
        <v>41.666666666666671</v>
      </c>
    </row>
    <row r="101" spans="1:13" ht="13.15" customHeight="1" x14ac:dyDescent="0.2">
      <c r="A101" s="27" t="s">
        <v>100</v>
      </c>
      <c r="B101" s="35">
        <f>IF($A101&lt;&gt;"",E101+H101+K101,"")</f>
        <v>12</v>
      </c>
      <c r="C101" s="34">
        <f>IF($A101&lt;&gt;0,B101/$B$11*100,"")</f>
        <v>4.1958041958041958</v>
      </c>
      <c r="E101" s="33">
        <v>1</v>
      </c>
      <c r="F101" s="26">
        <f>IF($A101&lt;&gt;"",E101/$B101*100,"")</f>
        <v>8.3333333333333321</v>
      </c>
      <c r="G101" s="33"/>
      <c r="H101" s="33">
        <v>7</v>
      </c>
      <c r="I101" s="26">
        <f>IF($A101&lt;&gt;"",H101/$B101*100,"")</f>
        <v>58.333333333333336</v>
      </c>
      <c r="J101" s="33"/>
      <c r="K101" s="33">
        <v>4</v>
      </c>
      <c r="L101" s="26">
        <f>IF($A101&lt;&gt;"",K101/$B101*100,"")</f>
        <v>33.333333333333329</v>
      </c>
    </row>
    <row r="102" spans="1:13" ht="13.15" customHeight="1" thickBot="1" x14ac:dyDescent="0.25">
      <c r="A102" s="32"/>
      <c r="B102" s="32"/>
      <c r="C102" s="32"/>
      <c r="D102" s="32"/>
      <c r="E102" s="30"/>
      <c r="F102" s="31"/>
      <c r="G102" s="30"/>
      <c r="H102" s="30"/>
      <c r="I102" s="31"/>
      <c r="J102" s="30"/>
      <c r="K102" s="30"/>
    </row>
    <row r="103" spans="1:13" ht="8.25" customHeight="1" x14ac:dyDescent="0.2">
      <c r="L103" s="29"/>
      <c r="M103" s="28"/>
    </row>
    <row r="104" spans="1:13" ht="12.75" customHeight="1" x14ac:dyDescent="0.2">
      <c r="A104" s="27" t="s">
        <v>99</v>
      </c>
      <c r="L104" s="26"/>
      <c r="M104" s="25"/>
    </row>
    <row r="105" spans="1:13" ht="7.5" customHeight="1" x14ac:dyDescent="0.2"/>
    <row r="106" spans="1:13" x14ac:dyDescent="0.2">
      <c r="A106" s="27" t="s">
        <v>98</v>
      </c>
    </row>
    <row r="107" spans="1:13" x14ac:dyDescent="0.2">
      <c r="A107" s="27" t="s">
        <v>97</v>
      </c>
    </row>
  </sheetData>
  <mergeCells count="4">
    <mergeCell ref="B7:C7"/>
    <mergeCell ref="E7:F7"/>
    <mergeCell ref="H7:I7"/>
    <mergeCell ref="K7:L7"/>
  </mergeCells>
  <printOptions horizontalCentered="1" verticalCentered="1"/>
  <pageMargins left="0" right="0" top="0" bottom="0" header="0.31496062992125984" footer="0.31496062992125984"/>
  <pageSetup scale="6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B647-8186-45C0-9F6D-DB38668C7241}">
  <dimension ref="B1:K5"/>
  <sheetViews>
    <sheetView workbookViewId="0">
      <selection activeCell="J6" sqref="J6"/>
    </sheetView>
  </sheetViews>
  <sheetFormatPr baseColWidth="10" defaultRowHeight="12.75" x14ac:dyDescent="0.2"/>
  <cols>
    <col min="1" max="7" width="11.42578125" style="23"/>
    <col min="8" max="8" width="11.42578125" style="64" customWidth="1"/>
    <col min="9" max="16384" width="11.42578125" style="23"/>
  </cols>
  <sheetData>
    <row r="1" spans="2:11" ht="12.75" customHeight="1" x14ac:dyDescent="0.2"/>
    <row r="2" spans="2:11" ht="12.75" customHeight="1" x14ac:dyDescent="0.2">
      <c r="G2" s="23" t="s">
        <v>487</v>
      </c>
      <c r="J2" s="249"/>
    </row>
    <row r="3" spans="2:11" x14ac:dyDescent="0.2">
      <c r="B3" s="74"/>
      <c r="C3" s="74"/>
      <c r="D3" s="74"/>
      <c r="E3" s="74"/>
      <c r="F3" s="74"/>
      <c r="G3" s="248" t="s">
        <v>190</v>
      </c>
      <c r="H3" s="247">
        <v>262</v>
      </c>
    </row>
    <row r="4" spans="2:11" ht="23.25" x14ac:dyDescent="0.35">
      <c r="G4" s="23" t="s">
        <v>486</v>
      </c>
      <c r="H4" s="64">
        <v>311</v>
      </c>
      <c r="K4" s="240"/>
    </row>
    <row r="5" spans="2:11" x14ac:dyDescent="0.2">
      <c r="G5" s="23" t="s">
        <v>143</v>
      </c>
      <c r="H5" s="64">
        <v>17</v>
      </c>
    </row>
  </sheetData>
  <pageMargins left="0.7" right="0.7" top="0.75" bottom="0.75" header="0.3" footer="0.3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3D47-2161-4779-A6B3-9B017883FC6D}">
  <dimension ref="B1:K4"/>
  <sheetViews>
    <sheetView workbookViewId="0">
      <selection activeCell="J7" sqref="J7"/>
    </sheetView>
  </sheetViews>
  <sheetFormatPr baseColWidth="10" defaultRowHeight="12.75" x14ac:dyDescent="0.2"/>
  <cols>
    <col min="1" max="16384" width="11.42578125" style="23"/>
  </cols>
  <sheetData>
    <row r="1" spans="2:11" ht="12.75" customHeight="1" x14ac:dyDescent="0.2"/>
    <row r="2" spans="2:11" ht="12.75" customHeight="1" x14ac:dyDescent="0.2">
      <c r="B2" s="23" t="s">
        <v>408</v>
      </c>
      <c r="C2" s="23" t="s">
        <v>407</v>
      </c>
      <c r="J2" s="249"/>
    </row>
    <row r="3" spans="2:11" ht="12.75" customHeight="1" x14ac:dyDescent="0.25">
      <c r="B3" s="55">
        <v>58.68</v>
      </c>
      <c r="C3" s="55">
        <v>41.32</v>
      </c>
      <c r="D3" s="55"/>
      <c r="E3" s="55"/>
      <c r="F3" s="55"/>
      <c r="G3" s="251"/>
      <c r="H3" s="242"/>
    </row>
    <row r="4" spans="2:11" ht="12.75" customHeight="1" x14ac:dyDescent="0.35">
      <c r="H4" s="250"/>
      <c r="K4" s="240"/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2F0B-6470-4FDA-A859-1A3234218A16}">
  <dimension ref="A1:T31"/>
  <sheetViews>
    <sheetView showZeros="0" zoomScale="90" workbookViewId="0"/>
  </sheetViews>
  <sheetFormatPr baseColWidth="10" defaultRowHeight="14.25" x14ac:dyDescent="0.2"/>
  <cols>
    <col min="1" max="1" width="42.85546875" style="27" customWidth="1"/>
    <col min="2" max="2" width="10.5703125" style="27" customWidth="1"/>
    <col min="3" max="3" width="10.42578125" style="27" customWidth="1"/>
    <col min="4" max="4" width="2.85546875" style="27" customWidth="1"/>
    <col min="5" max="5" width="12.85546875" style="49" customWidth="1"/>
    <col min="6" max="6" width="12.140625" style="50" customWidth="1"/>
    <col min="7" max="7" width="2.85546875" style="25" customWidth="1"/>
    <col min="8" max="8" width="12.140625" style="49" customWidth="1"/>
    <col min="9" max="9" width="13.42578125" style="50" customWidth="1"/>
    <col min="10" max="10" width="2.85546875" style="25" customWidth="1"/>
    <col min="11" max="11" width="13.140625" style="49" customWidth="1"/>
    <col min="12" max="12" width="11.140625" style="48" customWidth="1"/>
    <col min="13" max="13" width="2.85546875" style="23" customWidth="1"/>
    <col min="14" max="14" width="13.140625" style="49" customWidth="1"/>
    <col min="15" max="15" width="11.140625" style="48" customWidth="1"/>
    <col min="16" max="16" width="3.5703125" style="23" customWidth="1"/>
    <col min="17" max="16384" width="11.42578125" style="23"/>
  </cols>
  <sheetData>
    <row r="1" spans="1:20" ht="15" customHeight="1" x14ac:dyDescent="0.2">
      <c r="A1" s="27" t="s">
        <v>132</v>
      </c>
      <c r="E1" s="67"/>
      <c r="G1" s="47"/>
      <c r="H1" s="67"/>
      <c r="J1" s="47"/>
      <c r="K1" s="67"/>
      <c r="N1" s="67"/>
      <c r="Q1" s="66"/>
      <c r="T1" s="66"/>
    </row>
    <row r="2" spans="1:20" ht="15" customHeight="1" x14ac:dyDescent="0.2">
      <c r="A2" s="27" t="s">
        <v>131</v>
      </c>
      <c r="E2" s="67"/>
      <c r="G2" s="47"/>
      <c r="H2" s="67"/>
      <c r="J2" s="47"/>
      <c r="K2" s="67"/>
      <c r="N2" s="67"/>
      <c r="Q2" s="66"/>
      <c r="T2" s="66"/>
    </row>
    <row r="3" spans="1:20" ht="15" customHeight="1" x14ac:dyDescent="0.2"/>
    <row r="4" spans="1:20" ht="15" customHeight="1" x14ac:dyDescent="0.2">
      <c r="A4" s="27" t="s">
        <v>148</v>
      </c>
    </row>
    <row r="5" spans="1:20" ht="15" customHeight="1" thickBot="1" x14ac:dyDescent="0.25">
      <c r="L5" s="50"/>
      <c r="O5" s="50"/>
      <c r="P5" s="25"/>
    </row>
    <row r="6" spans="1:20" ht="15" customHeight="1" x14ac:dyDescent="0.2">
      <c r="A6" s="46"/>
      <c r="B6" s="46"/>
      <c r="C6" s="46"/>
      <c r="D6" s="46"/>
      <c r="E6" s="65"/>
      <c r="F6" s="51"/>
      <c r="G6" s="28"/>
      <c r="H6" s="65"/>
      <c r="I6" s="51"/>
      <c r="J6" s="28"/>
      <c r="K6" s="65"/>
      <c r="L6" s="51"/>
      <c r="M6" s="28"/>
      <c r="N6" s="65"/>
      <c r="O6" s="51"/>
      <c r="P6" s="28"/>
    </row>
    <row r="7" spans="1:20" ht="15" customHeight="1" x14ac:dyDescent="0.2">
      <c r="A7" s="44" t="s">
        <v>147</v>
      </c>
      <c r="B7" s="45" t="s">
        <v>4</v>
      </c>
      <c r="C7" s="45"/>
      <c r="D7" s="44"/>
      <c r="E7" s="43" t="s">
        <v>146</v>
      </c>
      <c r="F7" s="43"/>
      <c r="G7" s="41"/>
      <c r="H7" s="43" t="s">
        <v>145</v>
      </c>
      <c r="I7" s="43"/>
      <c r="J7" s="41"/>
      <c r="K7" s="43" t="s">
        <v>144</v>
      </c>
      <c r="L7" s="43"/>
      <c r="N7" s="43" t="s">
        <v>143</v>
      </c>
      <c r="O7" s="43"/>
    </row>
    <row r="8" spans="1:20" ht="15" customHeight="1" x14ac:dyDescent="0.2">
      <c r="A8" s="41" t="s">
        <v>142</v>
      </c>
      <c r="B8" s="25" t="s">
        <v>8</v>
      </c>
      <c r="C8" s="25" t="s">
        <v>9</v>
      </c>
      <c r="D8" s="25"/>
      <c r="E8" s="25" t="s">
        <v>8</v>
      </c>
      <c r="F8" s="26" t="s">
        <v>9</v>
      </c>
      <c r="H8" s="25" t="s">
        <v>8</v>
      </c>
      <c r="I8" s="26" t="s">
        <v>9</v>
      </c>
      <c r="K8" s="25" t="s">
        <v>8</v>
      </c>
      <c r="L8" s="26" t="s">
        <v>9</v>
      </c>
      <c r="M8" s="64"/>
      <c r="N8" s="25" t="s">
        <v>8</v>
      </c>
      <c r="O8" s="26" t="s">
        <v>9</v>
      </c>
    </row>
    <row r="9" spans="1:20" ht="15" customHeight="1" thickBot="1" x14ac:dyDescent="0.25">
      <c r="A9" s="40"/>
      <c r="B9" s="40"/>
      <c r="C9" s="40"/>
      <c r="D9" s="40"/>
      <c r="E9" s="52"/>
      <c r="F9" s="53"/>
      <c r="G9" s="30"/>
      <c r="H9" s="52"/>
      <c r="I9" s="53"/>
      <c r="J9" s="30"/>
      <c r="K9" s="52"/>
      <c r="N9" s="52"/>
    </row>
    <row r="10" spans="1:20" ht="15" customHeight="1" x14ac:dyDescent="0.2">
      <c r="E10" s="54"/>
      <c r="G10" s="36"/>
      <c r="H10" s="54"/>
      <c r="J10" s="36"/>
      <c r="K10" s="54"/>
      <c r="L10" s="51"/>
      <c r="M10" s="28"/>
      <c r="N10" s="54"/>
      <c r="O10" s="51"/>
      <c r="P10" s="28"/>
    </row>
    <row r="11" spans="1:20" ht="15" customHeight="1" x14ac:dyDescent="0.25">
      <c r="A11" s="37" t="s">
        <v>125</v>
      </c>
      <c r="B11" s="63">
        <f>IF($A11&lt;&gt;"",SUM(B12:B25),"")</f>
        <v>260</v>
      </c>
      <c r="C11" s="62">
        <f>IF($A11&lt;&gt;"",SUM(C12:C25),"")</f>
        <v>100.00000000000001</v>
      </c>
      <c r="D11" s="37"/>
      <c r="E11" s="59">
        <f>IF($A11&lt;&gt;"",SUM(E12:E25),"")</f>
        <v>76</v>
      </c>
      <c r="F11" s="58">
        <f>IF($A11&lt;&gt;"",E11/$B11*100,"")</f>
        <v>29.230769230769234</v>
      </c>
      <c r="G11" s="61"/>
      <c r="H11" s="59">
        <f>IF($A11&lt;&gt;"",SUM(H12:H25),"")</f>
        <v>81</v>
      </c>
      <c r="I11" s="58">
        <f>IF($A11&lt;&gt;"",H11/$B11*100,"")</f>
        <v>31.153846153846153</v>
      </c>
      <c r="J11" s="61"/>
      <c r="K11" s="59">
        <f>IF($A11&lt;&gt;"",SUM(K12:K25),"")</f>
        <v>91</v>
      </c>
      <c r="L11" s="58">
        <f>IF($A11&lt;&gt;"",K11/$B11*100,"")</f>
        <v>35</v>
      </c>
      <c r="M11" s="60"/>
      <c r="N11" s="59">
        <f>IF($A11&lt;&gt;"",SUM(N12:N25),"")</f>
        <v>12</v>
      </c>
      <c r="O11" s="58">
        <f>IF($A11&lt;&gt;"",N11/$B11*100,"")</f>
        <v>4.6153846153846159</v>
      </c>
      <c r="Q11" s="55"/>
    </row>
    <row r="12" spans="1:20" ht="15" customHeight="1" x14ac:dyDescent="0.2">
      <c r="B12" s="57" t="str">
        <f>IF($A12&lt;&gt;"",E12+H12+K12,"")</f>
        <v/>
      </c>
      <c r="C12" s="56" t="str">
        <f>IF($A12&lt;&gt;0,B12/$B$11*100,"")</f>
        <v/>
      </c>
      <c r="E12" s="54"/>
      <c r="F12" s="50" t="str">
        <f>IF($A12&lt;&gt;"",E12/$B12*100,"")</f>
        <v/>
      </c>
      <c r="G12" s="36"/>
      <c r="H12" s="54"/>
      <c r="I12" s="50" t="str">
        <f>IF($A12&lt;&gt;"",H12/$B12*100,"")</f>
        <v/>
      </c>
      <c r="J12" s="36"/>
      <c r="K12" s="54"/>
      <c r="L12" s="50" t="str">
        <f>IF($A12&lt;&gt;"",K12/$B12*100,"")</f>
        <v/>
      </c>
      <c r="M12" s="55"/>
      <c r="N12" s="54"/>
      <c r="O12" s="50" t="str">
        <f>IF($A12&lt;&gt;"",N12/$B12*100,"")</f>
        <v/>
      </c>
    </row>
    <row r="13" spans="1:20" ht="15" customHeight="1" x14ac:dyDescent="0.25">
      <c r="A13" s="27" t="s">
        <v>141</v>
      </c>
      <c r="B13" s="57">
        <f>IF($A13&lt;&gt;"",E13+H13+K13+N13,"")</f>
        <v>16</v>
      </c>
      <c r="C13" s="56">
        <f>IF($A13&lt;&gt;0,B13/$B$11*100,"")</f>
        <v>6.1538461538461542</v>
      </c>
      <c r="D13" s="37"/>
      <c r="E13" s="54">
        <v>0</v>
      </c>
      <c r="F13" s="50">
        <f>IF($A13&lt;&gt;"",E13/$B13*100,"")</f>
        <v>0</v>
      </c>
      <c r="G13" s="36"/>
      <c r="H13" s="54">
        <v>10</v>
      </c>
      <c r="I13" s="50">
        <f>IF($A13&lt;&gt;"",H13/$B13*100,"")</f>
        <v>62.5</v>
      </c>
      <c r="J13" s="36"/>
      <c r="K13" s="54">
        <v>5</v>
      </c>
      <c r="L13" s="50">
        <f>IF($A13&lt;&gt;"",K13/$B13*100,"")</f>
        <v>31.25</v>
      </c>
      <c r="M13" s="55"/>
      <c r="N13" s="54">
        <v>1</v>
      </c>
      <c r="O13" s="50">
        <f>IF($A13&lt;&gt;"",N13/$B13*100,"")</f>
        <v>6.25</v>
      </c>
    </row>
    <row r="14" spans="1:20" ht="15" customHeight="1" x14ac:dyDescent="0.2">
      <c r="B14" s="57" t="str">
        <f>IF($A14&lt;&gt;"",E14+H14+K14+N14,"")</f>
        <v/>
      </c>
      <c r="C14" s="56" t="str">
        <f>IF($A14&lt;&gt;0,B14/$B$11*100,"")</f>
        <v/>
      </c>
      <c r="E14" s="54"/>
      <c r="F14" s="50" t="str">
        <f>IF($A14&lt;&gt;"",E14/$B14*100,"")</f>
        <v/>
      </c>
      <c r="G14" s="36"/>
      <c r="H14" s="54"/>
      <c r="I14" s="50" t="str">
        <f>IF($A14&lt;&gt;"",H14/$B14*100,"")</f>
        <v/>
      </c>
      <c r="J14" s="36"/>
      <c r="K14" s="54"/>
      <c r="L14" s="50" t="str">
        <f>IF($A14&lt;&gt;"",K14/$B14*100,"")</f>
        <v/>
      </c>
      <c r="M14" s="55"/>
      <c r="N14" s="54"/>
      <c r="O14" s="50" t="str">
        <f>IF($A14&lt;&gt;"",N14/$B14*100,"")</f>
        <v/>
      </c>
    </row>
    <row r="15" spans="1:20" ht="15" customHeight="1" x14ac:dyDescent="0.25">
      <c r="A15" s="27" t="s">
        <v>140</v>
      </c>
      <c r="B15" s="57">
        <f>IF($A15&lt;&gt;"",E15+H15+K15+N15,"")</f>
        <v>21</v>
      </c>
      <c r="C15" s="56">
        <f>IF($A15&lt;&gt;0,B15/$B$11*100,"")</f>
        <v>8.0769230769230766</v>
      </c>
      <c r="D15" s="37"/>
      <c r="E15" s="54">
        <v>1</v>
      </c>
      <c r="F15" s="50">
        <f>IF($A15&lt;&gt;"",E15/$B15*100,"")</f>
        <v>4.7619047619047619</v>
      </c>
      <c r="G15" s="36"/>
      <c r="H15" s="54">
        <v>14</v>
      </c>
      <c r="I15" s="50">
        <f>IF($A15&lt;&gt;"",H15/$B15*100,"")</f>
        <v>66.666666666666657</v>
      </c>
      <c r="J15" s="36"/>
      <c r="K15" s="54">
        <v>6</v>
      </c>
      <c r="L15" s="50">
        <f>IF($A15&lt;&gt;"",K15/$B15*100,"")</f>
        <v>28.571428571428569</v>
      </c>
      <c r="M15" s="55"/>
      <c r="N15" s="54"/>
      <c r="O15" s="50">
        <f>IF($A15&lt;&gt;"",N15/$B15*100,"")</f>
        <v>0</v>
      </c>
    </row>
    <row r="16" spans="1:20" ht="15" customHeight="1" x14ac:dyDescent="0.2">
      <c r="B16" s="57" t="str">
        <f>IF($A16&lt;&gt;"",E16+H16+K16+N16,"")</f>
        <v/>
      </c>
      <c r="C16" s="56" t="str">
        <f>IF($A16&lt;&gt;0,B16/$B$11*100,"")</f>
        <v/>
      </c>
      <c r="E16" s="54"/>
      <c r="F16" s="50" t="str">
        <f>IF($A16&lt;&gt;"",E16/$B16*100,"")</f>
        <v/>
      </c>
      <c r="G16" s="36"/>
      <c r="H16" s="54"/>
      <c r="I16" s="50" t="str">
        <f>IF($A16&lt;&gt;"",H16/$B16*100,"")</f>
        <v/>
      </c>
      <c r="J16" s="36"/>
      <c r="K16" s="54"/>
      <c r="L16" s="50" t="str">
        <f>IF($A16&lt;&gt;"",K16/$B16*100,"")</f>
        <v/>
      </c>
      <c r="M16" s="55"/>
      <c r="N16" s="54"/>
      <c r="O16" s="50" t="str">
        <f>IF($A16&lt;&gt;"",N16/$B16*100,"")</f>
        <v/>
      </c>
    </row>
    <row r="17" spans="1:16" ht="15" customHeight="1" x14ac:dyDescent="0.25">
      <c r="A17" s="27" t="s">
        <v>139</v>
      </c>
      <c r="B17" s="57">
        <f>IF($A17&lt;&gt;"",E17+H17+K17+N17,"")</f>
        <v>72</v>
      </c>
      <c r="C17" s="56">
        <f>IF($A17&lt;&gt;0,B17/$B$11*100,"")</f>
        <v>27.692307692307693</v>
      </c>
      <c r="D17" s="37"/>
      <c r="E17" s="54">
        <v>3</v>
      </c>
      <c r="F17" s="50">
        <f>IF($A17&lt;&gt;"",E17/$B17*100,"")</f>
        <v>4.1666666666666661</v>
      </c>
      <c r="G17" s="36"/>
      <c r="H17" s="54">
        <v>23</v>
      </c>
      <c r="I17" s="50">
        <f>IF($A17&lt;&gt;"",H17/$B17*100,"")</f>
        <v>31.944444444444443</v>
      </c>
      <c r="J17" s="36"/>
      <c r="K17" s="54">
        <v>40</v>
      </c>
      <c r="L17" s="50">
        <f>IF($A17&lt;&gt;"",K17/$B17*100,"")</f>
        <v>55.555555555555557</v>
      </c>
      <c r="M17" s="55"/>
      <c r="N17" s="54">
        <v>6</v>
      </c>
      <c r="O17" s="50">
        <f>IF($A17&lt;&gt;"",N17/$B17*100,"")</f>
        <v>8.3333333333333321</v>
      </c>
    </row>
    <row r="18" spans="1:16" ht="15" customHeight="1" x14ac:dyDescent="0.2">
      <c r="B18" s="57" t="str">
        <f>IF($A18&lt;&gt;"",E18+H18+K18+N18,"")</f>
        <v/>
      </c>
      <c r="C18" s="56" t="str">
        <f>IF($A18&lt;&gt;0,B18/$B$11*100,"")</f>
        <v/>
      </c>
      <c r="E18" s="54"/>
      <c r="F18" s="50" t="str">
        <f>IF($A18&lt;&gt;"",E18/$B18*100,"")</f>
        <v/>
      </c>
      <c r="G18" s="36"/>
      <c r="H18" s="54"/>
      <c r="I18" s="50" t="str">
        <f>IF($A18&lt;&gt;"",H18/$B18*100,"")</f>
        <v/>
      </c>
      <c r="J18" s="36"/>
      <c r="K18" s="54"/>
      <c r="L18" s="50" t="str">
        <f>IF($A18&lt;&gt;"",K18/$B18*100,"")</f>
        <v/>
      </c>
      <c r="M18" s="55"/>
      <c r="N18" s="54"/>
      <c r="O18" s="50" t="str">
        <f>IF($A18&lt;&gt;"",N18/$B18*100,"")</f>
        <v/>
      </c>
    </row>
    <row r="19" spans="1:16" ht="15" customHeight="1" x14ac:dyDescent="0.2">
      <c r="A19" s="27" t="s">
        <v>138</v>
      </c>
      <c r="B19" s="57">
        <f>IF($A19&lt;&gt;"",E19+H19+K19+N19,"")</f>
        <v>102</v>
      </c>
      <c r="C19" s="56">
        <f>IF($A19&lt;&gt;0,B19/$B$11*100,"")</f>
        <v>39.230769230769234</v>
      </c>
      <c r="E19" s="54">
        <v>71</v>
      </c>
      <c r="F19" s="50">
        <f>IF($A19&lt;&gt;"",E19/$B19*100,"")</f>
        <v>69.607843137254903</v>
      </c>
      <c r="G19" s="36"/>
      <c r="H19" s="54">
        <v>15</v>
      </c>
      <c r="I19" s="50">
        <f>IF($A19&lt;&gt;"",H19/$B19*100,"")</f>
        <v>14.705882352941178</v>
      </c>
      <c r="J19" s="36"/>
      <c r="K19" s="54">
        <v>16</v>
      </c>
      <c r="L19" s="50">
        <f>IF($A19&lt;&gt;"",K19/$B19*100,"")</f>
        <v>15.686274509803921</v>
      </c>
      <c r="M19" s="55"/>
      <c r="N19" s="54"/>
      <c r="O19" s="50">
        <f>IF($A19&lt;&gt;"",N19/$B19*100,"")</f>
        <v>0</v>
      </c>
    </row>
    <row r="20" spans="1:16" ht="15" customHeight="1" x14ac:dyDescent="0.2">
      <c r="B20" s="57" t="str">
        <f>IF($A20&lt;&gt;"",E20+H20+K20+N20,"")</f>
        <v/>
      </c>
      <c r="C20" s="56" t="str">
        <f>IF($A20&lt;&gt;0,B20/$B$11*100,"")</f>
        <v/>
      </c>
      <c r="E20" s="54"/>
      <c r="F20" s="50" t="str">
        <f>IF($A20&lt;&gt;"",E20/$B20*100,"")</f>
        <v/>
      </c>
      <c r="G20" s="36"/>
      <c r="H20" s="54"/>
      <c r="I20" s="50" t="str">
        <f>IF($A20&lt;&gt;"",H20/$B20*100,"")</f>
        <v/>
      </c>
      <c r="J20" s="36"/>
      <c r="K20" s="54"/>
      <c r="L20" s="50" t="str">
        <f>IF($A20&lt;&gt;"",K20/$B20*100,"")</f>
        <v/>
      </c>
      <c r="M20" s="55"/>
      <c r="N20" s="54"/>
      <c r="O20" s="50" t="str">
        <f>IF($A20&lt;&gt;"",N20/$B20*100,"")</f>
        <v/>
      </c>
    </row>
    <row r="21" spans="1:16" ht="15" customHeight="1" x14ac:dyDescent="0.25">
      <c r="A21" s="27" t="s">
        <v>137</v>
      </c>
      <c r="B21" s="57">
        <f>IF($A21&lt;&gt;"",E21+H21+K21+N21,"")</f>
        <v>29</v>
      </c>
      <c r="C21" s="56">
        <f>IF($A21&lt;&gt;0,B21/$B$11*100,"")</f>
        <v>11.153846153846155</v>
      </c>
      <c r="D21" s="37"/>
      <c r="E21" s="54">
        <v>1</v>
      </c>
      <c r="F21" s="50">
        <f>IF($A21&lt;&gt;"",E21/$B21*100,"")</f>
        <v>3.4482758620689653</v>
      </c>
      <c r="G21" s="36"/>
      <c r="H21" s="54">
        <v>11</v>
      </c>
      <c r="I21" s="50">
        <f>IF($A21&lt;&gt;"",H21/$B21*100,"")</f>
        <v>37.931034482758619</v>
      </c>
      <c r="J21" s="36"/>
      <c r="K21" s="54">
        <v>15</v>
      </c>
      <c r="L21" s="50">
        <f>IF($A21&lt;&gt;"",K21/$B21*100,"")</f>
        <v>51.724137931034484</v>
      </c>
      <c r="M21" s="55"/>
      <c r="N21" s="54">
        <v>2</v>
      </c>
      <c r="O21" s="50">
        <f>IF($A21&lt;&gt;"",N21/$B21*100,"")</f>
        <v>6.8965517241379306</v>
      </c>
    </row>
    <row r="22" spans="1:16" ht="15" customHeight="1" x14ac:dyDescent="0.2">
      <c r="B22" s="57" t="str">
        <f>IF($A22&lt;&gt;"",E22+H22+K22+N22,"")</f>
        <v/>
      </c>
      <c r="C22" s="56" t="str">
        <f>IF($A22&lt;&gt;0,B22/$B$11*100,"")</f>
        <v/>
      </c>
      <c r="E22" s="54"/>
      <c r="F22" s="50" t="str">
        <f>IF($A22&lt;&gt;"",E22/$B22*100,"")</f>
        <v/>
      </c>
      <c r="G22" s="36"/>
      <c r="H22" s="54"/>
      <c r="I22" s="50" t="str">
        <f>IF($A22&lt;&gt;"",H22/$B22*100,"")</f>
        <v/>
      </c>
      <c r="J22" s="36"/>
      <c r="K22" s="54"/>
      <c r="L22" s="50" t="str">
        <f>IF($A22&lt;&gt;"",K22/$B22*100,"")</f>
        <v/>
      </c>
      <c r="M22" s="55"/>
      <c r="N22" s="54"/>
      <c r="O22" s="50" t="str">
        <f>IF($A22&lt;&gt;"",N22/$B22*100,"")</f>
        <v/>
      </c>
    </row>
    <row r="23" spans="1:16" ht="15" customHeight="1" x14ac:dyDescent="0.25">
      <c r="A23" s="27" t="s">
        <v>136</v>
      </c>
      <c r="B23" s="57">
        <f>IF($A23&lt;&gt;"",E23+H23+K23+N23,"")</f>
        <v>6</v>
      </c>
      <c r="C23" s="56">
        <f>IF($A23&lt;&gt;0,B23/$B$11*100,"")</f>
        <v>2.3076923076923079</v>
      </c>
      <c r="D23" s="37"/>
      <c r="E23" s="54">
        <v>0</v>
      </c>
      <c r="F23" s="50">
        <f>IF($A23&lt;&gt;"",E23/$B23*100,"")</f>
        <v>0</v>
      </c>
      <c r="G23" s="36"/>
      <c r="H23" s="54">
        <v>2</v>
      </c>
      <c r="I23" s="50">
        <f>IF($A23&lt;&gt;"",H23/$B23*100,"")</f>
        <v>33.333333333333329</v>
      </c>
      <c r="J23" s="36"/>
      <c r="K23" s="54">
        <v>3</v>
      </c>
      <c r="L23" s="50">
        <f>IF($A23&lt;&gt;"",K23/$B23*100,"")</f>
        <v>50</v>
      </c>
      <c r="M23" s="55"/>
      <c r="N23" s="54">
        <v>1</v>
      </c>
      <c r="O23" s="50">
        <f>IF($A23&lt;&gt;"",N23/$B23*100,"")</f>
        <v>16.666666666666664</v>
      </c>
    </row>
    <row r="24" spans="1:16" ht="15" customHeight="1" x14ac:dyDescent="0.2">
      <c r="B24" s="57" t="str">
        <f>IF($A24&lt;&gt;"",E24+H24+K24+N24,"")</f>
        <v/>
      </c>
      <c r="C24" s="56" t="str">
        <f>IF($A24&lt;&gt;0,B24/$B$11*100,"")</f>
        <v/>
      </c>
      <c r="E24" s="54"/>
      <c r="F24" s="50" t="str">
        <f>IF($A24&lt;&gt;"",E24/$B24*100,"")</f>
        <v/>
      </c>
      <c r="G24" s="36"/>
      <c r="H24" s="54"/>
      <c r="I24" s="50" t="str">
        <f>IF($A24&lt;&gt;"",H24/$B24*100,"")</f>
        <v/>
      </c>
      <c r="J24" s="36"/>
      <c r="K24" s="54"/>
      <c r="L24" s="50" t="str">
        <f>IF($A24&lt;&gt;"",K24/$B24*100,"")</f>
        <v/>
      </c>
      <c r="M24" s="55"/>
      <c r="N24" s="54"/>
      <c r="O24" s="50" t="str">
        <f>IF($A24&lt;&gt;"",N24/$B24*100,"")</f>
        <v/>
      </c>
    </row>
    <row r="25" spans="1:16" ht="15" customHeight="1" x14ac:dyDescent="0.25">
      <c r="A25" s="27" t="s">
        <v>135</v>
      </c>
      <c r="B25" s="57">
        <f>IF($A25&lt;&gt;"",E25+H25+K25+N25,"")</f>
        <v>14</v>
      </c>
      <c r="C25" s="56">
        <f>IF($A25&lt;&gt;0,B25/$B$11*100,"")</f>
        <v>5.384615384615385</v>
      </c>
      <c r="D25" s="37"/>
      <c r="E25" s="54">
        <v>0</v>
      </c>
      <c r="F25" s="50">
        <f>IF($A25&lt;&gt;"",E25/$B25*100,"")</f>
        <v>0</v>
      </c>
      <c r="G25" s="36"/>
      <c r="H25" s="54">
        <v>6</v>
      </c>
      <c r="I25" s="50">
        <f>IF($A25&lt;&gt;"",H25/$B25*100,"")</f>
        <v>42.857142857142854</v>
      </c>
      <c r="J25" s="36"/>
      <c r="K25" s="54">
        <v>6</v>
      </c>
      <c r="L25" s="50">
        <f>IF($A25&lt;&gt;"",K25/$B25*100,"")</f>
        <v>42.857142857142854</v>
      </c>
      <c r="M25" s="55"/>
      <c r="N25" s="54">
        <v>2</v>
      </c>
      <c r="O25" s="50">
        <f>IF($A25&lt;&gt;"",N25/$B25*100,"")</f>
        <v>14.285714285714285</v>
      </c>
    </row>
    <row r="26" spans="1:16" ht="15" customHeight="1" thickBot="1" x14ac:dyDescent="0.25">
      <c r="A26" s="32"/>
      <c r="B26" s="32"/>
      <c r="C26" s="32"/>
      <c r="D26" s="32"/>
      <c r="E26" s="52"/>
      <c r="F26" s="53"/>
      <c r="G26" s="30"/>
      <c r="H26" s="52"/>
      <c r="I26" s="53"/>
      <c r="J26" s="30"/>
      <c r="K26" s="52"/>
      <c r="L26" s="50" t="str">
        <f>IF($A26&lt;&gt;"",K26/$B26*100,"")</f>
        <v/>
      </c>
      <c r="N26" s="52"/>
    </row>
    <row r="27" spans="1:16" ht="15" customHeight="1" x14ac:dyDescent="0.2">
      <c r="L27" s="51"/>
      <c r="M27" s="28"/>
      <c r="O27" s="51"/>
      <c r="P27" s="28"/>
    </row>
    <row r="28" spans="1:16" ht="15" customHeight="1" x14ac:dyDescent="0.2">
      <c r="A28" s="27" t="s">
        <v>134</v>
      </c>
    </row>
    <row r="29" spans="1:16" ht="15" customHeight="1" x14ac:dyDescent="0.2">
      <c r="A29" s="27" t="s">
        <v>133</v>
      </c>
    </row>
    <row r="30" spans="1:16" ht="15" customHeight="1" x14ac:dyDescent="0.2"/>
    <row r="31" spans="1:16" ht="15" customHeight="1" x14ac:dyDescent="0.2"/>
  </sheetData>
  <mergeCells count="5">
    <mergeCell ref="N7:O7"/>
    <mergeCell ref="B7:C7"/>
    <mergeCell ref="E7:F7"/>
    <mergeCell ref="H7:I7"/>
    <mergeCell ref="K7:L7"/>
  </mergeCells>
  <printOptions horizontalCentered="1" verticalCentered="1"/>
  <pageMargins left="0" right="0" top="0" bottom="0" header="0" footer="0"/>
  <pageSetup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7D2E-410B-4D87-99C1-50B3D0A15F29}">
  <dimension ref="A1:S113"/>
  <sheetViews>
    <sheetView workbookViewId="0">
      <selection activeCell="A3" sqref="A3"/>
    </sheetView>
  </sheetViews>
  <sheetFormatPr baseColWidth="10" defaultColWidth="8.85546875" defaultRowHeight="12.75" x14ac:dyDescent="0.2"/>
  <cols>
    <col min="1" max="1" width="32.140625" style="23" customWidth="1"/>
    <col min="2" max="2" width="10.140625" style="68" customWidth="1"/>
    <col min="3" max="3" width="9.85546875" style="66" customWidth="1"/>
    <col min="4" max="4" width="2.85546875" style="23" customWidth="1"/>
    <col min="5" max="5" width="8.85546875" style="68" customWidth="1"/>
    <col min="6" max="6" width="7.85546875" style="66" customWidth="1"/>
    <col min="7" max="7" width="2.85546875" style="23" customWidth="1"/>
    <col min="8" max="8" width="7.85546875" style="68" customWidth="1"/>
    <col min="9" max="9" width="7.85546875" style="66" customWidth="1"/>
    <col min="10" max="10" width="2.85546875" style="23" customWidth="1"/>
    <col min="11" max="11" width="7.5703125" style="68" customWidth="1"/>
    <col min="12" max="12" width="7.85546875" style="66" customWidth="1"/>
    <col min="13" max="13" width="2.85546875" style="23" customWidth="1"/>
    <col min="14" max="14" width="7.85546875" style="68" customWidth="1"/>
    <col min="15" max="15" width="7.85546875" style="66" customWidth="1"/>
    <col min="16" max="16" width="2.85546875" style="23" customWidth="1"/>
    <col min="17" max="17" width="7.5703125" style="68" customWidth="1"/>
    <col min="18" max="18" width="7.5703125" style="66" customWidth="1"/>
    <col min="19" max="19" width="2.85546875" style="23" customWidth="1"/>
    <col min="20" max="16384" width="8.85546875" style="23"/>
  </cols>
  <sheetData>
    <row r="1" spans="1:19" x14ac:dyDescent="0.2">
      <c r="A1" s="23" t="s">
        <v>177</v>
      </c>
    </row>
    <row r="2" spans="1:19" x14ac:dyDescent="0.2">
      <c r="A2" s="23" t="s">
        <v>176</v>
      </c>
      <c r="C2" s="68"/>
    </row>
    <row r="3" spans="1:19" ht="8.25" customHeight="1" x14ac:dyDescent="0.2"/>
    <row r="4" spans="1:19" x14ac:dyDescent="0.2">
      <c r="A4" s="23" t="s">
        <v>175</v>
      </c>
    </row>
    <row r="5" spans="1:19" ht="9.75" customHeight="1" thickBot="1" x14ac:dyDescent="0.25">
      <c r="S5" s="66"/>
    </row>
    <row r="6" spans="1:19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  <c r="S6" s="78"/>
    </row>
    <row r="7" spans="1:19" ht="14.25" x14ac:dyDescent="0.2">
      <c r="A7" s="23" t="s">
        <v>174</v>
      </c>
      <c r="B7" s="68" t="s">
        <v>173</v>
      </c>
      <c r="E7" s="83" t="s">
        <v>172</v>
      </c>
      <c r="F7" s="83"/>
      <c r="G7" s="81"/>
      <c r="H7" s="84" t="s">
        <v>171</v>
      </c>
      <c r="I7" s="84"/>
      <c r="J7" s="64"/>
      <c r="K7" s="83" t="s">
        <v>170</v>
      </c>
      <c r="L7" s="83"/>
      <c r="M7" s="64"/>
      <c r="N7" s="83" t="s">
        <v>169</v>
      </c>
      <c r="O7" s="83"/>
      <c r="P7" s="64"/>
      <c r="Q7" s="83" t="s">
        <v>168</v>
      </c>
      <c r="R7" s="83"/>
    </row>
    <row r="8" spans="1:19" x14ac:dyDescent="0.2">
      <c r="A8" s="23" t="s">
        <v>167</v>
      </c>
      <c r="B8" s="80" t="s">
        <v>166</v>
      </c>
      <c r="C8" s="79" t="s">
        <v>165</v>
      </c>
      <c r="E8" s="82" t="s">
        <v>166</v>
      </c>
      <c r="F8" s="81" t="s">
        <v>165</v>
      </c>
      <c r="H8" s="80" t="s">
        <v>166</v>
      </c>
      <c r="I8" s="79" t="s">
        <v>165</v>
      </c>
      <c r="K8" s="80" t="s">
        <v>166</v>
      </c>
      <c r="L8" s="79" t="s">
        <v>165</v>
      </c>
      <c r="N8" s="80" t="s">
        <v>166</v>
      </c>
      <c r="O8" s="79" t="s">
        <v>165</v>
      </c>
      <c r="Q8" s="80" t="s">
        <v>166</v>
      </c>
      <c r="R8" s="79" t="s">
        <v>165</v>
      </c>
    </row>
    <row r="9" spans="1:19" ht="13.5" thickBot="1" x14ac:dyDescent="0.25">
      <c r="A9" s="72"/>
      <c r="B9" s="71"/>
      <c r="C9" s="70"/>
      <c r="D9" s="72"/>
      <c r="E9" s="71"/>
      <c r="F9" s="70"/>
      <c r="G9" s="72"/>
      <c r="H9" s="71"/>
      <c r="I9" s="70"/>
      <c r="J9" s="72"/>
      <c r="K9" s="71"/>
      <c r="L9" s="70"/>
      <c r="M9" s="72"/>
      <c r="N9" s="71"/>
      <c r="O9" s="70"/>
      <c r="P9" s="72"/>
      <c r="Q9" s="71"/>
      <c r="R9" s="70"/>
      <c r="S9" s="70"/>
    </row>
    <row r="10" spans="1:19" ht="13.35" customHeight="1" x14ac:dyDescent="0.2">
      <c r="S10" s="78"/>
    </row>
    <row r="11" spans="1:19" ht="12.95" customHeight="1" x14ac:dyDescent="0.2">
      <c r="A11" s="75" t="s">
        <v>125</v>
      </c>
      <c r="B11" s="68">
        <f>IF($A11&lt;&gt;"",B13+B97,"")</f>
        <v>42949</v>
      </c>
      <c r="C11" s="66">
        <f>SUM(C13+C97)</f>
        <v>100</v>
      </c>
      <c r="E11" s="68">
        <f>IF($A11&lt;&gt;"",E13+E97,"")</f>
        <v>13659</v>
      </c>
      <c r="F11" s="66">
        <f>IF($A11&lt;&gt;"",E11/$B11*100,"")</f>
        <v>31.802835921674543</v>
      </c>
      <c r="G11" s="68"/>
      <c r="H11" s="68">
        <f>IF($A11&lt;&gt;"",H13+H97,"")</f>
        <v>17388</v>
      </c>
      <c r="I11" s="66">
        <f>IF($A11&lt;&gt;"",H11/$B11*100,"")</f>
        <v>40.485226664183102</v>
      </c>
      <c r="J11" s="68"/>
      <c r="K11" s="68">
        <f>IF($A11&lt;&gt;"",K13+K97,"")</f>
        <v>11201</v>
      </c>
      <c r="L11" s="66">
        <f>IF($A11&lt;&gt;"",K11/$B11*100,"")</f>
        <v>26.079769028382501</v>
      </c>
      <c r="M11" s="68"/>
      <c r="N11" s="68">
        <f>IF($A11&lt;&gt;"",N13+N97,"")</f>
        <v>684</v>
      </c>
      <c r="O11" s="66">
        <f>IF($A11&lt;&gt;"",N11/$B11*100,"")</f>
        <v>1.5925865561479895</v>
      </c>
      <c r="P11" s="68"/>
      <c r="Q11" s="68">
        <f>IF($A11&lt;&gt;"",Q13+Q97,"")</f>
        <v>17</v>
      </c>
      <c r="R11" s="66">
        <f>IF($A11&lt;&gt;"",Q11/$B11*100,"")</f>
        <v>3.9581829611865238E-2</v>
      </c>
    </row>
    <row r="12" spans="1:19" ht="12.95" customHeight="1" x14ac:dyDescent="0.2">
      <c r="C12" s="66" t="str">
        <f>IF(A12&lt;&gt;0,B12/$B$11*100,"")</f>
        <v/>
      </c>
      <c r="F12" s="66" t="str">
        <f>IF($A12&lt;&gt;"",E12/$B12*100,"")</f>
        <v/>
      </c>
      <c r="I12" s="66" t="str">
        <f>IF($A12&lt;&gt;"",H12/$B12*100,"")</f>
        <v/>
      </c>
      <c r="L12" s="66" t="str">
        <f>IF($A12&lt;&gt;"",K12/$B12*100,"")</f>
        <v/>
      </c>
      <c r="O12" s="66" t="str">
        <f>IF($A12&lt;&gt;"",N12/$B12*100,"")</f>
        <v/>
      </c>
      <c r="R12" s="66" t="str">
        <f>IF($A12&lt;&gt;"",Q12/$B12*100,"")</f>
        <v/>
      </c>
    </row>
    <row r="13" spans="1:19" ht="12.95" customHeight="1" x14ac:dyDescent="0.2">
      <c r="A13" s="75" t="s">
        <v>12</v>
      </c>
      <c r="B13" s="68">
        <f>IF($A13&lt;&gt;"",B93+B15+B26+B34+B74+B60+B81+B95+B105,"")</f>
        <v>32240</v>
      </c>
      <c r="C13" s="66">
        <f>IF(A13&lt;&gt;0,B13/$B$11*100,"")</f>
        <v>75.065775687443249</v>
      </c>
      <c r="D13" s="23" t="s">
        <v>150</v>
      </c>
      <c r="E13" s="68">
        <f>IF($A13&lt;&gt;"",E93+E15+E26+E34+E74+E60+E81+E95+E105,"")</f>
        <v>10630</v>
      </c>
      <c r="F13" s="66">
        <f>IF($A13&lt;&gt;"",E13/$B13*100,"")</f>
        <v>32.971464019851112</v>
      </c>
      <c r="G13" s="23" t="s">
        <v>150</v>
      </c>
      <c r="H13" s="68">
        <f>IF($A13&lt;&gt;"",H93+H15+H26+H34+H74+H60+H81+H95+H105,"")</f>
        <v>12479</v>
      </c>
      <c r="I13" s="66">
        <f>IF($A13&lt;&gt;"",H13/$B13*100,"")</f>
        <v>38.70657568238213</v>
      </c>
      <c r="J13" s="23" t="s">
        <v>150</v>
      </c>
      <c r="K13" s="68">
        <f>IF($A13&lt;&gt;"",K93+K15+K26+K34+K74+K60+K81+K95+K105,"")</f>
        <v>8496</v>
      </c>
      <c r="L13" s="66">
        <f>IF($A13&lt;&gt;"",K13/$B13*100,"")</f>
        <v>26.352357320099255</v>
      </c>
      <c r="M13" s="23" t="s">
        <v>150</v>
      </c>
      <c r="N13" s="68">
        <f>IF($A13&lt;&gt;"",N93+N15+N26+N34+N74+N60+N81+N95+N105,"")</f>
        <v>620</v>
      </c>
      <c r="O13" s="66">
        <f>IF($A13&lt;&gt;"",N13/$B13*100,"")</f>
        <v>1.9230769230769231</v>
      </c>
      <c r="P13" s="23" t="s">
        <v>150</v>
      </c>
      <c r="Q13" s="68">
        <f>IF($A13&lt;&gt;"",Q93+Q15+Q26+Q34+Q74+Q60+Q81+Q95+Q105,"")</f>
        <v>15</v>
      </c>
      <c r="R13" s="66">
        <f>IF($A13&lt;&gt;"",Q13/$B13*100,"")</f>
        <v>4.6526054590570722E-2</v>
      </c>
    </row>
    <row r="14" spans="1:19" ht="12.95" customHeight="1" x14ac:dyDescent="0.2">
      <c r="C14" s="66" t="str">
        <f>IF(A14&lt;&gt;0,B14/$B$11*100,"")</f>
        <v/>
      </c>
      <c r="F14" s="66" t="str">
        <f>IF($A14&lt;&gt;"",E14/$B14*100,"")</f>
        <v/>
      </c>
      <c r="I14" s="66" t="str">
        <f>IF($A14&lt;&gt;"",H14/$B14*100,"")</f>
        <v/>
      </c>
      <c r="L14" s="66" t="str">
        <f>IF($A14&lt;&gt;"",K14/$B14*100,"")</f>
        <v/>
      </c>
      <c r="O14" s="66" t="str">
        <f>IF($A14&lt;&gt;"",N14/$B14*100,"")</f>
        <v/>
      </c>
      <c r="R14" s="66" t="str">
        <f>IF($A14&lt;&gt;"",Q14/$B14*100,"")</f>
        <v/>
      </c>
    </row>
    <row r="15" spans="1:19" ht="12.95" customHeight="1" x14ac:dyDescent="0.2">
      <c r="A15" s="75" t="s">
        <v>85</v>
      </c>
      <c r="B15" s="68">
        <f>SUM(B16+B21)</f>
        <v>3144</v>
      </c>
      <c r="C15" s="66">
        <f>IF(A15&lt;&gt;0,B15/$B$11*100,"")</f>
        <v>7.3203101352767241</v>
      </c>
      <c r="E15" s="68">
        <f>SUM(E16+E21)</f>
        <v>1243</v>
      </c>
      <c r="F15" s="66">
        <f>IF($A15&lt;&gt;"",E15/$B15*100,"")</f>
        <v>39.535623409669213</v>
      </c>
      <c r="H15" s="68">
        <f>SUM(H16+H21)</f>
        <v>1054</v>
      </c>
      <c r="I15" s="66">
        <f>IF($A15&lt;&gt;"",H15/$B15*100,"")</f>
        <v>33.524173027989825</v>
      </c>
      <c r="K15" s="68">
        <f>SUM(K16+K21)</f>
        <v>796</v>
      </c>
      <c r="L15" s="66">
        <f>IF($A15&lt;&gt;"",K15/$B15*100,"")</f>
        <v>25.318066157760814</v>
      </c>
      <c r="N15" s="68">
        <f>SUM(N16+N21)</f>
        <v>48</v>
      </c>
      <c r="O15" s="66">
        <f>IF($A15&lt;&gt;"",N15/$B15*100,"")</f>
        <v>1.5267175572519083</v>
      </c>
      <c r="Q15" s="68">
        <f>SUM(Q16+Q21)</f>
        <v>3</v>
      </c>
      <c r="R15" s="66">
        <f>IF($A15&lt;&gt;"",Q15/$B15*100,"")</f>
        <v>9.5419847328244267E-2</v>
      </c>
    </row>
    <row r="16" spans="1:19" ht="12.95" customHeight="1" x14ac:dyDescent="0.2">
      <c r="A16" s="23" t="s">
        <v>19</v>
      </c>
      <c r="B16" s="68">
        <f>SUM(E16+H16+K16+N16+Q16)</f>
        <v>1138</v>
      </c>
      <c r="C16" s="66">
        <f>IF(A16&lt;&gt;0,B16/$B$11*100,"")</f>
        <v>2.6496542410766257</v>
      </c>
      <c r="E16" s="68">
        <f>SUM(E17:E19)</f>
        <v>410</v>
      </c>
      <c r="F16" s="66">
        <f>IF($A16&lt;&gt;"",E16/$B16*100,"")</f>
        <v>36.028119507908613</v>
      </c>
      <c r="G16" s="23" t="s">
        <v>150</v>
      </c>
      <c r="H16" s="68">
        <f>SUM(H17:H19)</f>
        <v>367</v>
      </c>
      <c r="I16" s="66">
        <f>IF($A16&lt;&gt;"",H16/$B16*100,"")</f>
        <v>32.249560632688926</v>
      </c>
      <c r="J16" s="23" t="s">
        <v>150</v>
      </c>
      <c r="K16" s="68">
        <f>SUM(K17:K19)</f>
        <v>331</v>
      </c>
      <c r="L16" s="66">
        <f>IF($A16&lt;&gt;"",K16/$B16*100,"")</f>
        <v>29.086115992970125</v>
      </c>
      <c r="M16" s="23" t="s">
        <v>150</v>
      </c>
      <c r="N16" s="68">
        <f>SUM(N17:N19)</f>
        <v>27</v>
      </c>
      <c r="O16" s="66">
        <f>IF($A16&lt;&gt;"",N16/$B16*100,"")</f>
        <v>2.3725834797891037</v>
      </c>
      <c r="P16" s="23" t="s">
        <v>150</v>
      </c>
      <c r="Q16" s="68">
        <f>SUM(Q17:Q19)</f>
        <v>3</v>
      </c>
      <c r="R16" s="66">
        <f>IF($A16&lt;&gt;"",Q16/$B16*100,"")</f>
        <v>0.26362038664323373</v>
      </c>
    </row>
    <row r="17" spans="1:19" ht="12.95" customHeight="1" x14ac:dyDescent="0.2">
      <c r="A17" s="23" t="s">
        <v>20</v>
      </c>
      <c r="B17" s="68">
        <f>SUM(E17+H17+K17+N17+Q17)</f>
        <v>144</v>
      </c>
      <c r="C17" s="66">
        <f>IF(A17&lt;&gt;0,B17/$B$11*100,"")</f>
        <v>0.33528138024168203</v>
      </c>
      <c r="E17" s="73">
        <v>52</v>
      </c>
      <c r="F17" s="66">
        <f>IF($A17&lt;&gt;"",E17/$B17*100,"")</f>
        <v>36.111111111111107</v>
      </c>
      <c r="G17" s="73"/>
      <c r="H17" s="73">
        <v>44</v>
      </c>
      <c r="I17" s="66">
        <f>IF($A17&lt;&gt;"",H17/$B17*100,"")</f>
        <v>30.555555555555557</v>
      </c>
      <c r="J17" s="73"/>
      <c r="K17" s="73">
        <v>47</v>
      </c>
      <c r="L17" s="66">
        <f>IF($A17&lt;&gt;"",K17/$B17*100,"")</f>
        <v>32.638888888888893</v>
      </c>
      <c r="M17" s="73"/>
      <c r="N17" s="73">
        <v>1</v>
      </c>
      <c r="O17" s="66">
        <f>IF($A17&lt;&gt;"",N17/$B17*100,"")</f>
        <v>0.69444444444444442</v>
      </c>
      <c r="P17" s="73"/>
      <c r="Q17" s="73">
        <v>0</v>
      </c>
      <c r="R17" s="66">
        <f>IF($A17&lt;&gt;"",Q17/$B17*100,"")</f>
        <v>0</v>
      </c>
    </row>
    <row r="18" spans="1:19" ht="12.95" customHeight="1" x14ac:dyDescent="0.2">
      <c r="A18" s="23" t="s">
        <v>21</v>
      </c>
      <c r="B18" s="68">
        <f>SUM(E18+H18+K18+N18+Q18)</f>
        <v>270</v>
      </c>
      <c r="C18" s="66">
        <f>IF(A18&lt;&gt;0,B18/$B$11*100,"")</f>
        <v>0.62865258795315371</v>
      </c>
      <c r="E18" s="73">
        <v>73</v>
      </c>
      <c r="F18" s="66">
        <f>IF($A18&lt;&gt;"",E18/$B18*100,"")</f>
        <v>27.037037037037038</v>
      </c>
      <c r="G18" s="73"/>
      <c r="H18" s="73">
        <v>67</v>
      </c>
      <c r="I18" s="66">
        <f>IF($A18&lt;&gt;"",H18/$B18*100,"")</f>
        <v>24.814814814814813</v>
      </c>
      <c r="J18" s="73"/>
      <c r="K18" s="73">
        <v>109</v>
      </c>
      <c r="L18" s="66">
        <f>IF($A18&lt;&gt;"",K18/$B18*100,"")</f>
        <v>40.370370370370374</v>
      </c>
      <c r="M18" s="73"/>
      <c r="N18" s="73">
        <v>18</v>
      </c>
      <c r="O18" s="66">
        <f>IF($A18&lt;&gt;"",N18/$B18*100,"")</f>
        <v>6.666666666666667</v>
      </c>
      <c r="P18" s="73"/>
      <c r="Q18" s="73">
        <v>3</v>
      </c>
      <c r="R18" s="66">
        <f>IF($A18&lt;&gt;"",Q18/$B18*100,"")</f>
        <v>1.1111111111111112</v>
      </c>
    </row>
    <row r="19" spans="1:19" ht="12.95" customHeight="1" x14ac:dyDescent="0.2">
      <c r="A19" s="23" t="s">
        <v>22</v>
      </c>
      <c r="B19" s="68">
        <f>SUM(E19+H19+K19+N19+Q19)</f>
        <v>724</v>
      </c>
      <c r="C19" s="66">
        <f>IF(A19&lt;&gt;0,B19/$B$11*100,"")</f>
        <v>1.6857202728817899</v>
      </c>
      <c r="E19" s="73">
        <v>285</v>
      </c>
      <c r="F19" s="66">
        <f>IF($A19&lt;&gt;"",E19/$B19*100,"")</f>
        <v>39.364640883977906</v>
      </c>
      <c r="G19" s="73"/>
      <c r="H19" s="73">
        <v>256</v>
      </c>
      <c r="I19" s="66">
        <f>IF($A19&lt;&gt;"",H19/$B19*100,"")</f>
        <v>35.359116022099442</v>
      </c>
      <c r="J19" s="73"/>
      <c r="K19" s="73">
        <v>175</v>
      </c>
      <c r="L19" s="66">
        <f>IF($A19&lt;&gt;"",K19/$B19*100,"")</f>
        <v>24.171270718232044</v>
      </c>
      <c r="M19" s="73"/>
      <c r="N19" s="73">
        <v>8</v>
      </c>
      <c r="O19" s="66">
        <f>IF($A19&lt;&gt;"",N19/$B19*100,"")</f>
        <v>1.1049723756906076</v>
      </c>
      <c r="P19" s="73"/>
      <c r="Q19" s="73">
        <v>0</v>
      </c>
      <c r="R19" s="66">
        <f>IF($A19&lt;&gt;"",Q19/$B19*100,"")</f>
        <v>0</v>
      </c>
    </row>
    <row r="20" spans="1:19" ht="12.95" customHeight="1" x14ac:dyDescent="0.2">
      <c r="C20" s="66" t="str">
        <f>IF(A20&lt;&gt;0,B20/$B$11*100,"")</f>
        <v/>
      </c>
      <c r="F20" s="66" t="str">
        <f>IF($A20&lt;&gt;"",E20/$B20*100,"")</f>
        <v/>
      </c>
      <c r="I20" s="66" t="str">
        <f>IF($A20&lt;&gt;"",H20/$B20*100,"")</f>
        <v/>
      </c>
      <c r="L20" s="66" t="str">
        <f>IF($A20&lt;&gt;"",K20/$B20*100,"")</f>
        <v/>
      </c>
      <c r="O20" s="66" t="str">
        <f>IF($A20&lt;&gt;"",N20/$B20*100,"")</f>
        <v/>
      </c>
      <c r="R20" s="66" t="str">
        <f>IF($A20&lt;&gt;"",Q20/$B20*100,"")</f>
        <v/>
      </c>
    </row>
    <row r="21" spans="1:19" ht="12.95" customHeight="1" x14ac:dyDescent="0.2">
      <c r="A21" s="23" t="s">
        <v>23</v>
      </c>
      <c r="B21" s="68">
        <f>SUM(E21+H21+K21+N21+Q21)</f>
        <v>2006</v>
      </c>
      <c r="C21" s="66">
        <f>IF(A21&lt;&gt;0,B21/$B$11*100,"")</f>
        <v>4.670655894200098</v>
      </c>
      <c r="E21" s="68">
        <f>SUM(E22:E24)</f>
        <v>833</v>
      </c>
      <c r="F21" s="66">
        <f>IF($A21&lt;&gt;"",E21/$B21*100,"")</f>
        <v>41.525423728813557</v>
      </c>
      <c r="G21" s="23" t="s">
        <v>150</v>
      </c>
      <c r="H21" s="68">
        <f>SUM(H22:H24)</f>
        <v>687</v>
      </c>
      <c r="I21" s="66">
        <f>IF($A21&lt;&gt;"",H21/$B21*100,"")</f>
        <v>34.247258225324032</v>
      </c>
      <c r="J21" s="23" t="s">
        <v>150</v>
      </c>
      <c r="K21" s="68">
        <f>SUM(K22:K24)</f>
        <v>465</v>
      </c>
      <c r="L21" s="66">
        <f>IF($A21&lt;&gt;"",K21/$B21*100,"")</f>
        <v>23.180458624127617</v>
      </c>
      <c r="M21" s="23" t="s">
        <v>150</v>
      </c>
      <c r="N21" s="68">
        <f>SUM(N22:N24)</f>
        <v>21</v>
      </c>
      <c r="O21" s="66">
        <f>IF($A21&lt;&gt;"",N21/$B21*100,"")</f>
        <v>1.0468594217347957</v>
      </c>
      <c r="P21" s="23" t="s">
        <v>150</v>
      </c>
      <c r="Q21" s="68">
        <f>SUM(Q22:Q24)</f>
        <v>0</v>
      </c>
      <c r="R21" s="66">
        <f>IF($A21&lt;&gt;"",Q21/$B21*100,"")</f>
        <v>0</v>
      </c>
    </row>
    <row r="22" spans="1:19" ht="12.95" customHeight="1" x14ac:dyDescent="0.2">
      <c r="A22" s="23" t="s">
        <v>24</v>
      </c>
      <c r="B22" s="68">
        <f>SUM(E22+H22+K22+N22+Q22)</f>
        <v>655</v>
      </c>
      <c r="C22" s="66">
        <f>IF(A22&lt;&gt;0,B22/$B$11*100,"")</f>
        <v>1.525064611515984</v>
      </c>
      <c r="E22" s="73">
        <v>246</v>
      </c>
      <c r="F22" s="66">
        <f>IF($A22&lt;&gt;"",E22/$B22*100,"")</f>
        <v>37.55725190839695</v>
      </c>
      <c r="G22" s="73"/>
      <c r="H22" s="73">
        <v>190</v>
      </c>
      <c r="I22" s="66">
        <f>IF($A22&lt;&gt;"",H22/$B22*100,"")</f>
        <v>29.007633587786259</v>
      </c>
      <c r="J22" s="73"/>
      <c r="K22" s="73">
        <v>211</v>
      </c>
      <c r="L22" s="66">
        <f>IF($A22&lt;&gt;"",K22/$B22*100,"")</f>
        <v>32.213740458015266</v>
      </c>
      <c r="M22" s="73"/>
      <c r="N22" s="73">
        <v>8</v>
      </c>
      <c r="O22" s="66">
        <f>IF($A22&lt;&gt;"",N22/$B22*100,"")</f>
        <v>1.2213740458015268</v>
      </c>
      <c r="P22" s="73"/>
      <c r="Q22" s="73">
        <v>0</v>
      </c>
      <c r="R22" s="66">
        <f>IF($A22&lt;&gt;"",Q22/$B22*100,"")</f>
        <v>0</v>
      </c>
      <c r="S22" s="77"/>
    </row>
    <row r="23" spans="1:19" ht="12.95" customHeight="1" x14ac:dyDescent="0.2">
      <c r="A23" s="23" t="s">
        <v>25</v>
      </c>
      <c r="B23" s="68">
        <f>SUM(E23+H23+K23+N23+Q23)</f>
        <v>258</v>
      </c>
      <c r="C23" s="66">
        <f>IF(A23&lt;&gt;0,B23/$B$11*100,"")</f>
        <v>0.60071247293301355</v>
      </c>
      <c r="E23" s="73">
        <v>127</v>
      </c>
      <c r="F23" s="66">
        <f>IF($A23&lt;&gt;"",E23/$B23*100,"")</f>
        <v>49.224806201550386</v>
      </c>
      <c r="G23" s="73"/>
      <c r="H23" s="73">
        <v>92</v>
      </c>
      <c r="I23" s="66">
        <f>IF($A23&lt;&gt;"",H23/$B23*100,"")</f>
        <v>35.65891472868217</v>
      </c>
      <c r="J23" s="73"/>
      <c r="K23" s="73">
        <v>33</v>
      </c>
      <c r="L23" s="66">
        <f>IF($A23&lt;&gt;"",K23/$B23*100,"")</f>
        <v>12.790697674418606</v>
      </c>
      <c r="M23" s="73"/>
      <c r="N23" s="73">
        <v>6</v>
      </c>
      <c r="O23" s="66">
        <f>IF($A23&lt;&gt;"",N23/$B23*100,"")</f>
        <v>2.3255813953488373</v>
      </c>
      <c r="P23" s="73"/>
      <c r="Q23" s="73">
        <v>0</v>
      </c>
      <c r="R23" s="66">
        <f>IF($A23&lt;&gt;"",Q23/$B23*100,"")</f>
        <v>0</v>
      </c>
      <c r="S23" s="77"/>
    </row>
    <row r="24" spans="1:19" ht="12.95" customHeight="1" x14ac:dyDescent="0.2">
      <c r="A24" s="23" t="s">
        <v>26</v>
      </c>
      <c r="B24" s="68">
        <f>SUM(E24+H24+K24+N24+Q24)</f>
        <v>1093</v>
      </c>
      <c r="C24" s="66">
        <f>IF(A24&lt;&gt;0,B24/$B$11*100,"")</f>
        <v>2.5448788097511001</v>
      </c>
      <c r="E24" s="73">
        <v>460</v>
      </c>
      <c r="F24" s="66">
        <f>IF($A24&lt;&gt;"",E24/$B24*100,"")</f>
        <v>42.086001829826166</v>
      </c>
      <c r="G24" s="73"/>
      <c r="H24" s="73">
        <v>405</v>
      </c>
      <c r="I24" s="66">
        <f>IF($A24&lt;&gt;"",H24/$B24*100,"")</f>
        <v>37.053979871912169</v>
      </c>
      <c r="J24" s="73"/>
      <c r="K24" s="73">
        <v>221</v>
      </c>
      <c r="L24" s="66">
        <f>IF($A24&lt;&gt;"",K24/$B24*100,"")</f>
        <v>20.219579139981704</v>
      </c>
      <c r="M24" s="73"/>
      <c r="N24" s="73">
        <v>7</v>
      </c>
      <c r="O24" s="66">
        <f>IF($A24&lt;&gt;"",N24/$B24*100,"")</f>
        <v>0.64043915827996334</v>
      </c>
      <c r="P24" s="73"/>
      <c r="Q24" s="73">
        <v>0</v>
      </c>
      <c r="R24" s="66">
        <f>IF($A24&lt;&gt;"",Q24/$B24*100,"")</f>
        <v>0</v>
      </c>
      <c r="S24" s="77"/>
    </row>
    <row r="25" spans="1:19" ht="12.95" customHeight="1" x14ac:dyDescent="0.2">
      <c r="C25" s="66" t="str">
        <f>IF(A25&lt;&gt;0,B25/$B$11*100,"")</f>
        <v/>
      </c>
      <c r="F25" s="66" t="str">
        <f>IF($A25&lt;&gt;"",E25/$B25*100,"")</f>
        <v/>
      </c>
      <c r="I25" s="66" t="str">
        <f>IF($A25&lt;&gt;"",H25/$B25*100,"")</f>
        <v/>
      </c>
      <c r="L25" s="66" t="str">
        <f>IF($A25&lt;&gt;"",K25/$B25*100,"")</f>
        <v/>
      </c>
      <c r="O25" s="66" t="str">
        <f>IF($A25&lt;&gt;"",N25/$B25*100,"")</f>
        <v/>
      </c>
      <c r="R25" s="66" t="str">
        <f>IF($A25&lt;&gt;"",Q25/$B25*100,"")</f>
        <v/>
      </c>
    </row>
    <row r="26" spans="1:19" ht="12.95" customHeight="1" x14ac:dyDescent="0.2">
      <c r="A26" s="75" t="s">
        <v>86</v>
      </c>
      <c r="B26" s="68">
        <f>SUM(B27)</f>
        <v>2290</v>
      </c>
      <c r="C26" s="66">
        <f>IF(A26&lt;&gt;0,B26/$B$11*100,"")</f>
        <v>5.3319052830100819</v>
      </c>
      <c r="E26" s="68">
        <f>SUM(E27)</f>
        <v>785</v>
      </c>
      <c r="F26" s="66">
        <f>IF($A26&lt;&gt;"",E26/$B26*100,"")</f>
        <v>34.279475982532752</v>
      </c>
      <c r="H26" s="68">
        <f>SUM(H27)</f>
        <v>1077</v>
      </c>
      <c r="I26" s="66">
        <f>IF($A26&lt;&gt;"",H26/$B26*100,"")</f>
        <v>47.030567685589517</v>
      </c>
      <c r="K26" s="68">
        <f>SUM(K27)</f>
        <v>413</v>
      </c>
      <c r="L26" s="66">
        <f>IF($A26&lt;&gt;"",K26/$B26*100,"")</f>
        <v>18.034934497816593</v>
      </c>
      <c r="N26" s="68">
        <f>SUM(N27)</f>
        <v>14</v>
      </c>
      <c r="O26" s="66">
        <f>IF($A26&lt;&gt;"",N26/$B26*100,"")</f>
        <v>0.611353711790393</v>
      </c>
      <c r="Q26" s="68">
        <f>SUM(Q27)</f>
        <v>1</v>
      </c>
      <c r="R26" s="66">
        <f>IF($A26&lt;&gt;"",Q26/$B26*100,"")</f>
        <v>4.3668122270742356E-2</v>
      </c>
    </row>
    <row r="27" spans="1:19" ht="12.95" customHeight="1" x14ac:dyDescent="0.2">
      <c r="A27" s="23" t="s">
        <v>27</v>
      </c>
      <c r="B27" s="68">
        <f>SUM(E27+H27+K27+N27+Q27)</f>
        <v>2290</v>
      </c>
      <c r="C27" s="66">
        <f>IF(A27&lt;&gt;0,B27/$B$11*100,"")</f>
        <v>5.3319052830100819</v>
      </c>
      <c r="E27" s="68">
        <f>SUM(E28:E32)</f>
        <v>785</v>
      </c>
      <c r="F27" s="66">
        <f>IF($A27&lt;&gt;"",E27/$B27*100,"")</f>
        <v>34.279475982532752</v>
      </c>
      <c r="G27" s="23" t="s">
        <v>150</v>
      </c>
      <c r="H27" s="68">
        <f>SUM(H28:H32)</f>
        <v>1077</v>
      </c>
      <c r="I27" s="66">
        <f>IF($A27&lt;&gt;"",H27/$B27*100,"")</f>
        <v>47.030567685589517</v>
      </c>
      <c r="J27" s="23" t="s">
        <v>150</v>
      </c>
      <c r="K27" s="68">
        <f>SUM(K28:K32)</f>
        <v>413</v>
      </c>
      <c r="L27" s="66">
        <f>IF($A27&lt;&gt;"",K27/$B27*100,"")</f>
        <v>18.034934497816593</v>
      </c>
      <c r="M27" s="23" t="s">
        <v>150</v>
      </c>
      <c r="N27" s="68">
        <f>SUM(N28:N32)</f>
        <v>14</v>
      </c>
      <c r="O27" s="66">
        <f>IF($A27&lt;&gt;"",N27/$B27*100,"")</f>
        <v>0.611353711790393</v>
      </c>
      <c r="P27" s="23" t="s">
        <v>150</v>
      </c>
      <c r="Q27" s="68">
        <f>SUM(Q28:Q32)</f>
        <v>1</v>
      </c>
      <c r="R27" s="66">
        <f>IF($A27&lt;&gt;"",Q27/$B27*100,"")</f>
        <v>4.3668122270742356E-2</v>
      </c>
    </row>
    <row r="28" spans="1:19" ht="12.95" customHeight="1" x14ac:dyDescent="0.2">
      <c r="A28" s="23" t="s">
        <v>28</v>
      </c>
      <c r="B28" s="68">
        <f>SUM(E28+H28+K28+N28+Q28)</f>
        <v>383</v>
      </c>
      <c r="C28" s="66">
        <f>IF(A28&lt;&gt;0,B28/$B$11*100,"")</f>
        <v>0.89175533772614024</v>
      </c>
      <c r="E28" s="73">
        <v>124</v>
      </c>
      <c r="F28" s="66">
        <f>IF($A28&lt;&gt;"",E28/$B28*100,"")</f>
        <v>32.375979112271544</v>
      </c>
      <c r="G28" s="73"/>
      <c r="H28" s="73">
        <v>160</v>
      </c>
      <c r="I28" s="66">
        <f>IF($A28&lt;&gt;"",H28/$B28*100,"")</f>
        <v>41.775456919060048</v>
      </c>
      <c r="J28" s="73"/>
      <c r="K28" s="73">
        <v>96</v>
      </c>
      <c r="L28" s="66">
        <f>IF($A28&lt;&gt;"",K28/$B28*100,"")</f>
        <v>25.065274151436029</v>
      </c>
      <c r="M28" s="73"/>
      <c r="N28" s="73">
        <v>3</v>
      </c>
      <c r="O28" s="66">
        <f>IF($A28&lt;&gt;"",N28/$B28*100,"")</f>
        <v>0.7832898172323759</v>
      </c>
      <c r="P28" s="73"/>
      <c r="Q28" s="73">
        <v>0</v>
      </c>
      <c r="R28" s="66">
        <f>IF($A28&lt;&gt;"",Q28/$B28*100,"")</f>
        <v>0</v>
      </c>
    </row>
    <row r="29" spans="1:19" ht="12.95" customHeight="1" x14ac:dyDescent="0.2">
      <c r="A29" s="23" t="s">
        <v>29</v>
      </c>
      <c r="B29" s="68">
        <f>SUM(E29+H29+K29+N29+Q29)</f>
        <v>597</v>
      </c>
      <c r="C29" s="66">
        <f>IF(A29&lt;&gt;0,B29/$B$11*100,"")</f>
        <v>1.3900207222519734</v>
      </c>
      <c r="E29" s="73">
        <v>200</v>
      </c>
      <c r="F29" s="66">
        <f>IF($A29&lt;&gt;"",E29/$B29*100,"")</f>
        <v>33.500837520938028</v>
      </c>
      <c r="G29" s="73"/>
      <c r="H29" s="73">
        <v>289</v>
      </c>
      <c r="I29" s="66">
        <f>IF($A29&lt;&gt;"",H29/$B29*100,"")</f>
        <v>48.408710217755448</v>
      </c>
      <c r="J29" s="73"/>
      <c r="K29" s="73">
        <v>104</v>
      </c>
      <c r="L29" s="66">
        <f>IF($A29&lt;&gt;"",K29/$B29*100,"")</f>
        <v>17.420435510887771</v>
      </c>
      <c r="M29" s="73"/>
      <c r="N29" s="73">
        <v>4</v>
      </c>
      <c r="O29" s="66">
        <f>IF($A29&lt;&gt;"",N29/$B29*100,"")</f>
        <v>0.67001675041876052</v>
      </c>
      <c r="P29" s="73"/>
      <c r="Q29" s="73">
        <v>0</v>
      </c>
      <c r="R29" s="66">
        <f>IF($A29&lt;&gt;"",Q29/$B29*100,"")</f>
        <v>0</v>
      </c>
    </row>
    <row r="30" spans="1:19" ht="12.95" customHeight="1" x14ac:dyDescent="0.2">
      <c r="A30" s="23" t="s">
        <v>30</v>
      </c>
      <c r="B30" s="68">
        <f>SUM(E30+H30+K30+N30+Q30)</f>
        <v>306</v>
      </c>
      <c r="C30" s="66">
        <f>IF(A30&lt;&gt;0,B30/$B$11*100,"")</f>
        <v>0.71247293301357428</v>
      </c>
      <c r="E30" s="73">
        <v>130</v>
      </c>
      <c r="F30" s="66">
        <f>IF($A30&lt;&gt;"",E30/$B30*100,"")</f>
        <v>42.483660130718953</v>
      </c>
      <c r="G30" s="73"/>
      <c r="H30" s="73">
        <v>139</v>
      </c>
      <c r="I30" s="66">
        <f>IF($A30&lt;&gt;"",H30/$B30*100,"")</f>
        <v>45.424836601307192</v>
      </c>
      <c r="J30" s="73"/>
      <c r="K30" s="73">
        <v>37</v>
      </c>
      <c r="L30" s="66">
        <f>IF($A30&lt;&gt;"",K30/$B30*100,"")</f>
        <v>12.091503267973856</v>
      </c>
      <c r="M30" s="73"/>
      <c r="N30" s="73">
        <v>0</v>
      </c>
      <c r="O30" s="66">
        <f>IF($A30&lt;&gt;"",N30/$B30*100,"")</f>
        <v>0</v>
      </c>
      <c r="P30" s="73"/>
      <c r="Q30" s="73">
        <v>0</v>
      </c>
      <c r="R30" s="66">
        <f>IF($A30&lt;&gt;"",Q30/$B30*100,"")</f>
        <v>0</v>
      </c>
    </row>
    <row r="31" spans="1:19" ht="12.95" customHeight="1" x14ac:dyDescent="0.2">
      <c r="A31" s="23" t="s">
        <v>31</v>
      </c>
      <c r="B31" s="68">
        <f>SUM(E31+H31+K31+N31+Q31)</f>
        <v>528</v>
      </c>
      <c r="C31" s="66">
        <f>IF(A31&lt;&gt;0,B31/$B$11*100,"")</f>
        <v>1.2293650608861673</v>
      </c>
      <c r="E31" s="73">
        <v>187</v>
      </c>
      <c r="F31" s="66">
        <f>IF($A31&lt;&gt;"",E31/$B31*100,"")</f>
        <v>35.416666666666671</v>
      </c>
      <c r="G31" s="73"/>
      <c r="H31" s="73">
        <v>293</v>
      </c>
      <c r="I31" s="66">
        <f>IF($A31&lt;&gt;"",H31/$B31*100,"")</f>
        <v>55.492424242424242</v>
      </c>
      <c r="J31" s="73"/>
      <c r="K31" s="73">
        <v>46</v>
      </c>
      <c r="L31" s="66">
        <f>IF($A31&lt;&gt;"",K31/$B31*100,"")</f>
        <v>8.7121212121212128</v>
      </c>
      <c r="M31" s="73"/>
      <c r="N31" s="73">
        <v>2</v>
      </c>
      <c r="O31" s="66">
        <f>IF($A31&lt;&gt;"",N31/$B31*100,"")</f>
        <v>0.37878787878787878</v>
      </c>
      <c r="P31" s="73"/>
      <c r="Q31" s="73">
        <v>0</v>
      </c>
      <c r="R31" s="66">
        <f>IF($A31&lt;&gt;"",Q31/$B31*100,"")</f>
        <v>0</v>
      </c>
    </row>
    <row r="32" spans="1:19" ht="12.95" customHeight="1" x14ac:dyDescent="0.2">
      <c r="A32" s="23" t="s">
        <v>32</v>
      </c>
      <c r="B32" s="68">
        <f>SUM(E32+H32+K32+N32+Q32)</f>
        <v>476</v>
      </c>
      <c r="C32" s="66">
        <f>IF(A32&lt;&gt;0,B32/$B$11*100,"")</f>
        <v>1.1082912291322264</v>
      </c>
      <c r="E32" s="73">
        <v>144</v>
      </c>
      <c r="F32" s="66">
        <f>IF($A32&lt;&gt;"",E32/$B32*100,"")</f>
        <v>30.252100840336134</v>
      </c>
      <c r="G32" s="73"/>
      <c r="H32" s="73">
        <v>196</v>
      </c>
      <c r="I32" s="66">
        <f>IF($A32&lt;&gt;"",H32/$B32*100,"")</f>
        <v>41.17647058823529</v>
      </c>
      <c r="J32" s="73"/>
      <c r="K32" s="73">
        <v>130</v>
      </c>
      <c r="L32" s="66">
        <f>IF($A32&lt;&gt;"",K32/$B32*100,"")</f>
        <v>27.310924369747898</v>
      </c>
      <c r="M32" s="73"/>
      <c r="N32" s="73">
        <v>5</v>
      </c>
      <c r="O32" s="66">
        <f>IF($A32&lt;&gt;"",N32/$B32*100,"")</f>
        <v>1.0504201680672269</v>
      </c>
      <c r="P32" s="73"/>
      <c r="Q32" s="73">
        <v>1</v>
      </c>
      <c r="R32" s="66">
        <f>IF($A32&lt;&gt;"",Q32/$B32*100,"")</f>
        <v>0.21008403361344538</v>
      </c>
    </row>
    <row r="33" spans="1:19" ht="12.95" customHeight="1" x14ac:dyDescent="0.2">
      <c r="C33" s="66" t="str">
        <f>IF(A33&lt;&gt;0,B33/$B$11*100,"")</f>
        <v/>
      </c>
      <c r="F33" s="66" t="str">
        <f>IF($A33&lt;&gt;"",E33/$B33*100,"")</f>
        <v/>
      </c>
      <c r="I33" s="66" t="str">
        <f>IF($A33&lt;&gt;"",H33/$B33*100,"")</f>
        <v/>
      </c>
      <c r="L33" s="66" t="str">
        <f>IF($A33&lt;&gt;"",K33/$B33*100,"")</f>
        <v/>
      </c>
      <c r="O33" s="66" t="str">
        <f>IF($A33&lt;&gt;"",N33/$B33*100,"")</f>
        <v/>
      </c>
      <c r="R33" s="66" t="str">
        <f>IF($A33&lt;&gt;"",Q33/$B33*100,"")</f>
        <v/>
      </c>
    </row>
    <row r="34" spans="1:19" ht="12.95" customHeight="1" x14ac:dyDescent="0.2">
      <c r="A34" s="75" t="s">
        <v>87</v>
      </c>
      <c r="B34" s="68">
        <f>SUM(B35+B41+B51+B53)</f>
        <v>13996</v>
      </c>
      <c r="C34" s="66">
        <f>IF(A34&lt;&gt;0,B34/$B$11*100,"")</f>
        <v>32.587487485156814</v>
      </c>
      <c r="E34" s="68">
        <f>SUM(E35+E41+E51+E53)</f>
        <v>4830</v>
      </c>
      <c r="F34" s="66">
        <f>IF($A34&lt;&gt;"",E34/$B34*100,"")</f>
        <v>34.509859959988567</v>
      </c>
      <c r="H34" s="68">
        <f>SUM(H35+H41+H51+H53)</f>
        <v>4921</v>
      </c>
      <c r="I34" s="66">
        <f>IF($A34&lt;&gt;"",H34/$B34*100,"")</f>
        <v>35.160045727350671</v>
      </c>
      <c r="K34" s="68">
        <f>SUM(K35+K41+K51+K53)</f>
        <v>3851</v>
      </c>
      <c r="L34" s="66">
        <f>IF($A34&lt;&gt;"",K34/$B34*100,"")</f>
        <v>27.515004286939128</v>
      </c>
      <c r="N34" s="68">
        <f>SUM(N35+N41+N51+N53)</f>
        <v>387</v>
      </c>
      <c r="O34" s="66">
        <f>IF($A34&lt;&gt;"",N34/$B34*100,"")</f>
        <v>2.7650757359245501</v>
      </c>
      <c r="Q34" s="68">
        <f>SUM(Q35+Q41+Q51+Q53)</f>
        <v>7</v>
      </c>
      <c r="R34" s="66">
        <f>IF($A34&lt;&gt;"",Q34/$B34*100,"")</f>
        <v>5.0014289797084881E-2</v>
      </c>
    </row>
    <row r="35" spans="1:19" ht="12.95" customHeight="1" x14ac:dyDescent="0.2">
      <c r="A35" s="23" t="s">
        <v>33</v>
      </c>
      <c r="B35" s="68">
        <f>SUM(E35+H35+K35+N35+Q35)</f>
        <v>4975</v>
      </c>
      <c r="C35" s="66">
        <f>IF(A35&lt;&gt;0,B35/$B$11*100,"")</f>
        <v>11.583506018766444</v>
      </c>
      <c r="E35" s="68">
        <f>SUM(E36:E39)</f>
        <v>1732</v>
      </c>
      <c r="F35" s="66">
        <f>IF($A35&lt;&gt;"",E35/$B35*100,"")</f>
        <v>34.814070351758794</v>
      </c>
      <c r="G35" s="23" t="s">
        <v>150</v>
      </c>
      <c r="H35" s="68">
        <f>SUM(H36:H39)</f>
        <v>1861</v>
      </c>
      <c r="I35" s="66">
        <f>IF($A35&lt;&gt;"",H35/$B35*100,"")</f>
        <v>37.4070351758794</v>
      </c>
      <c r="J35" s="23" t="s">
        <v>150</v>
      </c>
      <c r="K35" s="68">
        <f>SUM(K36:K39)</f>
        <v>1348</v>
      </c>
      <c r="L35" s="66">
        <f>IF($A35&lt;&gt;"",K35/$B35*100,"")</f>
        <v>27.095477386934675</v>
      </c>
      <c r="M35" s="23" t="s">
        <v>150</v>
      </c>
      <c r="N35" s="68">
        <f>SUM(N36:N39)</f>
        <v>34</v>
      </c>
      <c r="O35" s="66">
        <f>IF($A35&lt;&gt;"",N35/$B35*100,"")</f>
        <v>0.68341708542713564</v>
      </c>
      <c r="P35" s="23" t="s">
        <v>150</v>
      </c>
      <c r="Q35" s="68">
        <f>SUM(Q36:Q39)</f>
        <v>0</v>
      </c>
      <c r="R35" s="66">
        <f>IF($A35&lt;&gt;"",Q35/$B35*100,"")</f>
        <v>0</v>
      </c>
    </row>
    <row r="36" spans="1:19" ht="12.95" customHeight="1" x14ac:dyDescent="0.2">
      <c r="A36" s="23" t="s">
        <v>34</v>
      </c>
      <c r="B36" s="68">
        <f>SUM(E36+H36+K36+N36+Q36)</f>
        <v>2910</v>
      </c>
      <c r="C36" s="66">
        <f>IF(A36&lt;&gt;0,B36/$B$11*100,"")</f>
        <v>6.7754778923839911</v>
      </c>
      <c r="E36" s="73">
        <v>1154</v>
      </c>
      <c r="F36" s="66">
        <f>IF($A36&lt;&gt;"",E36/$B36*100,"")</f>
        <v>39.656357388316152</v>
      </c>
      <c r="G36" s="73"/>
      <c r="H36" s="73">
        <v>1061</v>
      </c>
      <c r="I36" s="66">
        <f>IF($A36&lt;&gt;"",H36/$B36*100,"")</f>
        <v>36.460481099656356</v>
      </c>
      <c r="J36" s="73"/>
      <c r="K36" s="73">
        <v>686</v>
      </c>
      <c r="L36" s="66">
        <f>IF($A36&lt;&gt;"",K36/$B36*100,"")</f>
        <v>23.573883161512025</v>
      </c>
      <c r="M36" s="73"/>
      <c r="N36" s="73">
        <v>9</v>
      </c>
      <c r="O36" s="66">
        <f>IF($A36&lt;&gt;"",N36/$B36*100,"")</f>
        <v>0.30927835051546393</v>
      </c>
      <c r="P36" s="73"/>
      <c r="Q36" s="73">
        <v>0</v>
      </c>
      <c r="R36" s="66">
        <f>IF($A36&lt;&gt;"",Q36/$B36*100,"")</f>
        <v>0</v>
      </c>
      <c r="S36" s="23" t="s">
        <v>150</v>
      </c>
    </row>
    <row r="37" spans="1:19" ht="12.95" customHeight="1" x14ac:dyDescent="0.2">
      <c r="A37" s="23" t="s">
        <v>35</v>
      </c>
      <c r="B37" s="68">
        <f>SUM(E37+H37+K37+N37+Q37)</f>
        <v>1087</v>
      </c>
      <c r="C37" s="66">
        <f>IF(A37&lt;&gt;0,B37/$B$11*100,"")</f>
        <v>2.5309087522410301</v>
      </c>
      <c r="E37" s="73">
        <v>263</v>
      </c>
      <c r="F37" s="66">
        <f>IF($A37&lt;&gt;"",E37/$B37*100,"")</f>
        <v>24.195032198712052</v>
      </c>
      <c r="G37" s="73"/>
      <c r="H37" s="73">
        <v>334</v>
      </c>
      <c r="I37" s="66">
        <f>IF($A37&lt;&gt;"",H37/$B37*100,"")</f>
        <v>30.726770929162832</v>
      </c>
      <c r="J37" s="73"/>
      <c r="K37" s="73">
        <v>472</v>
      </c>
      <c r="L37" s="66">
        <f>IF($A37&lt;&gt;"",K37/$B37*100,"")</f>
        <v>43.422263109475622</v>
      </c>
      <c r="M37" s="73"/>
      <c r="N37" s="73">
        <v>18</v>
      </c>
      <c r="O37" s="66">
        <f>IF($A37&lt;&gt;"",N37/$B37*100,"")</f>
        <v>1.6559337626494939</v>
      </c>
      <c r="P37" s="73"/>
      <c r="Q37" s="73">
        <v>0</v>
      </c>
      <c r="R37" s="66">
        <f>IF($A37&lt;&gt;"",Q37/$B37*100,"")</f>
        <v>0</v>
      </c>
    </row>
    <row r="38" spans="1:19" ht="12.95" customHeight="1" x14ac:dyDescent="0.2">
      <c r="A38" s="23" t="s">
        <v>36</v>
      </c>
      <c r="B38" s="68">
        <f>SUM(E38+H38+K38+N38+Q38)</f>
        <v>527</v>
      </c>
      <c r="C38" s="66">
        <f>IF(A38&lt;&gt;0,B38/$B$11*100,"")</f>
        <v>1.2270367179678223</v>
      </c>
      <c r="E38" s="73">
        <v>134</v>
      </c>
      <c r="F38" s="66">
        <f>IF($A38&lt;&gt;"",E38/$B38*100,"")</f>
        <v>25.426944971537001</v>
      </c>
      <c r="G38" s="73"/>
      <c r="H38" s="73">
        <v>227</v>
      </c>
      <c r="I38" s="66">
        <f>IF($A38&lt;&gt;"",H38/$B38*100,"")</f>
        <v>43.07400379506641</v>
      </c>
      <c r="J38" s="73"/>
      <c r="K38" s="73">
        <v>159</v>
      </c>
      <c r="L38" s="66">
        <f>IF($A38&lt;&gt;"",K38/$B38*100,"")</f>
        <v>30.170777988614798</v>
      </c>
      <c r="M38" s="73"/>
      <c r="N38" s="73">
        <v>7</v>
      </c>
      <c r="O38" s="66">
        <f>IF($A38&lt;&gt;"",N38/$B38*100,"")</f>
        <v>1.3282732447817838</v>
      </c>
      <c r="P38" s="73"/>
      <c r="Q38" s="73">
        <v>0</v>
      </c>
      <c r="R38" s="66">
        <f>IF($A38&lt;&gt;"",Q38/$B38*100,"")</f>
        <v>0</v>
      </c>
    </row>
    <row r="39" spans="1:19" ht="12.95" customHeight="1" x14ac:dyDescent="0.2">
      <c r="A39" s="23" t="s">
        <v>37</v>
      </c>
      <c r="B39" s="68">
        <f>SUM(E39+H39+K39+N39+Q39)</f>
        <v>451</v>
      </c>
      <c r="C39" s="66">
        <f>IF(A39&lt;&gt;0,B39/$B$11*100,"")</f>
        <v>1.0500826561736014</v>
      </c>
      <c r="E39" s="73">
        <v>181</v>
      </c>
      <c r="F39" s="66">
        <f>IF($A39&lt;&gt;"",E39/$B39*100,"")</f>
        <v>40.133037694013304</v>
      </c>
      <c r="G39" s="73"/>
      <c r="H39" s="73">
        <v>239</v>
      </c>
      <c r="I39" s="66">
        <f>IF($A39&lt;&gt;"",H39/$B39*100,"")</f>
        <v>52.993348115299334</v>
      </c>
      <c r="J39" s="73"/>
      <c r="K39" s="73">
        <v>31</v>
      </c>
      <c r="L39" s="66">
        <f>IF($A39&lt;&gt;"",K39/$B39*100,"")</f>
        <v>6.8736141906873618</v>
      </c>
      <c r="M39" s="73"/>
      <c r="N39" s="73">
        <v>0</v>
      </c>
      <c r="O39" s="66">
        <f>IF($A39&lt;&gt;"",N39/$B39*100,"")</f>
        <v>0</v>
      </c>
      <c r="P39" s="73"/>
      <c r="Q39" s="73">
        <v>0</v>
      </c>
      <c r="R39" s="66">
        <f>IF($A39&lt;&gt;"",Q39/$B39*100,"")</f>
        <v>0</v>
      </c>
    </row>
    <row r="40" spans="1:19" ht="12.95" customHeight="1" x14ac:dyDescent="0.2">
      <c r="C40" s="66" t="str">
        <f>IF(A40&lt;&gt;0,B40/$B$11*100,"")</f>
        <v/>
      </c>
      <c r="F40" s="66" t="str">
        <f>IF($A40&lt;&gt;"",E40/$B40*100,"")</f>
        <v/>
      </c>
      <c r="I40" s="66" t="str">
        <f>IF($A40&lt;&gt;"",H40/$B40*100,"")</f>
        <v/>
      </c>
      <c r="L40" s="66" t="str">
        <f>IF($A40&lt;&gt;"",K40/$B40*100,"")</f>
        <v/>
      </c>
      <c r="O40" s="66" t="str">
        <f>IF($A40&lt;&gt;"",N40/$B40*100,"")</f>
        <v/>
      </c>
      <c r="R40" s="66" t="str">
        <f>IF($A40&lt;&gt;"",Q40/$B40*100,"")</f>
        <v/>
      </c>
    </row>
    <row r="41" spans="1:19" ht="12.95" customHeight="1" x14ac:dyDescent="0.2">
      <c r="A41" s="23" t="s">
        <v>38</v>
      </c>
      <c r="B41" s="68">
        <f>SUM(E41+H41+K41+N41+Q41)</f>
        <v>4123</v>
      </c>
      <c r="C41" s="66">
        <f>IF(A41&lt;&gt;0,B41/$B$11*100,"")</f>
        <v>9.5997578523364915</v>
      </c>
      <c r="E41" s="68">
        <f>SUM(E42:E49)</f>
        <v>1429</v>
      </c>
      <c r="F41" s="66">
        <f>IF($A41&lt;&gt;"",E41/$B41*100,"")</f>
        <v>34.659228716953677</v>
      </c>
      <c r="G41" s="23" t="s">
        <v>150</v>
      </c>
      <c r="H41" s="68">
        <f>SUM(H42:H49)</f>
        <v>1555</v>
      </c>
      <c r="I41" s="66">
        <f>IF($A41&lt;&gt;"",H41/$B41*100,"")</f>
        <v>37.715255881639578</v>
      </c>
      <c r="J41" s="23" t="s">
        <v>150</v>
      </c>
      <c r="K41" s="68">
        <f>SUM(K42:K49)</f>
        <v>1108</v>
      </c>
      <c r="L41" s="66">
        <f>IF($A41&lt;&gt;"",K41/$B41*100,"")</f>
        <v>26.873635702158623</v>
      </c>
      <c r="M41" s="23" t="s">
        <v>150</v>
      </c>
      <c r="N41" s="68">
        <f>SUM(N42:N49)</f>
        <v>27</v>
      </c>
      <c r="O41" s="66">
        <f>IF($A41&lt;&gt;"",N41/$B41*100,"")</f>
        <v>0.65486296386126608</v>
      </c>
      <c r="P41" s="23" t="s">
        <v>150</v>
      </c>
      <c r="Q41" s="68">
        <f>SUM(Q42:Q49)</f>
        <v>4</v>
      </c>
      <c r="R41" s="66">
        <f>IF($A41&lt;&gt;"",Q41/$B41*100,"")</f>
        <v>9.7016735386854236E-2</v>
      </c>
    </row>
    <row r="42" spans="1:19" ht="12.95" customHeight="1" x14ac:dyDescent="0.2">
      <c r="A42" s="23" t="s">
        <v>164</v>
      </c>
      <c r="B42" s="68">
        <f>SUM(E42+H42+K42+N42+Q42)</f>
        <v>413</v>
      </c>
      <c r="C42" s="66">
        <f>IF(A42&lt;&gt;0,B42/$B$11*100,"")</f>
        <v>0.96160562527649074</v>
      </c>
      <c r="E42" s="73">
        <v>170</v>
      </c>
      <c r="F42" s="66">
        <f>IF($A42&lt;&gt;"",E42/$B42*100,"")</f>
        <v>41.162227602905574</v>
      </c>
      <c r="G42" s="73"/>
      <c r="H42" s="73">
        <v>185</v>
      </c>
      <c r="I42" s="66">
        <f>IF($A42&lt;&gt;"",H42/$B42*100,"")</f>
        <v>44.794188861985475</v>
      </c>
      <c r="J42" s="73"/>
      <c r="K42" s="73">
        <v>56</v>
      </c>
      <c r="L42" s="66">
        <f>IF($A42&lt;&gt;"",K42/$B42*100,"")</f>
        <v>13.559322033898304</v>
      </c>
      <c r="M42" s="73"/>
      <c r="N42" s="73">
        <v>2</v>
      </c>
      <c r="O42" s="66">
        <f>IF($A42&lt;&gt;"",N42/$B42*100,"")</f>
        <v>0.48426150121065376</v>
      </c>
      <c r="P42" s="73"/>
      <c r="Q42" s="73">
        <v>0</v>
      </c>
      <c r="R42" s="66">
        <f>IF($A42&lt;&gt;"",Q42/$B42*100,"")</f>
        <v>0</v>
      </c>
    </row>
    <row r="43" spans="1:19" ht="12.95" customHeight="1" x14ac:dyDescent="0.2">
      <c r="A43" s="23" t="s">
        <v>39</v>
      </c>
      <c r="B43" s="68">
        <f>SUM(E43+H43+K43+N43+Q43)</f>
        <v>433</v>
      </c>
      <c r="C43" s="66">
        <f>IF(A43&lt;&gt;0,B43/$B$11*100,"")</f>
        <v>1.008172483643391</v>
      </c>
      <c r="E43" s="73">
        <v>162</v>
      </c>
      <c r="F43" s="66">
        <f>IF($A43&lt;&gt;"",E43/$B43*100,"")</f>
        <v>37.413394919168589</v>
      </c>
      <c r="G43" s="73"/>
      <c r="H43" s="73">
        <v>193</v>
      </c>
      <c r="I43" s="66">
        <f>IF($A43&lt;&gt;"",H43/$B43*100,"")</f>
        <v>44.572748267898383</v>
      </c>
      <c r="J43" s="73"/>
      <c r="K43" s="73">
        <v>74</v>
      </c>
      <c r="L43" s="66">
        <f>IF($A43&lt;&gt;"",K43/$B43*100,"")</f>
        <v>17.090069284064665</v>
      </c>
      <c r="M43" s="73"/>
      <c r="N43" s="73">
        <v>4</v>
      </c>
      <c r="O43" s="66">
        <f>IF($A43&lt;&gt;"",N43/$B43*100,"")</f>
        <v>0.92378752886836024</v>
      </c>
      <c r="P43" s="73"/>
      <c r="Q43" s="73">
        <v>0</v>
      </c>
    </row>
    <row r="44" spans="1:19" ht="12.95" customHeight="1" x14ac:dyDescent="0.2">
      <c r="A44" s="23" t="s">
        <v>163</v>
      </c>
      <c r="B44" s="68">
        <f>SUM(E44+H44+K44+N44+Q44)</f>
        <v>503</v>
      </c>
      <c r="C44" s="66">
        <f>IF(A44&lt;&gt;0,B44/$B$11*100,"")</f>
        <v>1.171156487927542</v>
      </c>
      <c r="E44" s="73">
        <v>162</v>
      </c>
      <c r="F44" s="66">
        <f>IF($A44&lt;&gt;"",E44/$B44*100,"")</f>
        <v>32.206759443339962</v>
      </c>
      <c r="G44" s="73"/>
      <c r="H44" s="73">
        <v>146</v>
      </c>
      <c r="I44" s="66">
        <f>IF($A44&lt;&gt;"",H44/$B44*100,"")</f>
        <v>29.025844930417495</v>
      </c>
      <c r="J44" s="73"/>
      <c r="K44" s="73">
        <v>189</v>
      </c>
      <c r="L44" s="66">
        <f>IF($A44&lt;&gt;"",K44/$B44*100,"")</f>
        <v>37.57455268389662</v>
      </c>
      <c r="M44" s="73"/>
      <c r="N44" s="73">
        <v>5</v>
      </c>
      <c r="O44" s="66">
        <f>IF($A44&lt;&gt;"",N44/$B44*100,"")</f>
        <v>0.99403578528827041</v>
      </c>
      <c r="P44" s="73"/>
      <c r="Q44" s="73">
        <v>1</v>
      </c>
      <c r="R44" s="66">
        <f>IF($A44&lt;&gt;"",Q44/$B44*100,"")</f>
        <v>0.19880715705765406</v>
      </c>
    </row>
    <row r="45" spans="1:19" ht="12.95" customHeight="1" x14ac:dyDescent="0.2">
      <c r="A45" s="23" t="s">
        <v>41</v>
      </c>
      <c r="B45" s="68">
        <f>SUM(E45+H45+K45+N45+Q45)</f>
        <v>682</v>
      </c>
      <c r="C45" s="66">
        <f>IF(A45&lt;&gt;0,B45/$B$11*100,"")</f>
        <v>1.5879298703112994</v>
      </c>
      <c r="E45" s="73">
        <v>219</v>
      </c>
      <c r="F45" s="66">
        <f>IF($A45&lt;&gt;"",E45/$B45*100,"")</f>
        <v>32.111436950146626</v>
      </c>
      <c r="G45" s="73"/>
      <c r="H45" s="73">
        <v>245</v>
      </c>
      <c r="I45" s="66">
        <f>IF($A45&lt;&gt;"",H45/$B45*100,"")</f>
        <v>35.923753665689148</v>
      </c>
      <c r="J45" s="73"/>
      <c r="K45" s="73">
        <v>207</v>
      </c>
      <c r="L45" s="66">
        <f>IF($A45&lt;&gt;"",K45/$B45*100,"")</f>
        <v>30.351906158357771</v>
      </c>
      <c r="M45" s="73"/>
      <c r="N45" s="73">
        <v>9</v>
      </c>
      <c r="O45" s="66">
        <f>IF($A45&lt;&gt;"",N45/$B45*100,"")</f>
        <v>1.3196480938416422</v>
      </c>
      <c r="P45" s="73"/>
      <c r="Q45" s="73">
        <v>2</v>
      </c>
      <c r="R45" s="66">
        <f>IF($A45&lt;&gt;"",Q45/$B45*100,"")</f>
        <v>0.2932551319648094</v>
      </c>
    </row>
    <row r="46" spans="1:19" ht="12.95" customHeight="1" x14ac:dyDescent="0.2">
      <c r="A46" s="23" t="s">
        <v>162</v>
      </c>
      <c r="B46" s="68">
        <f>SUM(E46+H46+K46+N46+Q46)</f>
        <v>672</v>
      </c>
      <c r="C46" s="66">
        <f>IF(A46&lt;&gt;0,B46/$B$11*100,"")</f>
        <v>1.5646464411278493</v>
      </c>
      <c r="E46" s="73">
        <v>234</v>
      </c>
      <c r="F46" s="66">
        <f>IF($A46&lt;&gt;"",E46/$B46*100,"")</f>
        <v>34.821428571428569</v>
      </c>
      <c r="G46" s="73"/>
      <c r="H46" s="73">
        <v>297</v>
      </c>
      <c r="I46" s="66">
        <f>IF($A46&lt;&gt;"",H46/$B46*100,"")</f>
        <v>44.196428571428569</v>
      </c>
      <c r="J46" s="73"/>
      <c r="K46" s="73">
        <v>138</v>
      </c>
      <c r="L46" s="66">
        <f>IF($A46&lt;&gt;"",K46/$B46*100,"")</f>
        <v>20.535714285714285</v>
      </c>
      <c r="M46" s="73"/>
      <c r="N46" s="73">
        <v>3</v>
      </c>
      <c r="O46" s="66">
        <f>IF($A46&lt;&gt;"",N46/$B46*100,"")</f>
        <v>0.4464285714285714</v>
      </c>
      <c r="P46" s="73"/>
      <c r="Q46" s="73">
        <v>0</v>
      </c>
      <c r="R46" s="66">
        <f>IF($A46&lt;&gt;"",Q46/$B46*100,"")</f>
        <v>0</v>
      </c>
    </row>
    <row r="47" spans="1:19" ht="12.95" customHeight="1" x14ac:dyDescent="0.2">
      <c r="A47" s="23" t="s">
        <v>45</v>
      </c>
      <c r="B47" s="68">
        <f>SUM(E47+H47+K47+N47+Q47)</f>
        <v>327</v>
      </c>
      <c r="C47" s="66">
        <f>IF(A47&lt;&gt;0,B47/$B$11*100,"")</f>
        <v>0.76136813429881944</v>
      </c>
      <c r="E47" s="73">
        <v>109</v>
      </c>
      <c r="F47" s="66">
        <f>IF($A47&lt;&gt;"",E47/$B47*100,"")</f>
        <v>33.333333333333329</v>
      </c>
      <c r="G47" s="73"/>
      <c r="H47" s="73">
        <v>157</v>
      </c>
      <c r="I47" s="66">
        <f>IF($A47&lt;&gt;"",H47/$B47*100,"")</f>
        <v>48.01223241590214</v>
      </c>
      <c r="J47" s="73"/>
      <c r="K47" s="73">
        <v>61</v>
      </c>
      <c r="L47" s="66">
        <f>IF($A47&lt;&gt;"",K47/$B47*100,"")</f>
        <v>18.654434250764528</v>
      </c>
      <c r="M47" s="73"/>
      <c r="N47" s="73">
        <v>0</v>
      </c>
      <c r="O47" s="66">
        <f>IF($A47&lt;&gt;"",N47/$B47*100,"")</f>
        <v>0</v>
      </c>
      <c r="P47" s="73"/>
      <c r="Q47" s="73">
        <v>0</v>
      </c>
      <c r="R47" s="66">
        <f>IF($A47&lt;&gt;"",Q47/$B47*100,"")</f>
        <v>0</v>
      </c>
    </row>
    <row r="48" spans="1:19" ht="12.95" customHeight="1" x14ac:dyDescent="0.2">
      <c r="A48" s="23" t="s">
        <v>44</v>
      </c>
      <c r="B48" s="68">
        <f>SUM(E48+H48+K48+N48+Q48)</f>
        <v>583</v>
      </c>
      <c r="C48" s="66">
        <f>IF(A48&lt;&gt;0,B48/$B$11*100,"")</f>
        <v>1.3574239213951431</v>
      </c>
      <c r="E48" s="73">
        <v>231</v>
      </c>
      <c r="F48" s="66">
        <f>IF($A48&lt;&gt;"",E48/$B48*100,"")</f>
        <v>39.622641509433961</v>
      </c>
      <c r="G48" s="73"/>
      <c r="H48" s="73">
        <v>183</v>
      </c>
      <c r="I48" s="66">
        <f>IF($A48&lt;&gt;"",H48/$B48*100,"")</f>
        <v>31.3893653516295</v>
      </c>
      <c r="J48" s="73"/>
      <c r="K48" s="73">
        <v>167</v>
      </c>
      <c r="L48" s="66">
        <f>IF($A48&lt;&gt;"",K48/$B48*100,"")</f>
        <v>28.644939965694682</v>
      </c>
      <c r="M48" s="73"/>
      <c r="N48" s="73">
        <v>2</v>
      </c>
      <c r="O48" s="66">
        <f>IF($A48&lt;&gt;"",N48/$B48*100,"")</f>
        <v>0.34305317324185247</v>
      </c>
      <c r="P48" s="73"/>
      <c r="Q48" s="73">
        <v>0</v>
      </c>
      <c r="R48" s="66">
        <f>IF($A48&lt;&gt;"",Q48/$B48*100,"")</f>
        <v>0</v>
      </c>
    </row>
    <row r="49" spans="1:19" ht="12.95" customHeight="1" x14ac:dyDescent="0.2">
      <c r="A49" s="23" t="s">
        <v>43</v>
      </c>
      <c r="B49" s="68">
        <f>SUM(E49+H49+K49+N49+Q49)</f>
        <v>510</v>
      </c>
      <c r="C49" s="66">
        <f>IF(A49&lt;&gt;0,B49/$B$11*100,"")</f>
        <v>1.187454888355957</v>
      </c>
      <c r="E49" s="73">
        <v>142</v>
      </c>
      <c r="F49" s="66">
        <f>IF($A49&lt;&gt;"",E49/$B49*100,"")</f>
        <v>27.843137254901961</v>
      </c>
      <c r="G49" s="73"/>
      <c r="H49" s="73">
        <v>149</v>
      </c>
      <c r="I49" s="66">
        <f>IF($A49&lt;&gt;"",H49/$B49*100,"")</f>
        <v>29.215686274509807</v>
      </c>
      <c r="J49" s="73"/>
      <c r="K49" s="73">
        <v>216</v>
      </c>
      <c r="L49" s="66">
        <f>IF($A49&lt;&gt;"",K49/$B49*100,"")</f>
        <v>42.352941176470587</v>
      </c>
      <c r="M49" s="73"/>
      <c r="N49" s="73">
        <v>2</v>
      </c>
      <c r="O49" s="66">
        <f>IF($A49&lt;&gt;"",N49/$B49*100,"")</f>
        <v>0.39215686274509803</v>
      </c>
      <c r="P49" s="73"/>
      <c r="Q49" s="73">
        <v>1</v>
      </c>
      <c r="R49" s="66">
        <f>IF($A49&lt;&gt;"",Q49/$B49*100,"")</f>
        <v>0.19607843137254902</v>
      </c>
    </row>
    <row r="50" spans="1:19" ht="12.95" customHeight="1" x14ac:dyDescent="0.2">
      <c r="C50" s="66" t="str">
        <f>IF(A50&lt;&gt;0,B50/$B$11*100,"")</f>
        <v/>
      </c>
      <c r="E50" s="74"/>
      <c r="F50" s="66" t="str">
        <f>IF($A50&lt;&gt;"",E50/$B50*100,"")</f>
        <v/>
      </c>
      <c r="G50" s="74"/>
      <c r="H50" s="74"/>
      <c r="I50" s="66" t="str">
        <f>IF($A50&lt;&gt;"",H50/$B50*100,"")</f>
        <v/>
      </c>
      <c r="J50" s="74"/>
      <c r="K50" s="74"/>
      <c r="L50" s="66" t="str">
        <f>IF($A50&lt;&gt;"",K50/$B50*100,"")</f>
        <v/>
      </c>
      <c r="M50" s="74"/>
      <c r="N50" s="74"/>
      <c r="O50" s="66" t="str">
        <f>IF($A50&lt;&gt;"",N50/$B50*100,"")</f>
        <v/>
      </c>
      <c r="P50" s="74"/>
      <c r="Q50" s="74"/>
      <c r="R50" s="66" t="str">
        <f>IF($A50&lt;&gt;"",Q50/$B50*100,"")</f>
        <v/>
      </c>
    </row>
    <row r="51" spans="1:19" ht="12.95" customHeight="1" x14ac:dyDescent="0.2">
      <c r="A51" s="23" t="s">
        <v>47</v>
      </c>
      <c r="B51" s="68">
        <f>SUM(E51+H51+K51+N51+Q51)</f>
        <v>1410</v>
      </c>
      <c r="C51" s="66">
        <f>IF(A51&lt;&gt;0,B51/$B$11*100,"")</f>
        <v>3.2829635148664695</v>
      </c>
      <c r="E51" s="73">
        <v>419</v>
      </c>
      <c r="F51" s="66">
        <f>IF($A51&lt;&gt;"",E51/$B51*100,"")</f>
        <v>29.716312056737586</v>
      </c>
      <c r="G51" s="73"/>
      <c r="H51" s="73">
        <v>241</v>
      </c>
      <c r="I51" s="66">
        <f>IF($A51&lt;&gt;"",H51/$B51*100,"")</f>
        <v>17.092198581560282</v>
      </c>
      <c r="J51" s="73"/>
      <c r="K51" s="73">
        <v>476</v>
      </c>
      <c r="L51" s="66">
        <f>IF($A51&lt;&gt;"",K51/$B51*100,"")</f>
        <v>33.758865248226947</v>
      </c>
      <c r="M51" s="73"/>
      <c r="N51" s="73">
        <v>272</v>
      </c>
      <c r="O51" s="66">
        <f>IF($A51&lt;&gt;"",N51/$B51*100,"")</f>
        <v>19.290780141843971</v>
      </c>
      <c r="P51" s="73"/>
      <c r="Q51" s="73">
        <v>2</v>
      </c>
      <c r="R51" s="66">
        <f>IF($A51&lt;&gt;"",Q51/$B51*100,"")</f>
        <v>0.14184397163120568</v>
      </c>
    </row>
    <row r="52" spans="1:19" ht="12.95" customHeight="1" x14ac:dyDescent="0.2">
      <c r="C52" s="66" t="str">
        <f>IF(A52&lt;&gt;0,B52/$B$11*100,"")</f>
        <v/>
      </c>
      <c r="F52" s="66" t="str">
        <f>IF($A52&lt;&gt;"",E52/$B52*100,"")</f>
        <v/>
      </c>
      <c r="I52" s="66" t="str">
        <f>IF($A52&lt;&gt;"",H52/$B52*100,"")</f>
        <v/>
      </c>
      <c r="L52" s="66" t="str">
        <f>IF($A52&lt;&gt;"",K52/$B52*100,"")</f>
        <v/>
      </c>
      <c r="O52" s="66" t="str">
        <f>IF($A52&lt;&gt;"",N52/$B52*100,"")</f>
        <v/>
      </c>
      <c r="R52" s="66" t="str">
        <f>IF($A52&lt;&gt;"",Q52/$B52*100,"")</f>
        <v/>
      </c>
    </row>
    <row r="53" spans="1:19" ht="12.95" customHeight="1" x14ac:dyDescent="0.2">
      <c r="A53" s="23" t="s">
        <v>48</v>
      </c>
      <c r="B53" s="68">
        <f>SUM(E53+H53+K53+N53+Q53)</f>
        <v>3488</v>
      </c>
      <c r="C53" s="66">
        <f>IF(A53&lt;&gt;0,B53/$B$11*100,"")</f>
        <v>8.121260099187408</v>
      </c>
      <c r="E53" s="68">
        <f>SUM(E54:E58)</f>
        <v>1250</v>
      </c>
      <c r="F53" s="66">
        <f>IF($A53&lt;&gt;"",E53/$B53*100,"")</f>
        <v>35.837155963302756</v>
      </c>
      <c r="G53" s="23" t="s">
        <v>150</v>
      </c>
      <c r="H53" s="68">
        <f>SUM(H54:H58)</f>
        <v>1264</v>
      </c>
      <c r="I53" s="66">
        <f>IF($A53&lt;&gt;"",H53/$B53*100,"")</f>
        <v>36.238532110091739</v>
      </c>
      <c r="J53" s="23" t="s">
        <v>150</v>
      </c>
      <c r="K53" s="68">
        <f>SUM(K54:K58)</f>
        <v>919</v>
      </c>
      <c r="L53" s="66">
        <f>IF($A53&lt;&gt;"",K53/$B53*100,"")</f>
        <v>26.347477064220183</v>
      </c>
      <c r="M53" s="23" t="s">
        <v>150</v>
      </c>
      <c r="N53" s="68">
        <f>SUM(N54:N58)</f>
        <v>54</v>
      </c>
      <c r="O53" s="66">
        <f>IF($A53&lt;&gt;"",N53/$B53*100,"")</f>
        <v>1.548165137614679</v>
      </c>
      <c r="P53" s="23" t="s">
        <v>150</v>
      </c>
      <c r="Q53" s="68">
        <f>SUM(Q54:Q58)</f>
        <v>1</v>
      </c>
      <c r="R53" s="66">
        <f>IF($A53&lt;&gt;"",Q53/$B53*100,"")</f>
        <v>2.8669724770642203E-2</v>
      </c>
    </row>
    <row r="54" spans="1:19" ht="12.95" customHeight="1" x14ac:dyDescent="0.2">
      <c r="A54" s="23" t="s">
        <v>49</v>
      </c>
      <c r="B54" s="68">
        <f>SUM(E54+H54+K54+N54+Q54)</f>
        <v>201</v>
      </c>
      <c r="C54" s="66">
        <f>IF(A54&lt;&gt;0,B54/$B$11*100,"")</f>
        <v>0.46799692658734776</v>
      </c>
      <c r="E54" s="73">
        <v>139</v>
      </c>
      <c r="F54" s="66">
        <f>IF($A54&lt;&gt;"",E54/$B54*100,"")</f>
        <v>69.154228855721385</v>
      </c>
      <c r="G54" s="73"/>
      <c r="H54" s="73">
        <v>54</v>
      </c>
      <c r="I54" s="66">
        <f>IF($A54&lt;&gt;"",H54/$B54*100,"")</f>
        <v>26.865671641791046</v>
      </c>
      <c r="J54" s="73"/>
      <c r="K54" s="73">
        <v>8</v>
      </c>
      <c r="L54" s="66">
        <f>IF($A54&lt;&gt;"",K54/$B54*100,"")</f>
        <v>3.9800995024875623</v>
      </c>
      <c r="M54" s="73"/>
      <c r="N54" s="73">
        <v>0</v>
      </c>
      <c r="O54" s="66">
        <f>IF($A54&lt;&gt;"",N54/$B54*100,"")</f>
        <v>0</v>
      </c>
      <c r="P54" s="73"/>
      <c r="Q54" s="73">
        <v>0</v>
      </c>
      <c r="R54" s="66">
        <f>IF($A54&lt;&gt;"",Q54/$B54*100,"")</f>
        <v>0</v>
      </c>
    </row>
    <row r="55" spans="1:19" ht="12.95" customHeight="1" x14ac:dyDescent="0.2">
      <c r="A55" s="23" t="s">
        <v>50</v>
      </c>
      <c r="B55" s="68">
        <f>SUM(E55+H55+K55+N55+Q55)</f>
        <v>2080</v>
      </c>
      <c r="C55" s="66">
        <f>IF(A55&lt;&gt;0,B55/$B$11*100,"")</f>
        <v>4.8429532701576283</v>
      </c>
      <c r="E55" s="73">
        <v>720</v>
      </c>
      <c r="F55" s="66">
        <f>IF($A55&lt;&gt;"",E55/$B55*100,"")</f>
        <v>34.615384615384613</v>
      </c>
      <c r="G55" s="73"/>
      <c r="H55" s="73">
        <v>779</v>
      </c>
      <c r="I55" s="66">
        <f>IF($A55&lt;&gt;"",H55/$B55*100,"")</f>
        <v>37.45192307692308</v>
      </c>
      <c r="J55" s="73"/>
      <c r="K55" s="73">
        <v>554</v>
      </c>
      <c r="L55" s="66">
        <f>IF($A55&lt;&gt;"",K55/$B55*100,"")</f>
        <v>26.634615384615383</v>
      </c>
      <c r="M55" s="73"/>
      <c r="N55" s="73">
        <v>26</v>
      </c>
      <c r="O55" s="66">
        <f>IF($A55&lt;&gt;"",N55/$B55*100,"")</f>
        <v>1.25</v>
      </c>
      <c r="P55" s="73"/>
      <c r="Q55" s="73">
        <v>1</v>
      </c>
      <c r="R55" s="66">
        <f>IF($A55&lt;&gt;"",Q55/$B55*100,"")</f>
        <v>4.807692307692308E-2</v>
      </c>
    </row>
    <row r="56" spans="1:19" ht="12.95" customHeight="1" x14ac:dyDescent="0.2">
      <c r="A56" s="23" t="s">
        <v>51</v>
      </c>
      <c r="B56" s="68">
        <f>SUM(E56+H56+K56+N56+Q56)</f>
        <v>406</v>
      </c>
      <c r="C56" s="66">
        <f>IF(A56&lt;&gt;0,B56/$B$11*100,"")</f>
        <v>0.94530722484807561</v>
      </c>
      <c r="E56" s="73">
        <v>152</v>
      </c>
      <c r="F56" s="66">
        <f>IF($A56&lt;&gt;"",E56/$B56*100,"")</f>
        <v>37.438423645320199</v>
      </c>
      <c r="G56" s="73"/>
      <c r="H56" s="73">
        <v>121</v>
      </c>
      <c r="I56" s="66">
        <f>IF($A56&lt;&gt;"",H56/$B56*100,"")</f>
        <v>29.802955665024633</v>
      </c>
      <c r="J56" s="73"/>
      <c r="K56" s="73">
        <v>123</v>
      </c>
      <c r="L56" s="66">
        <f>IF($A56&lt;&gt;"",K56/$B56*100,"")</f>
        <v>30.295566502463057</v>
      </c>
      <c r="M56" s="73"/>
      <c r="N56" s="73">
        <v>10</v>
      </c>
      <c r="O56" s="66">
        <f>IF($A56&lt;&gt;"",N56/$B56*100,"")</f>
        <v>2.4630541871921183</v>
      </c>
      <c r="P56" s="73"/>
      <c r="Q56" s="73">
        <v>0</v>
      </c>
      <c r="R56" s="66">
        <f>IF($A56&lt;&gt;"",Q56/$B56*100,"")</f>
        <v>0</v>
      </c>
    </row>
    <row r="57" spans="1:19" ht="12.95" customHeight="1" x14ac:dyDescent="0.2">
      <c r="A57" s="38" t="s">
        <v>96</v>
      </c>
      <c r="B57" s="68">
        <f>SUM(E57+H57+K57+N57+Q57)</f>
        <v>503</v>
      </c>
      <c r="C57" s="66">
        <f>IF(A57&lt;&gt;0,B57/$B$11*100,"")</f>
        <v>1.171156487927542</v>
      </c>
      <c r="E57" s="73">
        <v>159</v>
      </c>
      <c r="F57" s="66">
        <f>IF($A57&lt;&gt;"",E57/$B57*100,"")</f>
        <v>31.610337972166995</v>
      </c>
      <c r="G57" s="73"/>
      <c r="H57" s="73">
        <v>217</v>
      </c>
      <c r="I57" s="66">
        <f>IF($A57&lt;&gt;"",H57/$B57*100,"")</f>
        <v>43.141153081510936</v>
      </c>
      <c r="J57" s="73"/>
      <c r="K57" s="73">
        <v>124</v>
      </c>
      <c r="L57" s="66">
        <f>IF($A57&lt;&gt;"",K57/$B57*100,"")</f>
        <v>24.652087475149106</v>
      </c>
      <c r="M57" s="73"/>
      <c r="N57" s="73">
        <v>3</v>
      </c>
      <c r="O57" s="66">
        <f>IF($A57&lt;&gt;"",N57/$B57*100,"")</f>
        <v>0.59642147117296218</v>
      </c>
      <c r="P57" s="73"/>
      <c r="Q57" s="73">
        <v>0</v>
      </c>
      <c r="R57" s="66">
        <f>IF($A57&lt;&gt;"",Q57/$B57*100,"")</f>
        <v>0</v>
      </c>
    </row>
    <row r="58" spans="1:19" ht="12.95" customHeight="1" x14ac:dyDescent="0.2">
      <c r="A58" s="23" t="s">
        <v>52</v>
      </c>
      <c r="B58" s="68">
        <f>SUM(E58+H58+K58+N58+Q58)</f>
        <v>298</v>
      </c>
      <c r="C58" s="66">
        <f>IF(A58&lt;&gt;0,B58/$B$11*100,"")</f>
        <v>0.69384618966681411</v>
      </c>
      <c r="E58" s="73">
        <v>80</v>
      </c>
      <c r="F58" s="66">
        <f>IF($A58&lt;&gt;"",E58/$B58*100,"")</f>
        <v>26.845637583892618</v>
      </c>
      <c r="G58" s="73"/>
      <c r="H58" s="73">
        <v>93</v>
      </c>
      <c r="I58" s="66">
        <f>IF($A58&lt;&gt;"",H58/$B58*100,"")</f>
        <v>31.208053691275168</v>
      </c>
      <c r="J58" s="73"/>
      <c r="K58" s="73">
        <v>110</v>
      </c>
      <c r="L58" s="66">
        <f>IF($A58&lt;&gt;"",K58/$B58*100,"")</f>
        <v>36.912751677852349</v>
      </c>
      <c r="M58" s="73"/>
      <c r="N58" s="73">
        <v>15</v>
      </c>
      <c r="O58" s="66">
        <f>IF($A58&lt;&gt;"",N58/$B58*100,"")</f>
        <v>5.0335570469798654</v>
      </c>
      <c r="P58" s="73"/>
      <c r="Q58" s="73">
        <v>0</v>
      </c>
      <c r="R58" s="66">
        <f>IF($A58&lt;&gt;"",Q58/$B58*100,"")</f>
        <v>0</v>
      </c>
    </row>
    <row r="59" spans="1:19" ht="12.95" customHeight="1" x14ac:dyDescent="0.2">
      <c r="C59" s="66" t="str">
        <f>IF(A59&lt;&gt;0,B59/$B$11*100,"")</f>
        <v/>
      </c>
      <c r="F59" s="66" t="str">
        <f>IF($A59&lt;&gt;"",E59/$B59*100,"")</f>
        <v/>
      </c>
      <c r="I59" s="66" t="str">
        <f>IF($A59&lt;&gt;"",H59/$B59*100,"")</f>
        <v/>
      </c>
      <c r="L59" s="66" t="str">
        <f>IF($A59&lt;&gt;"",K59/$B59*100,"")</f>
        <v/>
      </c>
      <c r="O59" s="66" t="str">
        <f>IF($A59&lt;&gt;"",N59/$B59*100,"")</f>
        <v/>
      </c>
      <c r="R59" s="66" t="str">
        <f>IF($A59&lt;&gt;"",Q59/$B59*100,"")</f>
        <v/>
      </c>
    </row>
    <row r="60" spans="1:19" ht="12.95" customHeight="1" x14ac:dyDescent="0.2">
      <c r="A60" s="75" t="s">
        <v>88</v>
      </c>
      <c r="B60" s="68">
        <f>SUM(B61+B63+B70+B72)</f>
        <v>3988</v>
      </c>
      <c r="C60" s="66">
        <f>IF(A60&lt;&gt;0,B60/$B$11*100,"")</f>
        <v>9.2854315583599156</v>
      </c>
      <c r="E60" s="68">
        <f>SUM(E61+E63+E70+E72)</f>
        <v>1125</v>
      </c>
      <c r="F60" s="66">
        <f>IF($A60&lt;&gt;"",E60/$B60*100,"")</f>
        <v>28.209628886659981</v>
      </c>
      <c r="H60" s="68">
        <f>SUM(H61+H63+H70+H72)</f>
        <v>1679</v>
      </c>
      <c r="I60" s="66">
        <f>IF($A60&lt;&gt;"",H60/$B60*100,"")</f>
        <v>42.101303911735208</v>
      </c>
      <c r="K60" s="68">
        <f>SUM(K61+K63+K70+K72)</f>
        <v>1047</v>
      </c>
      <c r="L60" s="66">
        <f>IF($A60&lt;&gt;"",K60/$B60*100,"")</f>
        <v>26.253761283851556</v>
      </c>
      <c r="N60" s="68">
        <f>SUM(N61+N63+N70+N72)</f>
        <v>135</v>
      </c>
      <c r="O60" s="66">
        <f>IF($A60&lt;&gt;"",N60/$B60*100,"")</f>
        <v>3.3851554663991976</v>
      </c>
      <c r="Q60" s="68">
        <f>SUM(Q61+Q63+Q70+Q72)</f>
        <v>2</v>
      </c>
      <c r="R60" s="66">
        <f>IF($A60&lt;&gt;"",Q60/$B60*100,"")</f>
        <v>5.0150451354062188E-2</v>
      </c>
    </row>
    <row r="61" spans="1:19" ht="12.95" customHeight="1" x14ac:dyDescent="0.2">
      <c r="A61" s="23" t="s">
        <v>92</v>
      </c>
      <c r="B61" s="68">
        <f>SUM(E61+H61+K61+N61+Q61)</f>
        <v>596</v>
      </c>
      <c r="C61" s="66">
        <f>IF(A61&lt;&gt;0,B61/$B$11*100,"")</f>
        <v>1.3876923793336282</v>
      </c>
      <c r="E61" s="73">
        <v>162</v>
      </c>
      <c r="F61" s="66">
        <f>IF($A61&lt;&gt;"",E61/$B61*100,"")</f>
        <v>27.181208053691275</v>
      </c>
      <c r="G61" s="73"/>
      <c r="H61" s="73">
        <v>265</v>
      </c>
      <c r="I61" s="66">
        <f>IF($A61&lt;&gt;"",H61/$B61*100,"")</f>
        <v>44.463087248322147</v>
      </c>
      <c r="J61" s="73"/>
      <c r="K61" s="73">
        <v>161</v>
      </c>
      <c r="L61" s="66">
        <f>IF($A61&lt;&gt;"",K61/$B61*100,"")</f>
        <v>27.013422818791948</v>
      </c>
      <c r="M61" s="73"/>
      <c r="N61" s="73">
        <v>7</v>
      </c>
      <c r="O61" s="66">
        <f>IF($A61&lt;&gt;"",N61/$B61*100,"")</f>
        <v>1.174496644295302</v>
      </c>
      <c r="P61" s="73"/>
      <c r="Q61" s="73">
        <v>1</v>
      </c>
      <c r="R61" s="66">
        <f>IF($A61&lt;&gt;"",Q61/$B61*100,"")</f>
        <v>0.16778523489932887</v>
      </c>
    </row>
    <row r="62" spans="1:19" ht="12.95" customHeight="1" x14ac:dyDescent="0.2">
      <c r="C62" s="66" t="str">
        <f>IF(A62&lt;&gt;0,B62/$B$11*100,"")</f>
        <v/>
      </c>
      <c r="F62" s="66" t="str">
        <f>IF($A62&lt;&gt;"",E62/$B62*100,"")</f>
        <v/>
      </c>
      <c r="I62" s="66" t="str">
        <f>IF($A62&lt;&gt;"",H62/$B62*100,"")</f>
        <v/>
      </c>
      <c r="L62" s="66" t="str">
        <f>IF($A62&lt;&gt;"",K62/$B62*100,"")</f>
        <v/>
      </c>
      <c r="O62" s="66" t="str">
        <f>IF($A62&lt;&gt;"",N62/$B62*100,"")</f>
        <v/>
      </c>
      <c r="R62" s="66" t="str">
        <f>IF($A62&lt;&gt;"",Q62/$B62*100,"")</f>
        <v/>
      </c>
    </row>
    <row r="63" spans="1:19" ht="12.95" customHeight="1" x14ac:dyDescent="0.2">
      <c r="A63" s="23" t="s">
        <v>53</v>
      </c>
      <c r="B63" s="68">
        <f>SUM(E63+H63+K63+N63+Q63)</f>
        <v>2406</v>
      </c>
      <c r="C63" s="66">
        <f>IF(A63&lt;&gt;0,B63/$B$11*100,"")</f>
        <v>5.6019930615381037</v>
      </c>
      <c r="E63" s="68">
        <f>SUM(E64:E68)</f>
        <v>692</v>
      </c>
      <c r="F63" s="66">
        <f>IF($A63&lt;&gt;"",E63/$B63*100,"")</f>
        <v>28.761429758935993</v>
      </c>
      <c r="G63" s="23" t="s">
        <v>150</v>
      </c>
      <c r="H63" s="68">
        <f>SUM(H64:H68)</f>
        <v>1070</v>
      </c>
      <c r="I63" s="66">
        <f>IF($A63&lt;&gt;"",H63/$B63*100,"")</f>
        <v>44.472152950955945</v>
      </c>
      <c r="J63" s="23" t="s">
        <v>150</v>
      </c>
      <c r="K63" s="68">
        <f>SUM(K64:K68)</f>
        <v>568</v>
      </c>
      <c r="L63" s="66">
        <f>IF($A63&lt;&gt;"",K63/$B63*100,"")</f>
        <v>23.607647547797171</v>
      </c>
      <c r="M63" s="23" t="s">
        <v>150</v>
      </c>
      <c r="N63" s="68">
        <f>SUM(N64:N68)</f>
        <v>76</v>
      </c>
      <c r="O63" s="66">
        <f>IF($A63&lt;&gt;"",N63/$B63*100,"")</f>
        <v>3.1587697423108891</v>
      </c>
      <c r="P63" s="23" t="s">
        <v>150</v>
      </c>
      <c r="Q63" s="68">
        <f>SUM(Q64:Q68)</f>
        <v>0</v>
      </c>
      <c r="R63" s="66">
        <f>IF($A63&lt;&gt;"",Q63/$B63*100,"")</f>
        <v>0</v>
      </c>
    </row>
    <row r="64" spans="1:19" ht="12.95" customHeight="1" x14ac:dyDescent="0.2">
      <c r="A64" s="23" t="s">
        <v>54</v>
      </c>
      <c r="B64" s="68">
        <f>SUM(E64+H64+K64+N64+Q64)</f>
        <v>678</v>
      </c>
      <c r="C64" s="66">
        <f>IF(A64&lt;&gt;0,B64/$B$11*100,"")</f>
        <v>1.5786164986379196</v>
      </c>
      <c r="E64" s="73">
        <v>204</v>
      </c>
      <c r="F64" s="66">
        <f>IF($A64&lt;&gt;"",E64/$B64*100,"")</f>
        <v>30.088495575221241</v>
      </c>
      <c r="G64" s="73"/>
      <c r="H64" s="73">
        <v>341</v>
      </c>
      <c r="I64" s="66">
        <f>IF($A64&lt;&gt;"",H64/$B64*100,"")</f>
        <v>50.294985250737469</v>
      </c>
      <c r="J64" s="73"/>
      <c r="K64" s="73">
        <v>68</v>
      </c>
      <c r="L64" s="66">
        <f>IF($A64&lt;&gt;"",K64/$B64*100,"")</f>
        <v>10.029498525073747</v>
      </c>
      <c r="M64" s="73"/>
      <c r="N64" s="73">
        <v>65</v>
      </c>
      <c r="O64" s="66">
        <f>IF($A64&lt;&gt;"",N64/$B64*100,"")</f>
        <v>9.5870206489675525</v>
      </c>
      <c r="P64" s="73"/>
      <c r="Q64" s="73">
        <v>0</v>
      </c>
      <c r="R64" s="66">
        <f>IF($A64&lt;&gt;"",Q64/$B64*100,"")</f>
        <v>0</v>
      </c>
      <c r="S64" s="23" t="s">
        <v>150</v>
      </c>
    </row>
    <row r="65" spans="1:18" ht="12.95" customHeight="1" x14ac:dyDescent="0.2">
      <c r="A65" s="23" t="s">
        <v>55</v>
      </c>
      <c r="B65" s="68">
        <f>SUM(E65+H65+K65+N65+Q65)</f>
        <v>462</v>
      </c>
      <c r="C65" s="66">
        <f>IF(A65&lt;&gt;0,B65/$B$11*100,"")</f>
        <v>1.0756944282753964</v>
      </c>
      <c r="E65" s="73">
        <v>105</v>
      </c>
      <c r="F65" s="66">
        <f>IF($A65&lt;&gt;"",E65/$B65*100,"")</f>
        <v>22.727272727272727</v>
      </c>
      <c r="G65" s="73"/>
      <c r="H65" s="73">
        <v>221</v>
      </c>
      <c r="I65" s="66">
        <f>IF($A65&lt;&gt;"",H65/$B65*100,"")</f>
        <v>47.83549783549784</v>
      </c>
      <c r="J65" s="73"/>
      <c r="K65" s="73">
        <v>133</v>
      </c>
      <c r="L65" s="66">
        <f>IF($A65&lt;&gt;"",K65/$B65*100,"")</f>
        <v>28.787878787878789</v>
      </c>
      <c r="M65" s="73"/>
      <c r="N65" s="73">
        <v>3</v>
      </c>
      <c r="O65" s="66">
        <f>IF($A65&lt;&gt;"",N65/$B65*100,"")</f>
        <v>0.64935064935064934</v>
      </c>
      <c r="P65" s="73"/>
      <c r="Q65" s="73">
        <v>0</v>
      </c>
      <c r="R65" s="66">
        <f>IF($A65&lt;&gt;"",Q65/$B65*100,"")</f>
        <v>0</v>
      </c>
    </row>
    <row r="66" spans="1:18" ht="12.95" customHeight="1" x14ac:dyDescent="0.2">
      <c r="A66" s="23" t="s">
        <v>58</v>
      </c>
      <c r="B66" s="68">
        <f>SUM(E66+H66+K66+N66+Q66)</f>
        <v>799</v>
      </c>
      <c r="C66" s="66">
        <f>IF(A66&lt;&gt;0,B66/$B$11*100,"")</f>
        <v>1.8603459917576659</v>
      </c>
      <c r="E66" s="73">
        <v>202</v>
      </c>
      <c r="F66" s="66">
        <f>IF($A66&lt;&gt;"",E66/$B66*100,"")</f>
        <v>25.281602002503128</v>
      </c>
      <c r="G66" s="73"/>
      <c r="H66" s="73">
        <v>288</v>
      </c>
      <c r="I66" s="66">
        <f>IF($A66&lt;&gt;"",H66/$B66*100,"")</f>
        <v>36.045056320400498</v>
      </c>
      <c r="J66" s="73"/>
      <c r="K66" s="73">
        <v>306</v>
      </c>
      <c r="L66" s="66">
        <f>IF($A66&lt;&gt;"",K66/$B66*100,"")</f>
        <v>38.297872340425535</v>
      </c>
      <c r="M66" s="73"/>
      <c r="N66" s="73">
        <v>3</v>
      </c>
      <c r="O66" s="66">
        <f>IF($A66&lt;&gt;"",N66/$B66*100,"")</f>
        <v>0.37546933667083854</v>
      </c>
      <c r="P66" s="73"/>
      <c r="Q66" s="73">
        <v>0</v>
      </c>
      <c r="R66" s="66">
        <f>IF($A66&lt;&gt;"",Q66/$B66*100,"")</f>
        <v>0</v>
      </c>
    </row>
    <row r="67" spans="1:18" ht="12.95" customHeight="1" x14ac:dyDescent="0.2">
      <c r="A67" s="23" t="s">
        <v>56</v>
      </c>
      <c r="B67" s="68">
        <f>SUM(E67+H67+K67+N67+Q67)</f>
        <v>149</v>
      </c>
      <c r="C67" s="66">
        <f>IF(A67&lt;&gt;0,B67/$B$11*100,"")</f>
        <v>0.34692309483340705</v>
      </c>
      <c r="E67" s="73">
        <v>61</v>
      </c>
      <c r="F67" s="66">
        <f>IF($A67&lt;&gt;"",E67/$B67*100,"")</f>
        <v>40.939597315436245</v>
      </c>
      <c r="G67" s="73"/>
      <c r="H67" s="73">
        <v>80</v>
      </c>
      <c r="I67" s="66">
        <f>IF($A67&lt;&gt;"",H67/$B67*100,"")</f>
        <v>53.691275167785236</v>
      </c>
      <c r="J67" s="73"/>
      <c r="K67" s="73">
        <v>8</v>
      </c>
      <c r="L67" s="66">
        <f>IF($A67&lt;&gt;"",K67/$B67*100,"")</f>
        <v>5.3691275167785237</v>
      </c>
      <c r="M67" s="73"/>
      <c r="N67" s="73">
        <v>0</v>
      </c>
      <c r="O67" s="66">
        <f>IF($A67&lt;&gt;"",N67/$B67*100,"")</f>
        <v>0</v>
      </c>
      <c r="P67" s="73"/>
      <c r="Q67" s="73">
        <v>0</v>
      </c>
      <c r="R67" s="66">
        <f>IF($A67&lt;&gt;"",Q67/$B67*100,"")</f>
        <v>0</v>
      </c>
    </row>
    <row r="68" spans="1:18" ht="12.95" customHeight="1" x14ac:dyDescent="0.2">
      <c r="A68" s="23" t="s">
        <v>57</v>
      </c>
      <c r="B68" s="68">
        <f>SUM(E68+H68+K68+N68+Q68)</f>
        <v>318</v>
      </c>
      <c r="C68" s="66">
        <f>IF(A68&lt;&gt;0,B68/$B$11*100,"")</f>
        <v>0.74041304803371444</v>
      </c>
      <c r="E68" s="73">
        <v>120</v>
      </c>
      <c r="F68" s="66">
        <f>IF($A68&lt;&gt;"",E68/$B68*100,"")</f>
        <v>37.735849056603776</v>
      </c>
      <c r="G68" s="73"/>
      <c r="H68" s="73">
        <v>140</v>
      </c>
      <c r="I68" s="66">
        <f>IF($A68&lt;&gt;"",H68/$B68*100,"")</f>
        <v>44.025157232704402</v>
      </c>
      <c r="J68" s="73"/>
      <c r="K68" s="73">
        <v>53</v>
      </c>
      <c r="L68" s="66">
        <f>IF($A68&lt;&gt;"",K68/$B68*100,"")</f>
        <v>16.666666666666664</v>
      </c>
      <c r="M68" s="73"/>
      <c r="N68" s="73">
        <v>5</v>
      </c>
      <c r="O68" s="66">
        <f>IF($A68&lt;&gt;"",N68/$B68*100,"")</f>
        <v>1.5723270440251573</v>
      </c>
      <c r="P68" s="73"/>
      <c r="Q68" s="73">
        <v>0</v>
      </c>
      <c r="R68" s="66">
        <f>IF($A68&lt;&gt;"",Q68/$B68*100,"")</f>
        <v>0</v>
      </c>
    </row>
    <row r="69" spans="1:18" ht="12.95" customHeight="1" x14ac:dyDescent="0.2">
      <c r="C69" s="66" t="str">
        <f>IF(A69&lt;&gt;0,B69/$B$11*100,"")</f>
        <v/>
      </c>
      <c r="E69" s="73"/>
      <c r="F69" s="66" t="str">
        <f>IF($A69&lt;&gt;"",E69/$B69*100,"")</f>
        <v/>
      </c>
      <c r="G69" s="73"/>
      <c r="H69" s="73"/>
      <c r="I69" s="66" t="str">
        <f>IF($A69&lt;&gt;"",H69/$B69*100,"")</f>
        <v/>
      </c>
      <c r="J69" s="73"/>
      <c r="K69" s="73"/>
      <c r="L69" s="66" t="str">
        <f>IF($A69&lt;&gt;"",K69/$B69*100,"")</f>
        <v/>
      </c>
      <c r="M69" s="73"/>
      <c r="N69" s="73"/>
      <c r="O69" s="66" t="str">
        <f>IF($A69&lt;&gt;"",N69/$B69*100,"")</f>
        <v/>
      </c>
      <c r="P69" s="73"/>
      <c r="Q69" s="73"/>
      <c r="R69" s="66" t="str">
        <f>IF($A69&lt;&gt;"",Q69/$B69*100,"")</f>
        <v/>
      </c>
    </row>
    <row r="70" spans="1:18" ht="12.95" customHeight="1" x14ac:dyDescent="0.2">
      <c r="A70" s="23" t="s">
        <v>59</v>
      </c>
      <c r="B70" s="68">
        <f>SUM(E70+H70+K70+N70+Q70)</f>
        <v>440</v>
      </c>
      <c r="C70" s="66">
        <f>IF(A70&lt;&gt;0,B70/$B$11*100,"")</f>
        <v>1.0244708840718062</v>
      </c>
      <c r="E70" s="73">
        <v>114</v>
      </c>
      <c r="F70" s="66">
        <f>IF($A70&lt;&gt;"",E70/$B70*100,"")</f>
        <v>25.90909090909091</v>
      </c>
      <c r="G70" s="73"/>
      <c r="H70" s="73">
        <v>188</v>
      </c>
      <c r="I70" s="66">
        <f>IF($A70&lt;&gt;"",H70/$B70*100,"")</f>
        <v>42.727272727272727</v>
      </c>
      <c r="J70" s="73"/>
      <c r="K70" s="73">
        <v>129</v>
      </c>
      <c r="L70" s="66">
        <f>IF($A70&lt;&gt;"",K70/$B70*100,"")</f>
        <v>29.318181818181817</v>
      </c>
      <c r="M70" s="73"/>
      <c r="N70" s="73">
        <v>9</v>
      </c>
      <c r="O70" s="66">
        <f>IF($A70&lt;&gt;"",N70/$B70*100,"")</f>
        <v>2.0454545454545454</v>
      </c>
      <c r="P70" s="73"/>
      <c r="Q70" s="73">
        <v>0</v>
      </c>
      <c r="R70" s="66">
        <f>IF($A70&lt;&gt;"",Q70/$B70*100,"")</f>
        <v>0</v>
      </c>
    </row>
    <row r="71" spans="1:18" ht="12.95" customHeight="1" x14ac:dyDescent="0.2">
      <c r="C71" s="66" t="str">
        <f>IF(A71&lt;&gt;0,B71/$B$11*100,"")</f>
        <v/>
      </c>
      <c r="E71" s="73"/>
      <c r="F71" s="66" t="str">
        <f>IF($A71&lt;&gt;"",E71/$B71*100,"")</f>
        <v/>
      </c>
      <c r="G71" s="73"/>
      <c r="H71" s="73"/>
      <c r="I71" s="66" t="str">
        <f>IF($A71&lt;&gt;"",H71/$B71*100,"")</f>
        <v/>
      </c>
      <c r="J71" s="73"/>
      <c r="K71" s="73"/>
      <c r="L71" s="66" t="str">
        <f>IF($A71&lt;&gt;"",K71/$B71*100,"")</f>
        <v/>
      </c>
      <c r="M71" s="73"/>
      <c r="N71" s="73"/>
      <c r="O71" s="66" t="str">
        <f>IF($A71&lt;&gt;"",N71/$B71*100,"")</f>
        <v/>
      </c>
      <c r="P71" s="73"/>
      <c r="Q71" s="73"/>
      <c r="R71" s="66" t="str">
        <f>IF($A71&lt;&gt;"",Q71/$B71*100,"")</f>
        <v/>
      </c>
    </row>
    <row r="72" spans="1:18" ht="12.95" customHeight="1" x14ac:dyDescent="0.2">
      <c r="A72" s="23" t="s">
        <v>60</v>
      </c>
      <c r="B72" s="68">
        <f>SUM(E72+H72+K72+N72+Q72)</f>
        <v>546</v>
      </c>
      <c r="C72" s="66">
        <f>IF(A72&lt;&gt;0,B72/$B$11*100,"")</f>
        <v>1.2712752334163775</v>
      </c>
      <c r="E72" s="73">
        <v>157</v>
      </c>
      <c r="F72" s="66">
        <f>IF($A72&lt;&gt;"",E72/$B72*100,"")</f>
        <v>28.754578754578752</v>
      </c>
      <c r="G72" s="73"/>
      <c r="H72" s="73">
        <v>156</v>
      </c>
      <c r="I72" s="66">
        <f>IF($A72&lt;&gt;"",H72/$B72*100,"")</f>
        <v>28.571428571428569</v>
      </c>
      <c r="J72" s="73"/>
      <c r="K72" s="73">
        <v>189</v>
      </c>
      <c r="L72" s="66">
        <f>IF($A72&lt;&gt;"",K72/$B72*100,"")</f>
        <v>34.615384615384613</v>
      </c>
      <c r="M72" s="73"/>
      <c r="N72" s="73">
        <v>43</v>
      </c>
      <c r="O72" s="66">
        <f>IF($A72&lt;&gt;"",N72/$B72*100,"")</f>
        <v>7.875457875457875</v>
      </c>
      <c r="P72" s="73"/>
      <c r="Q72" s="73">
        <v>1</v>
      </c>
      <c r="R72" s="66">
        <f>IF($A72&lt;&gt;"",Q72/$B72*100,"")</f>
        <v>0.18315018315018314</v>
      </c>
    </row>
    <row r="73" spans="1:18" ht="12.95" customHeight="1" x14ac:dyDescent="0.2">
      <c r="C73" s="66" t="str">
        <f>IF(A73&lt;&gt;0,B73/$B$11*100,"")</f>
        <v/>
      </c>
      <c r="F73" s="66" t="str">
        <f>IF($A73&lt;&gt;"",E73/$B73*100,"")</f>
        <v/>
      </c>
      <c r="I73" s="66" t="str">
        <f>IF($A73&lt;&gt;"",H73/$B73*100,"")</f>
        <v/>
      </c>
      <c r="L73" s="66" t="str">
        <f>IF($A73&lt;&gt;"",K73/$B73*100,"")</f>
        <v/>
      </c>
      <c r="O73" s="66" t="str">
        <f>IF($A73&lt;&gt;"",N73/$B73*100,"")</f>
        <v/>
      </c>
      <c r="R73" s="66" t="str">
        <f>IF($A73&lt;&gt;"",Q73/$B73*100,"")</f>
        <v/>
      </c>
    </row>
    <row r="74" spans="1:18" ht="12.95" customHeight="1" x14ac:dyDescent="0.2">
      <c r="A74" s="75" t="s">
        <v>89</v>
      </c>
      <c r="B74" s="68">
        <f>SUM(E74+H74+K74+N74+Q74)</f>
        <v>1441</v>
      </c>
      <c r="C74" s="66">
        <f>IF(A74&lt;&gt;0,B74/$B$11*100,"")</f>
        <v>3.3551421453351651</v>
      </c>
      <c r="E74" s="68">
        <f>SUM(E75)</f>
        <v>516</v>
      </c>
      <c r="F74" s="66">
        <f>IF($A74&lt;&gt;"",E74/$B74*100,"")</f>
        <v>35.808466342817482</v>
      </c>
      <c r="H74" s="68">
        <f>SUM(H75)</f>
        <v>618</v>
      </c>
      <c r="I74" s="66">
        <f>IF($A74&lt;&gt;"",H74/$B74*100,"")</f>
        <v>42.886884108258158</v>
      </c>
      <c r="K74" s="68">
        <f>SUM(K75)</f>
        <v>306</v>
      </c>
      <c r="L74" s="66">
        <f>IF($A74&lt;&gt;"",K74/$B74*100,"")</f>
        <v>21.235253296322</v>
      </c>
      <c r="N74" s="68">
        <f>SUM(N75)</f>
        <v>1</v>
      </c>
      <c r="O74" s="66">
        <f>IF($A74&lt;&gt;"",N74/$B74*100,"")</f>
        <v>6.9396252602359473E-2</v>
      </c>
      <c r="Q74" s="68">
        <f>SUM(Q75)</f>
        <v>0</v>
      </c>
      <c r="R74" s="66">
        <f>IF($A74&lt;&gt;"",Q74/$B74*100,"")</f>
        <v>0</v>
      </c>
    </row>
    <row r="75" spans="1:18" ht="12.95" customHeight="1" x14ac:dyDescent="0.2">
      <c r="A75" s="23" t="s">
        <v>61</v>
      </c>
      <c r="B75" s="68">
        <f>SUM(E75+H75+K75+N75+Q75)</f>
        <v>1441</v>
      </c>
      <c r="C75" s="66">
        <f>IF(A75&lt;&gt;0,B75/$B$11*100,"")</f>
        <v>3.3551421453351651</v>
      </c>
      <c r="E75" s="68">
        <f>SUM(E76:E79)</f>
        <v>516</v>
      </c>
      <c r="F75" s="66">
        <f>IF($A75&lt;&gt;"",E75/$B75*100,"")</f>
        <v>35.808466342817482</v>
      </c>
      <c r="G75" s="23" t="s">
        <v>150</v>
      </c>
      <c r="H75" s="68">
        <f>SUM(H76:H79)</f>
        <v>618</v>
      </c>
      <c r="I75" s="66">
        <f>IF($A75&lt;&gt;"",H75/$B75*100,"")</f>
        <v>42.886884108258158</v>
      </c>
      <c r="J75" s="23" t="s">
        <v>150</v>
      </c>
      <c r="K75" s="68">
        <f>SUM(K76:K79)</f>
        <v>306</v>
      </c>
      <c r="L75" s="66">
        <f>IF($A75&lt;&gt;"",K75/$B75*100,"")</f>
        <v>21.235253296322</v>
      </c>
      <c r="M75" s="23" t="s">
        <v>150</v>
      </c>
      <c r="N75" s="68">
        <f>SUM(N76:N79)</f>
        <v>1</v>
      </c>
      <c r="O75" s="66">
        <f>IF($A75&lt;&gt;"",N75/$B75*100,"")</f>
        <v>6.9396252602359473E-2</v>
      </c>
      <c r="P75" s="23" t="s">
        <v>150</v>
      </c>
      <c r="Q75" s="68">
        <f>SUM(Q76:Q79)</f>
        <v>0</v>
      </c>
      <c r="R75" s="66">
        <f>IF($A75&lt;&gt;"",Q75/$B75*100,"")</f>
        <v>0</v>
      </c>
    </row>
    <row r="76" spans="1:18" ht="12.95" customHeight="1" x14ac:dyDescent="0.2">
      <c r="A76" s="23" t="s">
        <v>62</v>
      </c>
      <c r="B76" s="68">
        <f>SUM(E76+H76+K76+N76+Q76)</f>
        <v>367</v>
      </c>
      <c r="C76" s="66">
        <f>IF(A76&lt;&gt;0,B76/$B$11*100,"")</f>
        <v>0.85450185103262011</v>
      </c>
      <c r="E76" s="73">
        <v>102</v>
      </c>
      <c r="F76" s="66">
        <f>IF($A76&lt;&gt;"",E76/$B76*100,"")</f>
        <v>27.792915531335151</v>
      </c>
      <c r="G76" s="73"/>
      <c r="H76" s="73">
        <v>160</v>
      </c>
      <c r="I76" s="66">
        <f>IF($A76&lt;&gt;"",H76/$B76*100,"")</f>
        <v>43.596730245231605</v>
      </c>
      <c r="J76" s="73"/>
      <c r="K76" s="73">
        <v>105</v>
      </c>
      <c r="L76" s="66">
        <f>IF($A76&lt;&gt;"",K76/$B76*100,"")</f>
        <v>28.610354223433244</v>
      </c>
      <c r="M76" s="73"/>
      <c r="N76" s="73">
        <v>0</v>
      </c>
      <c r="O76" s="66">
        <f>IF($A76&lt;&gt;"",N76/$B76*100,"")</f>
        <v>0</v>
      </c>
      <c r="P76" s="73"/>
      <c r="Q76" s="73">
        <v>0</v>
      </c>
      <c r="R76" s="66">
        <f>IF($A76&lt;&gt;"",Q76/$B76*100,"")</f>
        <v>0</v>
      </c>
    </row>
    <row r="77" spans="1:18" ht="12.95" customHeight="1" x14ac:dyDescent="0.2">
      <c r="A77" s="23" t="s">
        <v>63</v>
      </c>
      <c r="B77" s="68">
        <f>SUM(E77+H77+K77+N77+Q77)</f>
        <v>449</v>
      </c>
      <c r="C77" s="66">
        <f>IF(A77&lt;&gt;0,B77/$B$11*100,"")</f>
        <v>1.0454259703369111</v>
      </c>
      <c r="E77" s="73">
        <v>154</v>
      </c>
      <c r="F77" s="66">
        <f>IF($A77&lt;&gt;"",E77/$B77*100,"")</f>
        <v>34.298440979955458</v>
      </c>
      <c r="G77" s="73"/>
      <c r="H77" s="73">
        <v>226</v>
      </c>
      <c r="I77" s="66">
        <f>IF($A77&lt;&gt;"",H77/$B77*100,"")</f>
        <v>50.334075723830743</v>
      </c>
      <c r="J77" s="73"/>
      <c r="K77" s="73">
        <v>69</v>
      </c>
      <c r="L77" s="66">
        <f>IF($A77&lt;&gt;"",K77/$B77*100,"")</f>
        <v>15.367483296213807</v>
      </c>
      <c r="M77" s="73"/>
      <c r="N77" s="73">
        <v>0</v>
      </c>
      <c r="O77" s="66">
        <f>IF($A77&lt;&gt;"",N77/$B77*100,"")</f>
        <v>0</v>
      </c>
      <c r="P77" s="73"/>
      <c r="Q77" s="73">
        <v>0</v>
      </c>
      <c r="R77" s="66">
        <f>IF($A77&lt;&gt;"",Q77/$B77*100,"")</f>
        <v>0</v>
      </c>
    </row>
    <row r="78" spans="1:18" ht="12.95" customHeight="1" x14ac:dyDescent="0.2">
      <c r="A78" s="23" t="s">
        <v>64</v>
      </c>
      <c r="B78" s="68">
        <f>SUM(E78+H78+K78+N78+Q78)</f>
        <v>364</v>
      </c>
      <c r="C78" s="66">
        <f>IF(A78&lt;&gt;0,B78/$B$11*100,"")</f>
        <v>0.84751682227758496</v>
      </c>
      <c r="E78" s="73">
        <v>185</v>
      </c>
      <c r="F78" s="66">
        <f>IF($A78&lt;&gt;"",E78/$B78*100,"")</f>
        <v>50.824175824175825</v>
      </c>
      <c r="G78" s="73"/>
      <c r="H78" s="73">
        <v>127</v>
      </c>
      <c r="I78" s="66">
        <f>IF($A78&lt;&gt;"",H78/$B78*100,"")</f>
        <v>34.890109890109891</v>
      </c>
      <c r="J78" s="73"/>
      <c r="K78" s="73">
        <v>52</v>
      </c>
      <c r="L78" s="66">
        <f>IF($A78&lt;&gt;"",K78/$B78*100,"")</f>
        <v>14.285714285714285</v>
      </c>
      <c r="M78" s="73"/>
      <c r="N78" s="73">
        <v>0</v>
      </c>
      <c r="O78" s="66">
        <f>IF($A78&lt;&gt;"",N78/$B78*100,"")</f>
        <v>0</v>
      </c>
      <c r="P78" s="73"/>
      <c r="Q78" s="73">
        <v>0</v>
      </c>
      <c r="R78" s="66">
        <f>IF($A78&lt;&gt;"",Q78/$B78*100,"")</f>
        <v>0</v>
      </c>
    </row>
    <row r="79" spans="1:18" ht="12.95" customHeight="1" x14ac:dyDescent="0.2">
      <c r="A79" s="23" t="s">
        <v>65</v>
      </c>
      <c r="B79" s="68">
        <f>SUM(E79+H79+K79+N79+Q79)</f>
        <v>261</v>
      </c>
      <c r="C79" s="66">
        <f>IF(A79&lt;&gt;0,B79/$B$11*100,"")</f>
        <v>0.60769750168804859</v>
      </c>
      <c r="E79" s="73">
        <v>75</v>
      </c>
      <c r="F79" s="66">
        <f>IF($A79&lt;&gt;"",E79/$B79*100,"")</f>
        <v>28.735632183908045</v>
      </c>
      <c r="G79" s="73"/>
      <c r="H79" s="73">
        <v>105</v>
      </c>
      <c r="I79" s="66">
        <f>IF($A79&lt;&gt;"",H79/$B79*100,"")</f>
        <v>40.229885057471265</v>
      </c>
      <c r="J79" s="73"/>
      <c r="K79" s="73">
        <v>80</v>
      </c>
      <c r="L79" s="66">
        <f>IF($A79&lt;&gt;"",K79/$B79*100,"")</f>
        <v>30.651340996168582</v>
      </c>
      <c r="M79" s="73"/>
      <c r="N79" s="73">
        <v>1</v>
      </c>
      <c r="O79" s="66">
        <f>IF($A79&lt;&gt;"",N79/$B79*100,"")</f>
        <v>0.38314176245210724</v>
      </c>
      <c r="P79" s="73"/>
      <c r="Q79" s="73">
        <v>0</v>
      </c>
      <c r="R79" s="66">
        <f>IF($A79&lt;&gt;"",Q79/$B79*100,"")</f>
        <v>0</v>
      </c>
    </row>
    <row r="80" spans="1:18" ht="12.95" customHeight="1" x14ac:dyDescent="0.2">
      <c r="C80" s="66" t="str">
        <f>IF(A80&lt;&gt;0,B80/$B$11*100,"")</f>
        <v/>
      </c>
      <c r="F80" s="66" t="str">
        <f>IF($A80&lt;&gt;"",E80/$B80*100,"")</f>
        <v/>
      </c>
      <c r="I80" s="66" t="str">
        <f>IF($A80&lt;&gt;"",H80/$B80*100,"")</f>
        <v/>
      </c>
      <c r="L80" s="66" t="str">
        <f>IF($A80&lt;&gt;"",K80/$B80*100,"")</f>
        <v/>
      </c>
      <c r="O80" s="66" t="str">
        <f>IF($A80&lt;&gt;"",N80/$B80*100,"")</f>
        <v/>
      </c>
      <c r="R80" s="66" t="str">
        <f>IF($A80&lt;&gt;"",Q80/$B80*100,"")</f>
        <v/>
      </c>
    </row>
    <row r="81" spans="1:18" ht="12.95" customHeight="1" x14ac:dyDescent="0.2">
      <c r="A81" s="75" t="s">
        <v>90</v>
      </c>
      <c r="B81" s="68">
        <f>SUM(E81+H81+K81+N81+Q81)</f>
        <v>6680</v>
      </c>
      <c r="C81" s="66">
        <f>IF(A81&lt;&gt;0,B81/$B$11*100,"")</f>
        <v>15.553330694544693</v>
      </c>
      <c r="E81" s="68">
        <f>SUM(E82)</f>
        <v>1952</v>
      </c>
      <c r="F81" s="66">
        <f>IF($A81&lt;&gt;"",E81/$B81*100,"")</f>
        <v>29.221556886227546</v>
      </c>
      <c r="H81" s="68">
        <f>SUM(H82)</f>
        <v>2901</v>
      </c>
      <c r="I81" s="66">
        <f>IF($A81&lt;&gt;"",H81/$B81*100,"")</f>
        <v>43.428143712574851</v>
      </c>
      <c r="K81" s="68">
        <f>SUM(K82)</f>
        <v>1802</v>
      </c>
      <c r="L81" s="66">
        <f>IF($A81&lt;&gt;"",K81/$B81*100,"")</f>
        <v>26.976047904191621</v>
      </c>
      <c r="N81" s="68">
        <f>SUM(N82)</f>
        <v>23</v>
      </c>
      <c r="O81" s="66">
        <f>IF($A81&lt;&gt;"",N81/$B81*100,"")</f>
        <v>0.34431137724550898</v>
      </c>
      <c r="Q81" s="68">
        <f>SUM(Q82)</f>
        <v>2</v>
      </c>
      <c r="R81" s="66">
        <f>IF($A81&lt;&gt;"",Q81/$B81*100,"")</f>
        <v>2.9940119760479042E-2</v>
      </c>
    </row>
    <row r="82" spans="1:18" ht="12.95" customHeight="1" x14ac:dyDescent="0.2">
      <c r="A82" s="23" t="s">
        <v>66</v>
      </c>
      <c r="B82" s="68">
        <f>SUM(E82+H82+K82+N82+Q82)</f>
        <v>6680</v>
      </c>
      <c r="C82" s="66">
        <f>IF(A82&lt;&gt;0,B82/$B$11*100,"")</f>
        <v>15.553330694544693</v>
      </c>
      <c r="E82" s="68">
        <f>SUM(E83:E91)</f>
        <v>1952</v>
      </c>
      <c r="F82" s="66">
        <f>IF($A82&lt;&gt;"",E82/$B82*100,"")</f>
        <v>29.221556886227546</v>
      </c>
      <c r="G82" s="23" t="s">
        <v>150</v>
      </c>
      <c r="H82" s="68">
        <f>SUM(H83:H91)</f>
        <v>2901</v>
      </c>
      <c r="I82" s="66">
        <f>IF($A82&lt;&gt;"",H82/$B82*100,"")</f>
        <v>43.428143712574851</v>
      </c>
      <c r="J82" s="23" t="s">
        <v>150</v>
      </c>
      <c r="K82" s="68">
        <f>SUM(K83:K91)</f>
        <v>1802</v>
      </c>
      <c r="L82" s="66">
        <f>IF($A82&lt;&gt;"",K82/$B82*100,"")</f>
        <v>26.976047904191621</v>
      </c>
      <c r="M82" s="23" t="s">
        <v>150</v>
      </c>
      <c r="N82" s="68">
        <f>SUM(N83:N91)</f>
        <v>23</v>
      </c>
      <c r="O82" s="66">
        <f>IF($A82&lt;&gt;"",N82/$B82*100,"")</f>
        <v>0.34431137724550898</v>
      </c>
      <c r="P82" s="23" t="s">
        <v>150</v>
      </c>
      <c r="Q82" s="68">
        <f>SUM(Q83:Q91)</f>
        <v>2</v>
      </c>
      <c r="R82" s="66">
        <f>IF($A82&lt;&gt;"",Q82/$B82*100,"")</f>
        <v>2.9940119760479042E-2</v>
      </c>
    </row>
    <row r="83" spans="1:18" ht="12.95" customHeight="1" x14ac:dyDescent="0.2">
      <c r="A83" s="23" t="s">
        <v>161</v>
      </c>
      <c r="B83" s="68">
        <f>SUM(E83+H83+K83+N83+Q83)</f>
        <v>566</v>
      </c>
      <c r="C83" s="66">
        <f>IF(A83&lt;&gt;0,B83/$B$11*100,"")</f>
        <v>1.3178420917832778</v>
      </c>
      <c r="E83" s="73">
        <v>148</v>
      </c>
      <c r="F83" s="66">
        <f>IF($A83&lt;&gt;"",E83/$B83*100,"")</f>
        <v>26.148409893992934</v>
      </c>
      <c r="G83" s="73"/>
      <c r="H83" s="73">
        <v>291</v>
      </c>
      <c r="I83" s="66">
        <f>IF($A83&lt;&gt;"",H83/$B83*100,"")</f>
        <v>51.413427561837452</v>
      </c>
      <c r="J83" s="73"/>
      <c r="K83" s="73">
        <v>127</v>
      </c>
      <c r="L83" s="66">
        <f>IF($A83&lt;&gt;"",K83/$B83*100,"")</f>
        <v>22.438162544169611</v>
      </c>
      <c r="M83" s="73"/>
      <c r="N83" s="73">
        <v>0</v>
      </c>
      <c r="O83" s="66">
        <f>IF($A83&lt;&gt;"",N83/$B83*100,"")</f>
        <v>0</v>
      </c>
      <c r="P83" s="73"/>
      <c r="Q83" s="73">
        <v>0</v>
      </c>
      <c r="R83" s="66">
        <f>IF($A83&lt;&gt;"",Q83/$B83*100,"")</f>
        <v>0</v>
      </c>
    </row>
    <row r="84" spans="1:18" ht="12.95" customHeight="1" x14ac:dyDescent="0.2">
      <c r="A84" s="23" t="s">
        <v>67</v>
      </c>
      <c r="B84" s="68">
        <f>SUM(E84+H84+K84+N84+Q84)</f>
        <v>968</v>
      </c>
      <c r="C84" s="66">
        <f>IF(A84&lt;&gt;0,B84/$B$11*100,"")</f>
        <v>2.2538359449579737</v>
      </c>
      <c r="E84" s="73">
        <v>255</v>
      </c>
      <c r="F84" s="66">
        <f>IF($A84&lt;&gt;"",E84/$B84*100,"")</f>
        <v>26.34297520661157</v>
      </c>
      <c r="G84" s="73"/>
      <c r="H84" s="73">
        <v>417</v>
      </c>
      <c r="I84" s="66">
        <f>IF($A84&lt;&gt;"",H84/$B84*100,"")</f>
        <v>43.078512396694215</v>
      </c>
      <c r="J84" s="73"/>
      <c r="K84" s="73">
        <v>294</v>
      </c>
      <c r="L84" s="66">
        <f>IF($A84&lt;&gt;"",K84/$B84*100,"")</f>
        <v>30.371900826446279</v>
      </c>
      <c r="M84" s="73"/>
      <c r="N84" s="73">
        <v>2</v>
      </c>
      <c r="O84" s="66">
        <f>IF($A84&lt;&gt;"",N84/$B84*100,"")</f>
        <v>0.20661157024793389</v>
      </c>
      <c r="P84" s="73"/>
      <c r="Q84" s="73">
        <v>0</v>
      </c>
      <c r="R84" s="66">
        <f>IF($A84&lt;&gt;"",Q84/$B84*100,"")</f>
        <v>0</v>
      </c>
    </row>
    <row r="85" spans="1:18" ht="12.95" customHeight="1" x14ac:dyDescent="0.2">
      <c r="A85" s="23" t="s">
        <v>69</v>
      </c>
      <c r="B85" s="68">
        <f>SUM(E85+H85+K85+N85+Q85)</f>
        <v>1250</v>
      </c>
      <c r="C85" s="66">
        <f>IF(A85&lt;&gt;0,B85/$B$11*100,"")</f>
        <v>2.9104286479312673</v>
      </c>
      <c r="E85" s="73">
        <v>444</v>
      </c>
      <c r="F85" s="66">
        <f>IF($A85&lt;&gt;"",E85/$B85*100,"")</f>
        <v>35.520000000000003</v>
      </c>
      <c r="G85" s="73"/>
      <c r="H85" s="73">
        <v>493</v>
      </c>
      <c r="I85" s="66">
        <f>IF($A85&lt;&gt;"",H85/$B85*100,"")</f>
        <v>39.44</v>
      </c>
      <c r="J85" s="73"/>
      <c r="K85" s="73">
        <v>304</v>
      </c>
      <c r="L85" s="66">
        <f>IF($A85&lt;&gt;"",K85/$B85*100,"")</f>
        <v>24.32</v>
      </c>
      <c r="M85" s="73"/>
      <c r="N85" s="73">
        <v>9</v>
      </c>
      <c r="O85" s="66">
        <f>IF($A85&lt;&gt;"",N85/$B85*100,"")</f>
        <v>0.72</v>
      </c>
      <c r="P85" s="73"/>
      <c r="Q85" s="73">
        <v>0</v>
      </c>
      <c r="R85" s="66">
        <f>IF($A85&lt;&gt;"",Q85/$B85*100,"")</f>
        <v>0</v>
      </c>
    </row>
    <row r="86" spans="1:18" ht="12.95" customHeight="1" x14ac:dyDescent="0.2">
      <c r="A86" s="23" t="s">
        <v>71</v>
      </c>
      <c r="B86" s="68">
        <f>SUM(E86+H86+K86+N86+Q86)</f>
        <v>578</v>
      </c>
      <c r="C86" s="66">
        <f>IF(A86&lt;&gt;0,B86/$B$11*100,"")</f>
        <v>1.345782206803418</v>
      </c>
      <c r="E86" s="73">
        <v>136</v>
      </c>
      <c r="F86" s="66">
        <f>IF($A86&lt;&gt;"",E86/$B86*100,"")</f>
        <v>23.52941176470588</v>
      </c>
      <c r="G86" s="73"/>
      <c r="H86" s="73">
        <v>146</v>
      </c>
      <c r="I86" s="66">
        <f>IF($A86&lt;&gt;"",H86/$B86*100,"")</f>
        <v>25.259515570934255</v>
      </c>
      <c r="J86" s="73"/>
      <c r="K86" s="73">
        <v>291</v>
      </c>
      <c r="L86" s="66">
        <f>IF($A86&lt;&gt;"",K86/$B86*100,"")</f>
        <v>50.346020761245683</v>
      </c>
      <c r="M86" s="73"/>
      <c r="N86" s="73">
        <v>5</v>
      </c>
      <c r="O86" s="66">
        <f>IF($A86&lt;&gt;"",N86/$B86*100,"")</f>
        <v>0.86505190311418689</v>
      </c>
      <c r="P86" s="73"/>
      <c r="Q86" s="73">
        <v>0</v>
      </c>
      <c r="R86" s="66">
        <f>IF($A86&lt;&gt;"",Q86/$B86*100,"")</f>
        <v>0</v>
      </c>
    </row>
    <row r="87" spans="1:18" ht="12.95" customHeight="1" x14ac:dyDescent="0.2">
      <c r="A87" s="23" t="s">
        <v>70</v>
      </c>
      <c r="B87" s="68">
        <f>SUM(E87+H87+K87+N87+Q87)</f>
        <v>602</v>
      </c>
      <c r="C87" s="66">
        <f>IF(A87&lt;&gt;0,B87/$B$11*100,"")</f>
        <v>1.4016624368436985</v>
      </c>
      <c r="E87" s="73">
        <v>145</v>
      </c>
      <c r="F87" s="66">
        <f>IF($A87&lt;&gt;"",E87/$B87*100,"")</f>
        <v>24.086378737541526</v>
      </c>
      <c r="G87" s="73"/>
      <c r="H87" s="73">
        <v>291</v>
      </c>
      <c r="I87" s="66">
        <f>IF($A87&lt;&gt;"",H87/$B87*100,"")</f>
        <v>48.338870431893689</v>
      </c>
      <c r="J87" s="73"/>
      <c r="K87" s="73">
        <v>164</v>
      </c>
      <c r="L87" s="66">
        <f>IF($A87&lt;&gt;"",K87/$B87*100,"")</f>
        <v>27.242524916943523</v>
      </c>
      <c r="M87" s="73"/>
      <c r="N87" s="73">
        <v>2</v>
      </c>
      <c r="O87" s="66">
        <f>IF($A87&lt;&gt;"",N87/$B87*100,"")</f>
        <v>0.33222591362126247</v>
      </c>
      <c r="P87" s="73"/>
      <c r="Q87" s="73">
        <v>0</v>
      </c>
      <c r="R87" s="66">
        <f>IF($A87&lt;&gt;"",Q87/$B87*100,"")</f>
        <v>0</v>
      </c>
    </row>
    <row r="88" spans="1:18" ht="12.95" customHeight="1" x14ac:dyDescent="0.2">
      <c r="A88" s="23" t="s">
        <v>68</v>
      </c>
      <c r="B88" s="68">
        <f>SUM(E88+H88+K88+N88+Q88)</f>
        <v>799</v>
      </c>
      <c r="C88" s="66">
        <f>IF(A88&lt;&gt;0,B88/$B$11*100,"")</f>
        <v>1.8603459917576659</v>
      </c>
      <c r="E88" s="73">
        <v>214</v>
      </c>
      <c r="F88" s="66">
        <f>IF($A88&lt;&gt;"",E88/$B88*100,"")</f>
        <v>26.783479349186486</v>
      </c>
      <c r="G88" s="73"/>
      <c r="H88" s="73">
        <v>340</v>
      </c>
      <c r="I88" s="66">
        <f>IF($A88&lt;&gt;"",H88/$B88*100,"")</f>
        <v>42.553191489361701</v>
      </c>
      <c r="J88" s="73"/>
      <c r="K88" s="73">
        <v>244</v>
      </c>
      <c r="L88" s="66">
        <f>IF($A88&lt;&gt;"",K88/$B88*100,"")</f>
        <v>30.538172715894866</v>
      </c>
      <c r="M88" s="73"/>
      <c r="N88" s="73">
        <v>0</v>
      </c>
      <c r="O88" s="66">
        <f>IF($A88&lt;&gt;"",N88/$B88*100,"")</f>
        <v>0</v>
      </c>
      <c r="P88" s="73"/>
      <c r="Q88" s="73">
        <v>1</v>
      </c>
      <c r="R88" s="66">
        <f>IF($A88&lt;&gt;"",Q88/$B88*100,"")</f>
        <v>0.12515644555694619</v>
      </c>
    </row>
    <row r="89" spans="1:18" ht="12.95" customHeight="1" x14ac:dyDescent="0.2">
      <c r="A89" s="23" t="s">
        <v>72</v>
      </c>
      <c r="B89" s="68">
        <f>SUM(E89+H89+K89+N89+Q89)</f>
        <v>731</v>
      </c>
      <c r="C89" s="66">
        <f>IF(A89&lt;&gt;0,B89/$B$11*100,"")</f>
        <v>1.7020186733102052</v>
      </c>
      <c r="E89" s="73">
        <v>254</v>
      </c>
      <c r="F89" s="66">
        <f>IF($A89&lt;&gt;"",E89/$B89*100,"")</f>
        <v>34.746922024623807</v>
      </c>
      <c r="G89" s="73"/>
      <c r="H89" s="73">
        <v>315</v>
      </c>
      <c r="I89" s="66">
        <f>IF($A89&lt;&gt;"",H89/$B89*100,"")</f>
        <v>43.091655266757869</v>
      </c>
      <c r="J89" s="73"/>
      <c r="K89" s="73">
        <v>157</v>
      </c>
      <c r="L89" s="66">
        <f>IF($A89&lt;&gt;"",K89/$B89*100,"")</f>
        <v>21.477428180574556</v>
      </c>
      <c r="M89" s="73"/>
      <c r="N89" s="73">
        <v>4</v>
      </c>
      <c r="O89" s="66">
        <f>IF($A89&lt;&gt;"",N89/$B89*100,"")</f>
        <v>0.54719562243502051</v>
      </c>
      <c r="P89" s="73"/>
      <c r="Q89" s="73">
        <v>1</v>
      </c>
      <c r="R89" s="66">
        <f>IF($A89&lt;&gt;"",Q89/$B89*100,"")</f>
        <v>0.13679890560875513</v>
      </c>
    </row>
    <row r="90" spans="1:18" ht="12.95" customHeight="1" x14ac:dyDescent="0.2">
      <c r="A90" s="23" t="s">
        <v>74</v>
      </c>
      <c r="B90" s="68">
        <f>SUM(E90+H90+K90+N90+Q90)</f>
        <v>442</v>
      </c>
      <c r="C90" s="66">
        <f>IF(A90&lt;&gt;0,B90/$B$11*100,"")</f>
        <v>1.0291275699084961</v>
      </c>
      <c r="E90" s="73">
        <v>130</v>
      </c>
      <c r="F90" s="66">
        <f>IF($A90&lt;&gt;"",E90/$B90*100,"")</f>
        <v>29.411764705882355</v>
      </c>
      <c r="G90" s="73"/>
      <c r="H90" s="73">
        <v>210</v>
      </c>
      <c r="I90" s="66">
        <f>IF($A90&lt;&gt;"",H90/$B90*100,"")</f>
        <v>47.511312217194565</v>
      </c>
      <c r="J90" s="73"/>
      <c r="K90" s="73">
        <v>102</v>
      </c>
      <c r="L90" s="66">
        <f>IF($A90&lt;&gt;"",K90/$B90*100,"")</f>
        <v>23.076923076923077</v>
      </c>
      <c r="M90" s="73"/>
      <c r="N90" s="73">
        <v>0</v>
      </c>
      <c r="O90" s="66">
        <f>IF($A90&lt;&gt;"",N90/$B90*100,"")</f>
        <v>0</v>
      </c>
      <c r="P90" s="73"/>
      <c r="Q90" s="73">
        <v>0</v>
      </c>
      <c r="R90" s="66">
        <f>IF($A90&lt;&gt;"",Q90/$B90*100,"")</f>
        <v>0</v>
      </c>
    </row>
    <row r="91" spans="1:18" ht="12.95" customHeight="1" x14ac:dyDescent="0.2">
      <c r="A91" s="23" t="s">
        <v>73</v>
      </c>
      <c r="B91" s="68">
        <f>SUM(E91+H91+K91+N91+Q91)</f>
        <v>744</v>
      </c>
      <c r="C91" s="66">
        <f>IF(A91&lt;&gt;0,B91/$B$11*100,"")</f>
        <v>1.7322871312486905</v>
      </c>
      <c r="E91" s="73">
        <v>226</v>
      </c>
      <c r="F91" s="66">
        <f>IF($A91&lt;&gt;"",E91/$B91*100,"")</f>
        <v>30.376344086021508</v>
      </c>
      <c r="G91" s="73"/>
      <c r="H91" s="73">
        <v>398</v>
      </c>
      <c r="I91" s="66">
        <f>IF($A91&lt;&gt;"",H91/$B91*100,"")</f>
        <v>53.494623655913976</v>
      </c>
      <c r="J91" s="73"/>
      <c r="K91" s="73">
        <v>119</v>
      </c>
      <c r="L91" s="66">
        <f>IF($A91&lt;&gt;"",K91/$B91*100,"")</f>
        <v>15.994623655913978</v>
      </c>
      <c r="M91" s="73"/>
      <c r="N91" s="73">
        <v>1</v>
      </c>
      <c r="O91" s="66">
        <f>IF($A91&lt;&gt;"",N91/$B91*100,"")</f>
        <v>0.13440860215053765</v>
      </c>
      <c r="P91" s="73"/>
      <c r="Q91" s="73">
        <v>0</v>
      </c>
      <c r="R91" s="66">
        <f>IF($A91&lt;&gt;"",Q91/$B91*100,"")</f>
        <v>0</v>
      </c>
    </row>
    <row r="92" spans="1:18" ht="12.95" customHeight="1" x14ac:dyDescent="0.2">
      <c r="C92" s="66" t="str">
        <f>IF(A92&lt;&gt;0,B92/$B$11*100,"")</f>
        <v/>
      </c>
      <c r="E92" s="74"/>
      <c r="F92" s="66" t="str">
        <f>IF($A92&lt;&gt;"",E92/$B92*100,"")</f>
        <v/>
      </c>
      <c r="G92" s="74"/>
      <c r="H92" s="74"/>
      <c r="I92" s="66" t="str">
        <f>IF($A92&lt;&gt;"",H92/$B92*100,"")</f>
        <v/>
      </c>
      <c r="J92" s="74"/>
      <c r="K92" s="74"/>
      <c r="L92" s="66" t="str">
        <f>IF($A92&lt;&gt;"",K92/$B92*100,"")</f>
        <v/>
      </c>
      <c r="M92" s="74"/>
      <c r="N92" s="74"/>
      <c r="O92" s="66" t="str">
        <f>IF($A92&lt;&gt;"",N92/$B92*100,"")</f>
        <v/>
      </c>
      <c r="P92" s="74"/>
      <c r="Q92" s="74"/>
      <c r="R92" s="66" t="str">
        <f>IF($A92&lt;&gt;"",Q92/$B92*100,"")</f>
        <v/>
      </c>
    </row>
    <row r="93" spans="1:18" ht="12.95" customHeight="1" x14ac:dyDescent="0.2">
      <c r="A93" s="23" t="s">
        <v>160</v>
      </c>
      <c r="B93" s="68">
        <f>SUM(E93+H93+K93+N93+Q93)</f>
        <v>5</v>
      </c>
      <c r="C93" s="66">
        <f>IF(A93&lt;&gt;0,B93/$B$11*100,"")</f>
        <v>1.1641714591725069E-2</v>
      </c>
      <c r="E93" s="76">
        <v>5</v>
      </c>
      <c r="F93" s="66">
        <f>IF($A93&lt;&gt;"",E93/$B93*100,"")</f>
        <v>100</v>
      </c>
      <c r="G93" s="76"/>
      <c r="H93" s="76">
        <v>0</v>
      </c>
      <c r="I93" s="66">
        <f>IF($A93&lt;&gt;"",H93/$B93*100,"")</f>
        <v>0</v>
      </c>
      <c r="J93" s="76"/>
      <c r="K93" s="76">
        <v>0</v>
      </c>
      <c r="L93" s="66">
        <f>IF($A93&lt;&gt;"",K93/$B93*100,"")</f>
        <v>0</v>
      </c>
      <c r="M93" s="76"/>
      <c r="N93" s="76">
        <v>0</v>
      </c>
      <c r="O93" s="66">
        <f>IF($A93&lt;&gt;"",N93/$B93*100,"")</f>
        <v>0</v>
      </c>
      <c r="P93" s="76"/>
      <c r="Q93" s="76">
        <v>0</v>
      </c>
      <c r="R93" s="66">
        <f>IF($A93&lt;&gt;"",Q93/$B93*100,"")</f>
        <v>0</v>
      </c>
    </row>
    <row r="94" spans="1:18" ht="12.95" customHeight="1" x14ac:dyDescent="0.2">
      <c r="C94" s="66" t="str">
        <f>IF(A94&lt;&gt;0,B94/$B$11*100,"")</f>
        <v/>
      </c>
      <c r="E94" s="74"/>
      <c r="F94" s="66" t="str">
        <f>IF($A94&lt;&gt;"",E94/$B94*100,"")</f>
        <v/>
      </c>
      <c r="G94" s="74"/>
      <c r="H94" s="74"/>
      <c r="I94" s="66" t="str">
        <f>IF($A94&lt;&gt;"",H94/$B94*100,"")</f>
        <v/>
      </c>
      <c r="J94" s="74"/>
      <c r="K94" s="74"/>
      <c r="L94" s="66" t="str">
        <f>IF($A94&lt;&gt;"",K94/$B94*100,"")</f>
        <v/>
      </c>
      <c r="M94" s="74"/>
      <c r="N94" s="74"/>
      <c r="O94" s="66" t="str">
        <f>IF($A94&lt;&gt;"",N94/$B94*100,"")</f>
        <v/>
      </c>
      <c r="P94" s="74"/>
      <c r="Q94" s="74"/>
      <c r="R94" s="66" t="str">
        <f>IF($A94&lt;&gt;"",Q94/$B94*100,"")</f>
        <v/>
      </c>
    </row>
    <row r="95" spans="1:18" ht="12.95" customHeight="1" x14ac:dyDescent="0.2">
      <c r="A95" s="23" t="s">
        <v>159</v>
      </c>
      <c r="B95" s="68">
        <f>SUM(E95+H95+K95+N95+Q95)</f>
        <v>688</v>
      </c>
      <c r="C95" s="66">
        <f>IF(A95&lt;&gt;0,B95/$B$11*100,"")</f>
        <v>1.6018999278213695</v>
      </c>
      <c r="E95" s="73">
        <v>167</v>
      </c>
      <c r="F95" s="66">
        <f>IF($A95&lt;&gt;"",E95/$B95*100,"")</f>
        <v>24.273255813953487</v>
      </c>
      <c r="G95" s="73"/>
      <c r="H95" s="73">
        <v>228</v>
      </c>
      <c r="I95" s="66">
        <f>IF($A95&lt;&gt;"",H95/$B95*100,"")</f>
        <v>33.139534883720927</v>
      </c>
      <c r="J95" s="73"/>
      <c r="K95" s="73">
        <v>281</v>
      </c>
      <c r="L95" s="66">
        <f>IF($A95&lt;&gt;"",K95/$B95*100,"")</f>
        <v>40.843023255813954</v>
      </c>
      <c r="M95" s="73"/>
      <c r="N95" s="73">
        <v>12</v>
      </c>
      <c r="O95" s="66">
        <f>IF($A95&lt;&gt;"",N95/$B95*100,"")</f>
        <v>1.7441860465116279</v>
      </c>
      <c r="P95" s="73"/>
      <c r="Q95" s="73">
        <v>0</v>
      </c>
    </row>
    <row r="96" spans="1:18" ht="12.95" customHeight="1" x14ac:dyDescent="0.2">
      <c r="C96" s="66" t="str">
        <f>IF(A96&lt;&gt;0,B96/$B$11*100,"")</f>
        <v/>
      </c>
      <c r="F96" s="66" t="str">
        <f>IF($A96&lt;&gt;"",E96/$B96*100,"")</f>
        <v/>
      </c>
      <c r="I96" s="66" t="str">
        <f>IF($A96&lt;&gt;"",H96/$B96*100,"")</f>
        <v/>
      </c>
      <c r="L96" s="66" t="str">
        <f>IF($A96&lt;&gt;"",K96/$B96*100,"")</f>
        <v/>
      </c>
      <c r="O96" s="66" t="str">
        <f>IF($A96&lt;&gt;"",N96/$B96*100,"")</f>
        <v/>
      </c>
      <c r="R96" s="66" t="str">
        <f>IF($A96&lt;&gt;"",Q96/$B96*100,"")</f>
        <v/>
      </c>
    </row>
    <row r="97" spans="1:19" ht="12.95" customHeight="1" x14ac:dyDescent="0.2">
      <c r="A97" s="75" t="s">
        <v>106</v>
      </c>
      <c r="B97" s="68">
        <f>SUM(E97+H97+K97+N97+Q97)</f>
        <v>10709</v>
      </c>
      <c r="C97" s="66">
        <f>IF(A97&lt;&gt;0,B97/$B$11*100,"")</f>
        <v>24.934224312556751</v>
      </c>
      <c r="E97" s="68">
        <f>SUM(E98:E103)</f>
        <v>3029</v>
      </c>
      <c r="F97" s="66">
        <f>IF($A97&lt;&gt;"",E97/$B97*100,"")</f>
        <v>28.284620412736949</v>
      </c>
      <c r="G97" s="23" t="s">
        <v>150</v>
      </c>
      <c r="H97" s="68">
        <f>SUM(H98:H103)</f>
        <v>4909</v>
      </c>
      <c r="I97" s="66">
        <f>IF($A97&lt;&gt;"",H97/$B97*100,"")</f>
        <v>45.839947707535714</v>
      </c>
      <c r="J97" s="23" t="s">
        <v>150</v>
      </c>
      <c r="K97" s="68">
        <f>SUM(K98:K103)</f>
        <v>2705</v>
      </c>
      <c r="L97" s="66">
        <f>IF($A97&lt;&gt;"",K97/$B97*100,"")</f>
        <v>25.259127836399291</v>
      </c>
      <c r="M97" s="23" t="s">
        <v>150</v>
      </c>
      <c r="N97" s="68">
        <f>SUM(N98:N103)</f>
        <v>64</v>
      </c>
      <c r="O97" s="66">
        <f>IF($A97&lt;&gt;"",N97/$B97*100,"")</f>
        <v>0.59762816322719203</v>
      </c>
      <c r="Q97" s="68">
        <f>SUM(Q98:Q103)</f>
        <v>2</v>
      </c>
      <c r="R97" s="66">
        <f>IF($A97&lt;&gt;"",Q97/$B97*100,"")</f>
        <v>1.8675880100849751E-2</v>
      </c>
    </row>
    <row r="98" spans="1:19" ht="12.95" customHeight="1" x14ac:dyDescent="0.2">
      <c r="A98" s="23" t="s">
        <v>158</v>
      </c>
      <c r="B98" s="68">
        <f>SUM(E98+H98+K98+N98+Q98)</f>
        <v>3085</v>
      </c>
      <c r="C98" s="66">
        <f>IF(A98&lt;&gt;0,B98/$B$11*100,"")</f>
        <v>7.1829379030943681</v>
      </c>
      <c r="E98" s="73">
        <v>809</v>
      </c>
      <c r="F98" s="66">
        <f>IF($A98&lt;&gt;"",E98/$B98*100,"")</f>
        <v>26.223662884927069</v>
      </c>
      <c r="G98" s="73"/>
      <c r="H98" s="73">
        <v>1179</v>
      </c>
      <c r="I98" s="66">
        <f>IF($A98&lt;&gt;"",H98/$B98*100,"")</f>
        <v>38.217179902755269</v>
      </c>
      <c r="J98" s="73"/>
      <c r="K98" s="73">
        <v>1059</v>
      </c>
      <c r="L98" s="66">
        <f>IF($A98&lt;&gt;"",K98/$B98*100,"")</f>
        <v>34.327390599675851</v>
      </c>
      <c r="M98" s="73"/>
      <c r="N98" s="73">
        <v>36</v>
      </c>
      <c r="O98" s="66">
        <f>IF($A98&lt;&gt;"",N98/$B98*100,"")</f>
        <v>1.1669367909238249</v>
      </c>
      <c r="P98" s="73"/>
      <c r="Q98" s="73">
        <v>2</v>
      </c>
      <c r="R98" s="66">
        <f>IF($A98&lt;&gt;"",Q98/$B98*100,"")</f>
        <v>6.4829821717990274E-2</v>
      </c>
    </row>
    <row r="99" spans="1:19" ht="12.95" customHeight="1" x14ac:dyDescent="0.2">
      <c r="A99" s="23" t="s">
        <v>157</v>
      </c>
      <c r="B99" s="68">
        <f>SUM(E99+H99+K99+N99+Q99)</f>
        <v>2065</v>
      </c>
      <c r="C99" s="66">
        <f>IF(A99&lt;&gt;0,B99/$B$11*100,"")</f>
        <v>4.8080281263824531</v>
      </c>
      <c r="E99" s="73">
        <v>584</v>
      </c>
      <c r="F99" s="66">
        <f>IF($A99&lt;&gt;"",E99/$B99*100,"")</f>
        <v>28.280871670702179</v>
      </c>
      <c r="G99" s="73"/>
      <c r="H99" s="73">
        <v>992</v>
      </c>
      <c r="I99" s="66">
        <f>IF($A99&lt;&gt;"",H99/$B99*100,"")</f>
        <v>48.038740920096849</v>
      </c>
      <c r="J99" s="73"/>
      <c r="K99" s="73">
        <v>481</v>
      </c>
      <c r="L99" s="66">
        <f>IF($A99&lt;&gt;"",K99/$B99*100,"")</f>
        <v>23.292978208232444</v>
      </c>
      <c r="M99" s="73"/>
      <c r="N99" s="73">
        <v>8</v>
      </c>
      <c r="O99" s="66">
        <f>IF($A99&lt;&gt;"",N99/$B99*100,"")</f>
        <v>0.38740920096852299</v>
      </c>
      <c r="P99" s="73"/>
      <c r="Q99" s="73">
        <v>0</v>
      </c>
      <c r="R99" s="66">
        <f>IF($A99&lt;&gt;"",Q99/$B99*100,"")</f>
        <v>0</v>
      </c>
    </row>
    <row r="100" spans="1:19" ht="12.95" customHeight="1" x14ac:dyDescent="0.2">
      <c r="A100" s="23" t="s">
        <v>156</v>
      </c>
      <c r="B100" s="68">
        <f>SUM(E100+H100+K100+N100+Q100)</f>
        <v>2292</v>
      </c>
      <c r="C100" s="66">
        <f>IF(A100&lt;&gt;0,B100/$B$11*100,"")</f>
        <v>5.3365619688467714</v>
      </c>
      <c r="E100" s="73">
        <v>775</v>
      </c>
      <c r="F100" s="66">
        <f>IF($A100&lt;&gt;"",E100/$B100*100,"")</f>
        <v>33.813263525305409</v>
      </c>
      <c r="G100" s="73"/>
      <c r="H100" s="73">
        <v>1142</v>
      </c>
      <c r="I100" s="66">
        <f>IF($A100&lt;&gt;"",H100/$B100*100,"")</f>
        <v>49.825479930191975</v>
      </c>
      <c r="J100" s="73"/>
      <c r="K100" s="73">
        <v>364</v>
      </c>
      <c r="L100" s="66">
        <f>IF($A100&lt;&gt;"",K100/$B100*100,"")</f>
        <v>15.881326352530541</v>
      </c>
      <c r="M100" s="73"/>
      <c r="N100" s="73">
        <v>11</v>
      </c>
      <c r="O100" s="66">
        <f>IF($A100&lt;&gt;"",N100/$B100*100,"")</f>
        <v>0.47993019197207681</v>
      </c>
      <c r="P100" s="73"/>
      <c r="Q100" s="73">
        <v>0</v>
      </c>
      <c r="R100" s="66">
        <f>IF($A100&lt;&gt;"",Q100/$B100*100,"")</f>
        <v>0</v>
      </c>
    </row>
    <row r="101" spans="1:19" ht="12.95" customHeight="1" x14ac:dyDescent="0.2">
      <c r="A101" s="23" t="s">
        <v>155</v>
      </c>
      <c r="B101" s="68">
        <f>SUM(E101+H101+K101+N101+Q101)</f>
        <v>1344</v>
      </c>
      <c r="C101" s="66">
        <f>IF(A101&lt;&gt;0,B101/$B$11*100,"")</f>
        <v>3.1292928822556987</v>
      </c>
      <c r="E101" s="73">
        <v>486</v>
      </c>
      <c r="F101" s="66">
        <f>IF($A101&lt;&gt;"",E101/$B101*100,"")</f>
        <v>36.160714285714285</v>
      </c>
      <c r="G101" s="73"/>
      <c r="H101" s="73">
        <v>667</v>
      </c>
      <c r="I101" s="66">
        <f>IF($A101&lt;&gt;"",H101/$B101*100,"")</f>
        <v>49.62797619047619</v>
      </c>
      <c r="J101" s="73"/>
      <c r="K101" s="73">
        <v>191</v>
      </c>
      <c r="L101" s="66">
        <f>IF($A101&lt;&gt;"",K101/$B101*100,"")</f>
        <v>14.211309523809524</v>
      </c>
      <c r="M101" s="73"/>
      <c r="N101" s="73">
        <v>0</v>
      </c>
      <c r="O101" s="66">
        <f>IF($A101&lt;&gt;"",N101/$B101*100,"")</f>
        <v>0</v>
      </c>
      <c r="P101" s="73"/>
      <c r="Q101" s="73">
        <v>0</v>
      </c>
      <c r="R101" s="66">
        <f>IF($A101&lt;&gt;"",Q101/$B101*100,"")</f>
        <v>0</v>
      </c>
    </row>
    <row r="102" spans="1:19" ht="12.95" customHeight="1" x14ac:dyDescent="0.2">
      <c r="A102" s="23" t="s">
        <v>154</v>
      </c>
      <c r="B102" s="68">
        <f>SUM(E102+H102+K102+N102+Q102)</f>
        <v>1428</v>
      </c>
      <c r="C102" s="66">
        <f>IF(A102&lt;&gt;0,B102/$B$11*100,"")</f>
        <v>3.3248736873966798</v>
      </c>
      <c r="E102" s="73">
        <v>311</v>
      </c>
      <c r="F102" s="66">
        <f>IF($A102&lt;&gt;"",E102/$B102*100,"")</f>
        <v>21.778711484593838</v>
      </c>
      <c r="G102" s="73"/>
      <c r="H102" s="73">
        <v>689</v>
      </c>
      <c r="I102" s="66">
        <f>IF($A102&lt;&gt;"",H102/$B102*100,"")</f>
        <v>48.249299719887958</v>
      </c>
      <c r="J102" s="73"/>
      <c r="K102" s="73">
        <v>422</v>
      </c>
      <c r="L102" s="66">
        <f>IF($A102&lt;&gt;"",K102/$B102*100,"")</f>
        <v>29.551820728291318</v>
      </c>
      <c r="M102" s="73"/>
      <c r="N102" s="73">
        <v>6</v>
      </c>
      <c r="O102" s="66">
        <f>IF($A102&lt;&gt;"",N102/$B102*100,"")</f>
        <v>0.42016806722689076</v>
      </c>
      <c r="P102" s="73"/>
      <c r="Q102" s="73">
        <v>0</v>
      </c>
      <c r="R102" s="66">
        <f>IF($A102&lt;&gt;"",Q102/$B102*100,"")</f>
        <v>0</v>
      </c>
    </row>
    <row r="103" spans="1:19" ht="12.95" customHeight="1" x14ac:dyDescent="0.2">
      <c r="A103" s="23" t="s">
        <v>153</v>
      </c>
      <c r="B103" s="68">
        <f>SUM(E103+H103+K103+N103+Q103)</f>
        <v>495</v>
      </c>
      <c r="C103" s="66">
        <f>IF(A103&lt;&gt;0,B103/$B$11*100,"")</f>
        <v>1.1525297445807818</v>
      </c>
      <c r="E103" s="73">
        <v>64</v>
      </c>
      <c r="F103" s="66">
        <f>IF($A103&lt;&gt;"",E103/$B103*100,"")</f>
        <v>12.929292929292929</v>
      </c>
      <c r="G103" s="73"/>
      <c r="H103" s="73">
        <v>240</v>
      </c>
      <c r="I103" s="66">
        <f>IF($A103&lt;&gt;"",H103/$B103*100,"")</f>
        <v>48.484848484848484</v>
      </c>
      <c r="J103" s="73"/>
      <c r="K103" s="73">
        <v>188</v>
      </c>
      <c r="L103" s="66">
        <f>IF($A103&lt;&gt;"",K103/$B103*100,"")</f>
        <v>37.979797979797979</v>
      </c>
      <c r="M103" s="73"/>
      <c r="N103" s="73">
        <v>3</v>
      </c>
      <c r="O103" s="66">
        <f>IF($A103&lt;&gt;"",N103/$B103*100,"")</f>
        <v>0.60606060606060608</v>
      </c>
      <c r="P103" s="73"/>
      <c r="Q103" s="73">
        <v>0</v>
      </c>
      <c r="R103" s="66">
        <f>IF($A103&lt;&gt;"",Q103/$B103*100,"")</f>
        <v>0</v>
      </c>
    </row>
    <row r="104" spans="1:19" ht="12.95" customHeight="1" x14ac:dyDescent="0.2">
      <c r="C104" s="66" t="str">
        <f>IF(A104&lt;&gt;0,B104/$B$11*100,"")</f>
        <v/>
      </c>
      <c r="E104" s="74"/>
      <c r="F104" s="66" t="str">
        <f>IF($A104&lt;&gt;"",E104/$B104*100,"")</f>
        <v/>
      </c>
      <c r="G104" s="74"/>
      <c r="H104" s="74"/>
      <c r="I104" s="66" t="str">
        <f>IF($A104&lt;&gt;"",H104/$B104*100,"")</f>
        <v/>
      </c>
      <c r="J104" s="74"/>
      <c r="K104" s="74"/>
      <c r="L104" s="66" t="str">
        <f>IF($A104&lt;&gt;"",K104/$B104*100,"")</f>
        <v/>
      </c>
      <c r="M104" s="74"/>
      <c r="N104" s="74"/>
      <c r="O104" s="66" t="str">
        <f>IF($A104&lt;&gt;"",N104/$B104*100,"")</f>
        <v/>
      </c>
      <c r="P104" s="74"/>
      <c r="Q104" s="74"/>
      <c r="R104" s="66" t="str">
        <f>IF($A104&lt;&gt;"",Q104/$B104*100,"")</f>
        <v/>
      </c>
    </row>
    <row r="105" spans="1:19" ht="12.95" customHeight="1" x14ac:dyDescent="0.2">
      <c r="A105" s="23" t="s">
        <v>152</v>
      </c>
      <c r="B105" s="68">
        <f>SUM(E105+H105+K105+N105+Q105)</f>
        <v>8</v>
      </c>
      <c r="C105" s="66">
        <f>IF(A105&lt;&gt;0,B105/$B$11*100,"")</f>
        <v>1.8626743346760111E-2</v>
      </c>
      <c r="E105" s="73">
        <v>7</v>
      </c>
      <c r="F105" s="66">
        <f>IF($A105&lt;&gt;"",E105/$B105*100,"")</f>
        <v>87.5</v>
      </c>
      <c r="G105" s="73"/>
      <c r="H105" s="73">
        <v>1</v>
      </c>
      <c r="I105" s="66">
        <f>IF($A105&lt;&gt;"",H105/$B105*100,"")</f>
        <v>12.5</v>
      </c>
      <c r="J105" s="73"/>
      <c r="K105" s="73">
        <v>0</v>
      </c>
      <c r="L105" s="66">
        <f>IF($A105&lt;&gt;"",K105/$B105*100,"")</f>
        <v>0</v>
      </c>
      <c r="M105" s="73"/>
      <c r="N105" s="73">
        <v>0</v>
      </c>
      <c r="O105" s="66">
        <f>IF($A105&lt;&gt;"",N105/$B105*100,"")</f>
        <v>0</v>
      </c>
      <c r="P105" s="73"/>
      <c r="Q105" s="73">
        <v>0</v>
      </c>
      <c r="R105" s="66">
        <f>IF($A105&lt;&gt;"",Q105/$B105*100,"")</f>
        <v>0</v>
      </c>
    </row>
    <row r="106" spans="1:19" ht="13.35" customHeight="1" thickBot="1" x14ac:dyDescent="0.25">
      <c r="A106" s="72"/>
      <c r="B106" s="71"/>
      <c r="C106" s="70"/>
      <c r="D106" s="72"/>
      <c r="E106" s="71"/>
      <c r="F106" s="70"/>
      <c r="G106" s="72"/>
      <c r="H106" s="71"/>
      <c r="I106" s="70"/>
      <c r="J106" s="72"/>
      <c r="K106" s="71"/>
      <c r="L106" s="70"/>
      <c r="M106" s="72"/>
      <c r="N106" s="71"/>
      <c r="O106" s="70"/>
      <c r="P106" s="72"/>
      <c r="Q106" s="71"/>
      <c r="R106" s="70"/>
      <c r="S106" s="70"/>
    </row>
    <row r="107" spans="1:19" ht="9.75" customHeight="1" x14ac:dyDescent="0.2"/>
    <row r="108" spans="1:19" ht="15" customHeight="1" x14ac:dyDescent="0.25">
      <c r="A108" s="69" t="s">
        <v>151</v>
      </c>
    </row>
    <row r="109" spans="1:19" ht="8.25" customHeight="1" x14ac:dyDescent="0.2">
      <c r="A109" s="23" t="s">
        <v>150</v>
      </c>
    </row>
    <row r="110" spans="1:19" ht="15" customHeight="1" x14ac:dyDescent="0.2">
      <c r="A110" s="23" t="s">
        <v>149</v>
      </c>
    </row>
    <row r="111" spans="1:19" ht="15" customHeight="1" x14ac:dyDescent="0.2">
      <c r="A111" s="23" t="s">
        <v>97</v>
      </c>
    </row>
    <row r="112" spans="1:19" ht="15" customHeight="1" x14ac:dyDescent="0.2"/>
    <row r="113" ht="15" customHeight="1" x14ac:dyDescent="0.2"/>
  </sheetData>
  <mergeCells count="5">
    <mergeCell ref="Q7:R7"/>
    <mergeCell ref="E7:F7"/>
    <mergeCell ref="H7:I7"/>
    <mergeCell ref="K7:L7"/>
    <mergeCell ref="N7:O7"/>
  </mergeCells>
  <printOptions horizontalCentered="1" verticalCentered="1"/>
  <pageMargins left="0" right="0" top="0" bottom="0" header="0" footer="0"/>
  <pageSetup paperSize="119" scale="5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2C41-DDE1-4CB2-ADF0-F6F38DFAACA9}">
  <dimension ref="A1:U101"/>
  <sheetViews>
    <sheetView showZeros="0" zoomScale="90" workbookViewId="0">
      <selection activeCell="A3" sqref="A3"/>
    </sheetView>
  </sheetViews>
  <sheetFormatPr baseColWidth="10" defaultColWidth="8.85546875" defaultRowHeight="12.75" x14ac:dyDescent="0.2"/>
  <cols>
    <col min="1" max="1" width="35.85546875" style="23" customWidth="1"/>
    <col min="2" max="2" width="8.140625" style="68" customWidth="1"/>
    <col min="3" max="3" width="8.140625" style="66" customWidth="1"/>
    <col min="4" max="4" width="2.85546875" style="23" customWidth="1"/>
    <col min="5" max="5" width="8.42578125" style="68" customWidth="1"/>
    <col min="6" max="6" width="8.140625" style="66" customWidth="1"/>
    <col min="7" max="7" width="3.140625" style="23" customWidth="1"/>
    <col min="8" max="8" width="8.140625" style="68" customWidth="1"/>
    <col min="9" max="9" width="8.140625" style="66" customWidth="1"/>
    <col min="10" max="10" width="2.85546875" style="23" customWidth="1"/>
    <col min="11" max="11" width="8.140625" style="68" customWidth="1"/>
    <col min="12" max="12" width="8.42578125" style="66" customWidth="1"/>
    <col min="13" max="13" width="2.85546875" style="23" customWidth="1"/>
    <col min="14" max="14" width="8.140625" style="68" customWidth="1"/>
    <col min="15" max="15" width="8.140625" style="66" customWidth="1"/>
    <col min="16" max="16" width="2.85546875" style="23" customWidth="1"/>
    <col min="17" max="17" width="8.140625" style="68" customWidth="1"/>
    <col min="18" max="18" width="8.140625" style="66" customWidth="1"/>
    <col min="19" max="19" width="2.85546875" style="23" customWidth="1"/>
    <col min="20" max="20" width="4.85546875" style="23" customWidth="1"/>
    <col min="21" max="21" width="3.140625" style="23" customWidth="1"/>
    <col min="22" max="16384" width="8.85546875" style="23"/>
  </cols>
  <sheetData>
    <row r="1" spans="1:21" x14ac:dyDescent="0.2">
      <c r="A1" s="23" t="s">
        <v>0</v>
      </c>
      <c r="F1" s="23"/>
      <c r="H1" s="23"/>
    </row>
    <row r="2" spans="1:21" x14ac:dyDescent="0.2">
      <c r="A2" s="23" t="s">
        <v>1</v>
      </c>
    </row>
    <row r="3" spans="1:21" ht="9.9499999999999993" customHeight="1" x14ac:dyDescent="0.2"/>
    <row r="4" spans="1:21" x14ac:dyDescent="0.2">
      <c r="A4" s="23" t="s">
        <v>263</v>
      </c>
    </row>
    <row r="5" spans="1:21" ht="9.9499999999999993" customHeight="1" thickBot="1" x14ac:dyDescent="0.25">
      <c r="S5" s="66"/>
    </row>
    <row r="6" spans="1:21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  <c r="S6" s="78"/>
    </row>
    <row r="7" spans="1:21" ht="14.25" x14ac:dyDescent="0.2">
      <c r="A7" s="23" t="s">
        <v>262</v>
      </c>
      <c r="B7" s="68" t="s">
        <v>261</v>
      </c>
      <c r="E7" s="68" t="s">
        <v>260</v>
      </c>
      <c r="H7" s="68" t="s">
        <v>259</v>
      </c>
      <c r="K7" s="68" t="s">
        <v>258</v>
      </c>
      <c r="N7" s="68" t="s">
        <v>257</v>
      </c>
      <c r="Q7" s="68" t="s">
        <v>256</v>
      </c>
    </row>
    <row r="8" spans="1:21" x14ac:dyDescent="0.2">
      <c r="A8" s="23" t="s">
        <v>255</v>
      </c>
      <c r="B8" s="80" t="s">
        <v>166</v>
      </c>
      <c r="C8" s="79" t="s">
        <v>254</v>
      </c>
      <c r="E8" s="80" t="s">
        <v>166</v>
      </c>
      <c r="F8" s="79" t="s">
        <v>254</v>
      </c>
      <c r="H8" s="80" t="s">
        <v>166</v>
      </c>
      <c r="I8" s="79" t="s">
        <v>254</v>
      </c>
      <c r="K8" s="80" t="s">
        <v>166</v>
      </c>
      <c r="L8" s="79" t="s">
        <v>254</v>
      </c>
      <c r="N8" s="80" t="s">
        <v>166</v>
      </c>
      <c r="O8" s="79" t="s">
        <v>254</v>
      </c>
      <c r="Q8" s="80" t="s">
        <v>166</v>
      </c>
      <c r="R8" s="79" t="s">
        <v>254</v>
      </c>
    </row>
    <row r="9" spans="1:21" ht="13.5" thickBot="1" x14ac:dyDescent="0.25">
      <c r="A9" s="72"/>
      <c r="B9" s="71"/>
      <c r="C9" s="70"/>
      <c r="D9" s="72"/>
      <c r="E9" s="71"/>
      <c r="F9" s="70"/>
      <c r="G9" s="72"/>
      <c r="H9" s="71"/>
      <c r="I9" s="70"/>
      <c r="J9" s="72"/>
      <c r="K9" s="71"/>
      <c r="L9" s="70"/>
      <c r="M9" s="72"/>
      <c r="N9" s="71"/>
      <c r="O9" s="70"/>
      <c r="P9" s="72"/>
      <c r="Q9" s="71"/>
      <c r="R9" s="70"/>
      <c r="S9" s="70"/>
    </row>
    <row r="10" spans="1:21" ht="9.9499999999999993" customHeight="1" x14ac:dyDescent="0.2">
      <c r="S10" s="66"/>
    </row>
    <row r="11" spans="1:21" ht="13.35" customHeight="1" x14ac:dyDescent="0.2">
      <c r="A11" s="75" t="s">
        <v>253</v>
      </c>
      <c r="B11" s="89">
        <f>IF($A11&lt;&gt;0,E11+H11+K11+N11+Q11,"")</f>
        <v>2323</v>
      </c>
      <c r="C11" s="87">
        <f>C15+C21+C81+C87</f>
        <v>100</v>
      </c>
      <c r="D11" s="77" t="s">
        <v>150</v>
      </c>
      <c r="E11" s="89">
        <f>IF($A11&lt;&gt;0,E13+E87,"")</f>
        <v>1953</v>
      </c>
      <c r="F11" s="87">
        <f>IF($A11&lt;&gt;0,E11/$B11*100,"")</f>
        <v>84.072320275505803</v>
      </c>
      <c r="G11" s="77"/>
      <c r="H11" s="89">
        <f>IF($A11&lt;&gt;0,H13+H87,"")</f>
        <v>309</v>
      </c>
      <c r="I11" s="87">
        <f>IF($A11&lt;&gt;0,H11/$B11*100,"")</f>
        <v>13.301764959104606</v>
      </c>
      <c r="J11" s="77"/>
      <c r="K11" s="89">
        <f>IF($A11&lt;&gt;0,K13+K87,"")</f>
        <v>56</v>
      </c>
      <c r="L11" s="87">
        <f>IF($A11&lt;&gt;0,K11/$B11*100,"")</f>
        <v>2.4106758501937149</v>
      </c>
      <c r="M11" s="77"/>
      <c r="N11" s="89">
        <f>IF($A11&lt;&gt;0,N13+N87,"")</f>
        <v>1</v>
      </c>
      <c r="O11" s="87">
        <f>IF($A11&lt;&gt;0,N11/$B11*100,"")</f>
        <v>4.3047783039173483E-2</v>
      </c>
      <c r="P11" s="77"/>
      <c r="Q11" s="89">
        <f>IF($A11&lt;&gt;0,Q21+Q81+Q15,"")</f>
        <v>4</v>
      </c>
      <c r="R11" s="87">
        <f>IF($A11&lt;&gt;0,Q11/$B11*100,"")</f>
        <v>0.17219113215669393</v>
      </c>
    </row>
    <row r="12" spans="1:21" ht="9.9499999999999993" customHeight="1" x14ac:dyDescent="0.2">
      <c r="A12" s="75"/>
      <c r="B12" s="89" t="str">
        <f>IF($A12&lt;&gt;0,E12+H12+K12+N12+Q12,"")</f>
        <v/>
      </c>
      <c r="C12" s="87" t="str">
        <f>IF(A12&lt;&gt;0,B12/$B$11*100,"")</f>
        <v/>
      </c>
      <c r="D12" s="77"/>
      <c r="E12" s="89"/>
      <c r="F12" s="87"/>
      <c r="G12" s="77"/>
      <c r="H12" s="89"/>
      <c r="I12" s="87"/>
      <c r="J12" s="77"/>
      <c r="K12" s="89"/>
      <c r="L12" s="87"/>
      <c r="M12" s="77"/>
      <c r="N12" s="89"/>
      <c r="O12" s="87"/>
      <c r="P12" s="77"/>
      <c r="Q12" s="89"/>
      <c r="R12" s="87" t="str">
        <f>IF($A12&lt;&gt;0,Q12/$B12*100,"")</f>
        <v/>
      </c>
    </row>
    <row r="13" spans="1:21" ht="13.35" customHeight="1" x14ac:dyDescent="0.2">
      <c r="A13" s="75" t="s">
        <v>12</v>
      </c>
      <c r="B13" s="89">
        <f>IF($A13&lt;&gt;0,E13+H13+K13+N13+Q13,"")</f>
        <v>2235</v>
      </c>
      <c r="C13" s="87">
        <f>IF(A13&lt;&gt;0,B13/$B$11*100,"")</f>
        <v>96.211795092552734</v>
      </c>
      <c r="D13" s="77"/>
      <c r="E13" s="89">
        <f>E15+E21+E81</f>
        <v>1874</v>
      </c>
      <c r="F13" s="87">
        <f>IF($A13&lt;&gt;0,E13/$B13*100,"")</f>
        <v>83.847874720357936</v>
      </c>
      <c r="G13" s="77"/>
      <c r="H13" s="89">
        <f>H15+H21+H81</f>
        <v>301</v>
      </c>
      <c r="I13" s="87">
        <f>IF($A13&lt;&gt;0,H13/$B13*100,"")</f>
        <v>13.467561521252797</v>
      </c>
      <c r="J13" s="77"/>
      <c r="K13" s="89">
        <f>K15+K21+K81</f>
        <v>55</v>
      </c>
      <c r="L13" s="87">
        <f>IF($A13&lt;&gt;0,K13/$B13*100,"")</f>
        <v>2.4608501118568231</v>
      </c>
      <c r="M13" s="77"/>
      <c r="N13" s="89">
        <f>N15+N21+N81</f>
        <v>1</v>
      </c>
      <c r="O13" s="87">
        <f>IF($A13&lt;&gt;0,N13/$B13*100,"")</f>
        <v>4.4742729306487698E-2</v>
      </c>
      <c r="P13" s="77"/>
      <c r="Q13" s="89">
        <f>Q15+Q21+Q81</f>
        <v>4</v>
      </c>
      <c r="R13" s="87">
        <f>IF($A13&lt;&gt;0,Q13/$B13*100,"")</f>
        <v>0.17897091722595079</v>
      </c>
    </row>
    <row r="14" spans="1:21" ht="9.9499999999999993" customHeight="1" x14ac:dyDescent="0.2">
      <c r="B14" s="89" t="str">
        <f>IF($A14&lt;&gt;0,E14+H14+K14+N14+Q14,"")</f>
        <v/>
      </c>
      <c r="C14" s="87" t="str">
        <f>IF(A14&lt;&gt;0,B14/$B$11*100,"")</f>
        <v/>
      </c>
      <c r="D14" s="77"/>
      <c r="E14" s="89"/>
      <c r="F14" s="87" t="str">
        <f>IF($A14&lt;&gt;0,E14/$B14*100,"")</f>
        <v/>
      </c>
      <c r="G14" s="77"/>
      <c r="H14" s="89"/>
      <c r="I14" s="87" t="str">
        <f>IF($A14&lt;&gt;0,H14/$B14*100,"")</f>
        <v/>
      </c>
      <c r="J14" s="77"/>
      <c r="K14" s="89"/>
      <c r="L14" s="87" t="str">
        <f>IF($A14&lt;&gt;0,K14/$B14*100,"")</f>
        <v/>
      </c>
      <c r="M14" s="77"/>
      <c r="N14" s="89"/>
      <c r="O14" s="87" t="str">
        <f>IF($A14&lt;&gt;0,N14/$B14*100,"")</f>
        <v/>
      </c>
      <c r="P14" s="77"/>
      <c r="Q14" s="89"/>
      <c r="R14" s="87" t="str">
        <f>IF($A14&lt;&gt;0,Q14/$B14*100,"")</f>
        <v/>
      </c>
    </row>
    <row r="15" spans="1:21" ht="12.75" customHeight="1" x14ac:dyDescent="0.2">
      <c r="A15" s="75" t="s">
        <v>252</v>
      </c>
      <c r="B15" s="89">
        <f>IF($A15&lt;&gt;0,E15+H15+K15+N15+Q15,"")</f>
        <v>86</v>
      </c>
      <c r="C15" s="87">
        <f>IF(A15&lt;&gt;0,B15/$B$11*100,"")</f>
        <v>3.702109341368919</v>
      </c>
      <c r="D15" s="77"/>
      <c r="E15" s="89">
        <f>SUM(E16:E19)</f>
        <v>85</v>
      </c>
      <c r="F15" s="87">
        <f>IF($A15&lt;&gt;0,E15/$B15*100,"")</f>
        <v>98.837209302325576</v>
      </c>
      <c r="G15" s="77"/>
      <c r="H15" s="89">
        <f>SUM(H16:H19)</f>
        <v>1</v>
      </c>
      <c r="I15" s="87">
        <f>IF($A15&lt;&gt;0,H15/$B15*100,"")</f>
        <v>1.1627906976744187</v>
      </c>
      <c r="J15" s="77"/>
      <c r="K15" s="89">
        <f>SUM(K16:K19)</f>
        <v>0</v>
      </c>
      <c r="L15" s="87">
        <f>IF($A15&lt;&gt;0,K15/$B15*100,"")</f>
        <v>0</v>
      </c>
      <c r="M15" s="77"/>
      <c r="N15" s="89">
        <f>SUM(N16:N19)</f>
        <v>0</v>
      </c>
      <c r="O15" s="87">
        <f>IF($A15&lt;&gt;0,N15/$B15*100,"")</f>
        <v>0</v>
      </c>
      <c r="P15" s="77"/>
      <c r="Q15" s="89">
        <f>SUM(Q16:Q19)</f>
        <v>0</v>
      </c>
      <c r="R15" s="87">
        <f>IF($A15&lt;&gt;0,Q15/$B15*100,"")</f>
        <v>0</v>
      </c>
    </row>
    <row r="16" spans="1:21" ht="13.35" customHeight="1" x14ac:dyDescent="0.2">
      <c r="A16" s="23" t="s">
        <v>251</v>
      </c>
      <c r="B16" s="89">
        <f>IF($A16&lt;&gt;0,E16+H16+K16+N16+Q16,"")</f>
        <v>20</v>
      </c>
      <c r="C16" s="87">
        <f>IF(A16&lt;&gt;0,B16/$B$11*100,"")</f>
        <v>0.86095566078346963</v>
      </c>
      <c r="D16" s="77"/>
      <c r="E16" s="88">
        <v>20</v>
      </c>
      <c r="F16" s="87">
        <f>IF($A16&lt;&gt;0,E16/$B16*100,"")</f>
        <v>100</v>
      </c>
      <c r="G16" s="88"/>
      <c r="H16" s="88">
        <v>0</v>
      </c>
      <c r="I16" s="87">
        <f>IF($A16&lt;&gt;0,H16/$B16*100,"")</f>
        <v>0</v>
      </c>
      <c r="J16" s="88"/>
      <c r="K16" s="88">
        <v>0</v>
      </c>
      <c r="L16" s="87">
        <f>IF($A16&lt;&gt;0,K16/$B16*100,"")</f>
        <v>0</v>
      </c>
      <c r="M16" s="88"/>
      <c r="N16" s="88">
        <v>0</v>
      </c>
      <c r="O16" s="87">
        <f>IF($A16&lt;&gt;0,N16/$B16*100,"")</f>
        <v>0</v>
      </c>
      <c r="P16" s="88"/>
      <c r="Q16" s="88">
        <v>0</v>
      </c>
      <c r="R16" s="87">
        <f>IF($A16&lt;&gt;0,Q16/$B16*100,"")</f>
        <v>0</v>
      </c>
      <c r="U16" s="91"/>
    </row>
    <row r="17" spans="1:21" ht="13.35" customHeight="1" x14ac:dyDescent="0.2">
      <c r="A17" s="23" t="s">
        <v>250</v>
      </c>
      <c r="B17" s="89">
        <f>IF($A17&lt;&gt;0,E17+H17+K17+N17+Q17,"")</f>
        <v>17</v>
      </c>
      <c r="C17" s="87">
        <f>IF(A17&lt;&gt;0,B17/$B$11*100,"")</f>
        <v>0.73181231166594918</v>
      </c>
      <c r="D17" s="77"/>
      <c r="E17" s="88">
        <v>16</v>
      </c>
      <c r="F17" s="87">
        <f>IF($A17&lt;&gt;0,E17/$B17*100,"")</f>
        <v>94.117647058823522</v>
      </c>
      <c r="G17" s="88"/>
      <c r="H17" s="88">
        <v>1</v>
      </c>
      <c r="I17" s="87">
        <f>IF($A17&lt;&gt;0,H17/$B17*100,"")</f>
        <v>5.8823529411764701</v>
      </c>
      <c r="J17" s="88"/>
      <c r="K17" s="88">
        <v>0</v>
      </c>
      <c r="L17" s="87">
        <f>IF($A17&lt;&gt;0,K17/$B17*100,"")</f>
        <v>0</v>
      </c>
      <c r="M17" s="88"/>
      <c r="N17" s="88">
        <v>0</v>
      </c>
      <c r="O17" s="87">
        <f>IF($A17&lt;&gt;0,N17/$B17*100,"")</f>
        <v>0</v>
      </c>
      <c r="P17" s="88"/>
      <c r="Q17" s="88">
        <v>0</v>
      </c>
      <c r="R17" s="87">
        <f>IF($A17&lt;&gt;0,Q17/$B17*100,"")</f>
        <v>0</v>
      </c>
      <c r="U17" s="91"/>
    </row>
    <row r="18" spans="1:21" ht="13.35" customHeight="1" x14ac:dyDescent="0.2">
      <c r="A18" s="23" t="s">
        <v>249</v>
      </c>
      <c r="B18" s="89">
        <f>IF($A18&lt;&gt;0,E18+H18+K18+N18+Q18,"")</f>
        <v>39</v>
      </c>
      <c r="C18" s="87">
        <f>IF(A18&lt;&gt;0,B18/$B$11*100,"")</f>
        <v>1.6788635385277657</v>
      </c>
      <c r="D18" s="77"/>
      <c r="E18" s="88">
        <v>39</v>
      </c>
      <c r="F18" s="87">
        <f>IF($A18&lt;&gt;0,E18/$B18*100,"")</f>
        <v>100</v>
      </c>
      <c r="G18" s="88"/>
      <c r="H18" s="88">
        <v>0</v>
      </c>
      <c r="I18" s="87">
        <f>IF($A18&lt;&gt;0,H18/$B18*100,"")</f>
        <v>0</v>
      </c>
      <c r="J18" s="88"/>
      <c r="K18" s="88">
        <v>0</v>
      </c>
      <c r="L18" s="87">
        <f>IF($A18&lt;&gt;0,K18/$B18*100,"")</f>
        <v>0</v>
      </c>
      <c r="M18" s="88"/>
      <c r="N18" s="88">
        <v>0</v>
      </c>
      <c r="O18" s="87">
        <f>IF($A18&lt;&gt;0,N18/$B18*100,"")</f>
        <v>0</v>
      </c>
      <c r="P18" s="88"/>
      <c r="Q18" s="88">
        <v>0</v>
      </c>
      <c r="R18" s="87">
        <f>IF($A18&lt;&gt;0,Q18/$B18*100,"")</f>
        <v>0</v>
      </c>
      <c r="U18" s="91"/>
    </row>
    <row r="19" spans="1:21" ht="13.35" customHeight="1" x14ac:dyDescent="0.2">
      <c r="A19" s="23" t="s">
        <v>248</v>
      </c>
      <c r="B19" s="89">
        <f>IF($A19&lt;&gt;0,E19+H19+K19+N19+Q19,"")</f>
        <v>10</v>
      </c>
      <c r="C19" s="87">
        <f>IF(A19&lt;&gt;0,B19/$B$11*100,"")</f>
        <v>0.43047783039173482</v>
      </c>
      <c r="D19" s="77"/>
      <c r="E19" s="88">
        <v>10</v>
      </c>
      <c r="F19" s="87">
        <f>IF($A19&lt;&gt;0,E19/$B19*100,"")</f>
        <v>100</v>
      </c>
      <c r="G19" s="88"/>
      <c r="H19" s="88">
        <v>0</v>
      </c>
      <c r="I19" s="87">
        <f>IF($A19&lt;&gt;0,H19/$B19*100,"")</f>
        <v>0</v>
      </c>
      <c r="J19" s="88"/>
      <c r="K19" s="88">
        <v>0</v>
      </c>
      <c r="L19" s="87">
        <f>IF($A19&lt;&gt;0,K19/$B19*100,"")</f>
        <v>0</v>
      </c>
      <c r="M19" s="88"/>
      <c r="N19" s="88">
        <v>0</v>
      </c>
      <c r="O19" s="87">
        <f>IF($A19&lt;&gt;0,N19/$B19*100,"")</f>
        <v>0</v>
      </c>
      <c r="P19" s="88"/>
      <c r="Q19" s="88">
        <v>0</v>
      </c>
      <c r="R19" s="87">
        <f>IF($A19&lt;&gt;0,Q19/$B19*100,"")</f>
        <v>0</v>
      </c>
      <c r="U19" s="91"/>
    </row>
    <row r="20" spans="1:21" ht="9.9499999999999993" customHeight="1" x14ac:dyDescent="0.2">
      <c r="B20" s="89" t="str">
        <f>IF($A20&lt;&gt;0,E20+H20+K20+N20+Q20,"")</f>
        <v/>
      </c>
      <c r="C20" s="87" t="str">
        <f>IF(A20&lt;&gt;0,B20/$B$11*100,"")</f>
        <v/>
      </c>
      <c r="D20" s="77"/>
      <c r="E20" s="89"/>
      <c r="F20" s="87" t="str">
        <f>IF($A20&lt;&gt;0,E20/$B20*100,"")</f>
        <v/>
      </c>
      <c r="G20" s="77"/>
      <c r="H20" s="89"/>
      <c r="I20" s="87" t="str">
        <f>IF($A20&lt;&gt;0,H20/$B20*100,"")</f>
        <v/>
      </c>
      <c r="J20" s="77"/>
      <c r="K20" s="89"/>
      <c r="L20" s="87" t="str">
        <f>IF($A20&lt;&gt;0,K20/$B20*100,"")</f>
        <v/>
      </c>
      <c r="M20" s="77"/>
      <c r="N20" s="89"/>
      <c r="O20" s="87" t="str">
        <f>IF($A20&lt;&gt;0,N20/$B20*100,"")</f>
        <v/>
      </c>
      <c r="P20" s="77"/>
      <c r="Q20" s="89"/>
      <c r="R20" s="87" t="str">
        <f>IF($A20&lt;&gt;0,Q20/$B20*100,"")</f>
        <v/>
      </c>
      <c r="U20" s="64"/>
    </row>
    <row r="21" spans="1:21" ht="13.35" customHeight="1" x14ac:dyDescent="0.2">
      <c r="A21" s="75" t="s">
        <v>185</v>
      </c>
      <c r="B21" s="89">
        <f>IF($A21&lt;&gt;0,E21+H21+K21+N21+Q21,"")</f>
        <v>1834</v>
      </c>
      <c r="C21" s="87">
        <f>IF(A21&lt;&gt;0,B21/$B$11*100,"")</f>
        <v>78.949634093844168</v>
      </c>
      <c r="D21" s="77"/>
      <c r="E21" s="89">
        <f>SUM(E22:E79)</f>
        <v>1549</v>
      </c>
      <c r="F21" s="87">
        <f>IF($A21&lt;&gt;0,E21/$B21*100,"")</f>
        <v>84.460196292257365</v>
      </c>
      <c r="G21" s="94"/>
      <c r="H21" s="94">
        <f>SUM(H22:H79)</f>
        <v>235</v>
      </c>
      <c r="I21" s="87">
        <f>IF($A21&lt;&gt;0,H21/$B21*100,"")</f>
        <v>12.813522355507088</v>
      </c>
      <c r="J21" s="95"/>
      <c r="K21" s="94">
        <f>SUM(K22:K79)</f>
        <v>45</v>
      </c>
      <c r="L21" s="87">
        <f>IF($A21&lt;&gt;0,K21/$B21*100,"")</f>
        <v>2.4536532170119956</v>
      </c>
      <c r="M21" s="95"/>
      <c r="N21" s="94">
        <f>SUM(N22:N79)</f>
        <v>1</v>
      </c>
      <c r="O21" s="87">
        <f>IF($A21&lt;&gt;0,N21/$B21*100,"")</f>
        <v>5.452562704471102E-2</v>
      </c>
      <c r="P21" s="95"/>
      <c r="Q21" s="94">
        <f>SUM(Q22:Q79)</f>
        <v>4</v>
      </c>
      <c r="R21" s="87">
        <f>IF($A21&lt;&gt;0,Q21/$B21*100,"")</f>
        <v>0.21810250817884408</v>
      </c>
      <c r="U21" s="64"/>
    </row>
    <row r="22" spans="1:21" ht="13.35" customHeight="1" x14ac:dyDescent="0.2">
      <c r="A22" s="23" t="s">
        <v>247</v>
      </c>
      <c r="B22" s="89">
        <f>IF($A22&lt;&gt;0,E22+H22+K22+N22+Q22,"")</f>
        <v>50</v>
      </c>
      <c r="C22" s="87">
        <f>IF(A22&lt;&gt;0,B22/$B$11*100,"")</f>
        <v>2.152389151958674</v>
      </c>
      <c r="D22" s="77"/>
      <c r="E22" s="88">
        <v>48</v>
      </c>
      <c r="F22" s="87">
        <f>IF($A22&lt;&gt;0,E22/$B22*100,"")</f>
        <v>96</v>
      </c>
      <c r="G22" s="88"/>
      <c r="H22" s="88">
        <v>2</v>
      </c>
      <c r="I22" s="87">
        <f>IF($A22&lt;&gt;0,H22/$B22*100,"")</f>
        <v>4</v>
      </c>
      <c r="J22" s="88"/>
      <c r="K22" s="88">
        <v>0</v>
      </c>
      <c r="L22" s="87">
        <f>IF($A22&lt;&gt;0,K22/$B22*100,"")</f>
        <v>0</v>
      </c>
      <c r="M22" s="88"/>
      <c r="N22" s="88">
        <v>0</v>
      </c>
      <c r="O22" s="87">
        <f>IF($A22&lt;&gt;0,N22/$B22*100,"")</f>
        <v>0</v>
      </c>
      <c r="P22" s="88"/>
      <c r="Q22" s="88">
        <v>0</v>
      </c>
      <c r="R22" s="87">
        <f>IF($A22&lt;&gt;0,Q22/$B22*100,"")</f>
        <v>0</v>
      </c>
      <c r="U22" s="91"/>
    </row>
    <row r="23" spans="1:21" ht="13.35" customHeight="1" x14ac:dyDescent="0.2">
      <c r="A23" s="23" t="s">
        <v>246</v>
      </c>
      <c r="B23" s="89">
        <f>IF($A23&lt;&gt;0,E23+H23+K23+N23+Q23,"")</f>
        <v>8</v>
      </c>
      <c r="C23" s="87">
        <f>IF(A23&lt;&gt;0,B23/$B$11*100,"")</f>
        <v>0.34438226431338786</v>
      </c>
      <c r="D23" s="77"/>
      <c r="E23" s="88">
        <v>8</v>
      </c>
      <c r="F23" s="87">
        <f>IF($A23&lt;&gt;0,E23/$B23*100,"")</f>
        <v>100</v>
      </c>
      <c r="G23" s="88"/>
      <c r="H23" s="88">
        <v>0</v>
      </c>
      <c r="I23" s="87">
        <f>IF($A23&lt;&gt;0,H23/$B23*100,"")</f>
        <v>0</v>
      </c>
      <c r="J23" s="88"/>
      <c r="K23" s="88">
        <v>0</v>
      </c>
      <c r="L23" s="87">
        <f>IF($A23&lt;&gt;0,K23/$B23*100,"")</f>
        <v>0</v>
      </c>
      <c r="M23" s="88"/>
      <c r="N23" s="88">
        <v>0</v>
      </c>
      <c r="O23" s="87">
        <f>IF($A23&lt;&gt;0,N23/$B23*100,"")</f>
        <v>0</v>
      </c>
      <c r="P23" s="88"/>
      <c r="Q23" s="88">
        <v>0</v>
      </c>
      <c r="R23" s="87">
        <f>IF($A23&lt;&gt;0,Q23/$B23*100,"")</f>
        <v>0</v>
      </c>
      <c r="U23" s="91"/>
    </row>
    <row r="24" spans="1:21" ht="13.35" customHeight="1" x14ac:dyDescent="0.2">
      <c r="A24" s="23" t="s">
        <v>245</v>
      </c>
      <c r="B24" s="89">
        <f>IF($A24&lt;&gt;0,E24+H24+K24+N24+Q24,"")</f>
        <v>62</v>
      </c>
      <c r="C24" s="87">
        <f>IF(A24&lt;&gt;0,B24/$B$11*100,"")</f>
        <v>2.6689625484287558</v>
      </c>
      <c r="D24" s="77"/>
      <c r="E24" s="88">
        <v>62</v>
      </c>
      <c r="F24" s="87">
        <f>IF($A24&lt;&gt;0,E24/$B24*100,"")</f>
        <v>100</v>
      </c>
      <c r="G24" s="88"/>
      <c r="H24" s="88">
        <v>0</v>
      </c>
      <c r="I24" s="87">
        <f>IF($A24&lt;&gt;0,H24/$B24*100,"")</f>
        <v>0</v>
      </c>
      <c r="J24" s="88"/>
      <c r="K24" s="88">
        <v>0</v>
      </c>
      <c r="L24" s="87">
        <f>IF($A24&lt;&gt;0,K24/$B24*100,"")</f>
        <v>0</v>
      </c>
      <c r="M24" s="88"/>
      <c r="N24" s="88">
        <v>0</v>
      </c>
      <c r="O24" s="87">
        <f>IF($A24&lt;&gt;0,N24/$B24*100,"")</f>
        <v>0</v>
      </c>
      <c r="P24" s="88"/>
      <c r="Q24" s="88">
        <v>0</v>
      </c>
      <c r="R24" s="87">
        <f>IF($A24&lt;&gt;0,Q24/$B24*100,"")</f>
        <v>0</v>
      </c>
      <c r="U24" s="91"/>
    </row>
    <row r="25" spans="1:21" ht="13.35" customHeight="1" x14ac:dyDescent="0.2">
      <c r="A25" s="23" t="s">
        <v>244</v>
      </c>
      <c r="B25" s="89">
        <f>IF($A25&lt;&gt;0,E25+H25+K25+N25+Q25,"")</f>
        <v>20</v>
      </c>
      <c r="C25" s="87">
        <f>IF(A25&lt;&gt;0,B25/$B$11*100,"")</f>
        <v>0.86095566078346963</v>
      </c>
      <c r="D25" s="77"/>
      <c r="E25" s="88">
        <v>15</v>
      </c>
      <c r="F25" s="87">
        <f>IF($A25&lt;&gt;0,E25/$B25*100,"")</f>
        <v>75</v>
      </c>
      <c r="G25" s="88"/>
      <c r="H25" s="88">
        <v>5</v>
      </c>
      <c r="I25" s="87">
        <f>IF($A25&lt;&gt;0,H25/$B25*100,"")</f>
        <v>25</v>
      </c>
      <c r="J25" s="88"/>
      <c r="K25" s="88">
        <v>0</v>
      </c>
      <c r="L25" s="87">
        <f>IF($A25&lt;&gt;0,K25/$B25*100,"")</f>
        <v>0</v>
      </c>
      <c r="M25" s="88"/>
      <c r="N25" s="88">
        <v>0</v>
      </c>
      <c r="O25" s="87">
        <f>IF($A25&lt;&gt;0,N25/$B25*100,"")</f>
        <v>0</v>
      </c>
      <c r="P25" s="88"/>
      <c r="Q25" s="88">
        <v>0</v>
      </c>
      <c r="R25" s="87">
        <f>IF($A25&lt;&gt;0,Q25/$B25*100,"")</f>
        <v>0</v>
      </c>
      <c r="U25" s="91"/>
    </row>
    <row r="26" spans="1:21" ht="13.35" customHeight="1" x14ac:dyDescent="0.2">
      <c r="A26" s="23" t="s">
        <v>243</v>
      </c>
      <c r="B26" s="89">
        <f>IF($A26&lt;&gt;0,E26+H26+K26+N26+Q26,"")</f>
        <v>51</v>
      </c>
      <c r="C26" s="87">
        <f>IF(A26&lt;&gt;0,B26/$B$11*100,"")</f>
        <v>2.1954369349978475</v>
      </c>
      <c r="D26" s="77"/>
      <c r="E26" s="88">
        <v>32</v>
      </c>
      <c r="F26" s="87">
        <f>IF($A26&lt;&gt;0,E26/$B26*100,"")</f>
        <v>62.745098039215684</v>
      </c>
      <c r="G26" s="88"/>
      <c r="H26" s="88">
        <v>19</v>
      </c>
      <c r="I26" s="87">
        <f>IF($A26&lt;&gt;0,H26/$B26*100,"")</f>
        <v>37.254901960784316</v>
      </c>
      <c r="J26" s="88"/>
      <c r="K26" s="88">
        <v>0</v>
      </c>
      <c r="L26" s="87">
        <f>IF($A26&lt;&gt;0,K26/$B26*100,"")</f>
        <v>0</v>
      </c>
      <c r="M26" s="88"/>
      <c r="N26" s="88">
        <v>0</v>
      </c>
      <c r="O26" s="87">
        <f>IF($A26&lt;&gt;0,N26/$B26*100,"")</f>
        <v>0</v>
      </c>
      <c r="P26" s="88"/>
      <c r="Q26" s="88">
        <v>0</v>
      </c>
      <c r="R26" s="87">
        <f>IF($A26&lt;&gt;0,Q26/$B26*100,"")</f>
        <v>0</v>
      </c>
      <c r="U26" s="91"/>
    </row>
    <row r="27" spans="1:21" ht="13.35" customHeight="1" x14ac:dyDescent="0.2">
      <c r="A27" s="23" t="s">
        <v>242</v>
      </c>
      <c r="B27" s="89">
        <f>IF($A27&lt;&gt;0,E27+H27+K27+N27+Q27,"")</f>
        <v>30</v>
      </c>
      <c r="C27" s="87">
        <f>IF(A27&lt;&gt;0,B27/$B$11*100,"")</f>
        <v>1.2914334911752046</v>
      </c>
      <c r="D27" s="77"/>
      <c r="E27" s="88">
        <v>29</v>
      </c>
      <c r="F27" s="87">
        <f>IF($A27&lt;&gt;0,E27/$B27*100,"")</f>
        <v>96.666666666666671</v>
      </c>
      <c r="G27" s="88"/>
      <c r="H27" s="88">
        <v>1</v>
      </c>
      <c r="I27" s="87">
        <f>IF($A27&lt;&gt;0,H27/$B27*100,"")</f>
        <v>3.3333333333333335</v>
      </c>
      <c r="J27" s="88"/>
      <c r="K27" s="88">
        <v>0</v>
      </c>
      <c r="L27" s="87">
        <f>IF($A27&lt;&gt;0,K27/$B27*100,"")</f>
        <v>0</v>
      </c>
      <c r="M27" s="88"/>
      <c r="N27" s="88">
        <v>0</v>
      </c>
      <c r="O27" s="87">
        <f>IF($A27&lt;&gt;0,N27/$B27*100,"")</f>
        <v>0</v>
      </c>
      <c r="P27" s="88"/>
      <c r="Q27" s="88">
        <v>0</v>
      </c>
      <c r="R27" s="87">
        <f>IF($A27&lt;&gt;0,Q27/$B27*100,"")</f>
        <v>0</v>
      </c>
      <c r="U27" s="91"/>
    </row>
    <row r="28" spans="1:21" ht="13.35" customHeight="1" x14ac:dyDescent="0.2">
      <c r="A28" s="23" t="s">
        <v>241</v>
      </c>
      <c r="B28" s="89">
        <f>IF($A28&lt;&gt;0,E28+H28+K28+N28+Q28,"")</f>
        <v>60</v>
      </c>
      <c r="C28" s="87">
        <f>IF(A28&lt;&gt;0,B28/$B$11*100,"")</f>
        <v>2.5828669823504091</v>
      </c>
      <c r="D28" s="77"/>
      <c r="E28" s="88">
        <v>54</v>
      </c>
      <c r="F28" s="87">
        <f>IF($A28&lt;&gt;0,E28/$B28*100,"")</f>
        <v>90</v>
      </c>
      <c r="G28" s="88"/>
      <c r="H28" s="88">
        <v>5</v>
      </c>
      <c r="I28" s="87">
        <f>IF($A28&lt;&gt;0,H28/$B28*100,"")</f>
        <v>8.3333333333333321</v>
      </c>
      <c r="J28" s="88"/>
      <c r="K28" s="88">
        <v>1</v>
      </c>
      <c r="L28" s="87">
        <f>IF($A28&lt;&gt;0,K28/$B28*100,"")</f>
        <v>1.6666666666666667</v>
      </c>
      <c r="M28" s="88"/>
      <c r="N28" s="88">
        <v>0</v>
      </c>
      <c r="O28" s="87">
        <f>IF($A28&lt;&gt;0,N28/$B28*100,"")</f>
        <v>0</v>
      </c>
      <c r="P28" s="88"/>
      <c r="Q28" s="88">
        <v>0</v>
      </c>
      <c r="R28" s="87">
        <f>IF($A28&lt;&gt;0,Q28/$B28*100,"")</f>
        <v>0</v>
      </c>
      <c r="U28" s="91"/>
    </row>
    <row r="29" spans="1:21" ht="13.35" customHeight="1" x14ac:dyDescent="0.2">
      <c r="A29" s="23" t="s">
        <v>240</v>
      </c>
      <c r="B29" s="89">
        <f>IF($A29&lt;&gt;0,E29+H29+K29+N29+Q29,"")</f>
        <v>33</v>
      </c>
      <c r="C29" s="87">
        <f>IF(A29&lt;&gt;0,B29/$B$11*100,"")</f>
        <v>1.420576840292725</v>
      </c>
      <c r="D29" s="77"/>
      <c r="E29" s="88">
        <v>31</v>
      </c>
      <c r="F29" s="87">
        <f>IF($A29&lt;&gt;0,E29/$B29*100,"")</f>
        <v>93.939393939393938</v>
      </c>
      <c r="G29" s="88"/>
      <c r="H29" s="88">
        <v>2</v>
      </c>
      <c r="I29" s="87">
        <f>IF($A29&lt;&gt;0,H29/$B29*100,"")</f>
        <v>6.0606060606060606</v>
      </c>
      <c r="J29" s="88"/>
      <c r="K29" s="88">
        <v>0</v>
      </c>
      <c r="L29" s="87">
        <f>IF($A29&lt;&gt;0,K29/$B29*100,"")</f>
        <v>0</v>
      </c>
      <c r="M29" s="88"/>
      <c r="N29" s="88">
        <v>0</v>
      </c>
      <c r="O29" s="87">
        <f>IF($A29&lt;&gt;0,N29/$B29*100,"")</f>
        <v>0</v>
      </c>
      <c r="P29" s="88"/>
      <c r="Q29" s="88">
        <v>0</v>
      </c>
      <c r="R29" s="87">
        <f>IF($A29&lt;&gt;0,Q29/$B29*100,"")</f>
        <v>0</v>
      </c>
      <c r="U29" s="91"/>
    </row>
    <row r="30" spans="1:21" ht="13.35" customHeight="1" x14ac:dyDescent="0.2">
      <c r="A30" s="23" t="s">
        <v>239</v>
      </c>
      <c r="B30" s="89">
        <f>IF($A30&lt;&gt;0,E30+H30+K30+N30+Q30,"")</f>
        <v>41</v>
      </c>
      <c r="C30" s="87">
        <f>IF(A30&lt;&gt;0,B30/$B$11*100,"")</f>
        <v>1.7649591046061126</v>
      </c>
      <c r="D30" s="77"/>
      <c r="E30" s="88">
        <v>24</v>
      </c>
      <c r="F30" s="87">
        <f>IF($A30&lt;&gt;0,E30/$B30*100,"")</f>
        <v>58.536585365853654</v>
      </c>
      <c r="G30" s="88"/>
      <c r="H30" s="88">
        <v>17</v>
      </c>
      <c r="I30" s="87">
        <f>IF($A30&lt;&gt;0,H30/$B30*100,"")</f>
        <v>41.463414634146339</v>
      </c>
      <c r="J30" s="88"/>
      <c r="K30" s="88">
        <v>0</v>
      </c>
      <c r="L30" s="87">
        <f>IF($A30&lt;&gt;0,K30/$B30*100,"")</f>
        <v>0</v>
      </c>
      <c r="M30" s="88"/>
      <c r="N30" s="88">
        <v>0</v>
      </c>
      <c r="O30" s="87">
        <f>IF($A30&lt;&gt;0,N30/$B30*100,"")</f>
        <v>0</v>
      </c>
      <c r="P30" s="88"/>
      <c r="Q30" s="88">
        <v>0</v>
      </c>
      <c r="R30" s="87">
        <f>IF($A30&lt;&gt;0,Q30/$B30*100,"")</f>
        <v>0</v>
      </c>
      <c r="U30" s="91"/>
    </row>
    <row r="31" spans="1:21" ht="13.35" customHeight="1" x14ac:dyDescent="0.2">
      <c r="A31" s="23" t="s">
        <v>238</v>
      </c>
      <c r="B31" s="89">
        <f>IF($A31&lt;&gt;0,E31+H31+K31+N31+Q31,"")</f>
        <v>9</v>
      </c>
      <c r="C31" s="87">
        <f>IF(A31&lt;&gt;0,B31/$B$11*100,"")</f>
        <v>0.38743004735256137</v>
      </c>
      <c r="D31" s="77"/>
      <c r="E31" s="88">
        <v>9</v>
      </c>
      <c r="F31" s="87">
        <f>IF($A31&lt;&gt;0,E31/$B31*100,"")</f>
        <v>100</v>
      </c>
      <c r="G31" s="88"/>
      <c r="H31" s="88">
        <v>0</v>
      </c>
      <c r="I31" s="87">
        <f>IF($A31&lt;&gt;0,H31/$B31*100,"")</f>
        <v>0</v>
      </c>
      <c r="J31" s="88"/>
      <c r="K31" s="88">
        <v>0</v>
      </c>
      <c r="L31" s="87">
        <f>IF($A31&lt;&gt;0,K31/$B31*100,"")</f>
        <v>0</v>
      </c>
      <c r="M31" s="88"/>
      <c r="N31" s="88">
        <v>0</v>
      </c>
      <c r="O31" s="87">
        <f>IF($A31&lt;&gt;0,N31/$B31*100,"")</f>
        <v>0</v>
      </c>
      <c r="P31" s="88"/>
      <c r="Q31" s="88">
        <v>0</v>
      </c>
      <c r="R31" s="87">
        <f>IF($A31&lt;&gt;0,Q31/$B31*100,"")</f>
        <v>0</v>
      </c>
      <c r="U31" s="91"/>
    </row>
    <row r="32" spans="1:21" ht="13.35" customHeight="1" x14ac:dyDescent="0.2">
      <c r="A32" s="92" t="s">
        <v>237</v>
      </c>
      <c r="B32" s="89">
        <f>IF($A32&lt;&gt;0,E32+H32+K32+N32+Q32,"")</f>
        <v>9</v>
      </c>
      <c r="C32" s="87">
        <f>IF(A32&lt;&gt;0,B32/$B$11*100,"")</f>
        <v>0.38743004735256137</v>
      </c>
      <c r="D32" s="77"/>
      <c r="E32" s="88">
        <v>9</v>
      </c>
      <c r="F32" s="87">
        <f>IF($A32&lt;&gt;0,E32/$B32*100,"")</f>
        <v>100</v>
      </c>
      <c r="G32" s="88"/>
      <c r="H32" s="88">
        <v>0</v>
      </c>
      <c r="I32" s="87">
        <f>IF($A32&lt;&gt;0,H32/$B32*100,"")</f>
        <v>0</v>
      </c>
      <c r="J32" s="88"/>
      <c r="K32" s="88">
        <v>0</v>
      </c>
      <c r="L32" s="87">
        <f>IF($A32&lt;&gt;0,K32/$B32*100,"")</f>
        <v>0</v>
      </c>
      <c r="M32" s="88"/>
      <c r="N32" s="88">
        <v>0</v>
      </c>
      <c r="O32" s="87">
        <f>IF($A32&lt;&gt;0,N32/$B32*100,"")</f>
        <v>0</v>
      </c>
      <c r="P32" s="88"/>
      <c r="Q32" s="88">
        <v>0</v>
      </c>
      <c r="R32" s="87">
        <f>IF($A32&lt;&gt;0,Q32/$B32*100,"")</f>
        <v>0</v>
      </c>
      <c r="U32" s="91"/>
    </row>
    <row r="33" spans="1:21" ht="13.35" customHeight="1" x14ac:dyDescent="0.2">
      <c r="A33" s="92" t="s">
        <v>236</v>
      </c>
      <c r="B33" s="89">
        <f>IF($A33&lt;&gt;0,E33+H33+K33+N33+Q33,"")</f>
        <v>34</v>
      </c>
      <c r="C33" s="87">
        <f>IF(A33&lt;&gt;0,B33/$B$11*100,"")</f>
        <v>1.4636246233318984</v>
      </c>
      <c r="D33" s="77"/>
      <c r="E33" s="88">
        <v>26</v>
      </c>
      <c r="F33" s="87">
        <f>IF($A33&lt;&gt;0,E33/$B33*100,"")</f>
        <v>76.470588235294116</v>
      </c>
      <c r="G33" s="88"/>
      <c r="H33" s="88">
        <v>7</v>
      </c>
      <c r="I33" s="87">
        <f>IF($A33&lt;&gt;0,H33/$B33*100,"")</f>
        <v>20.588235294117645</v>
      </c>
      <c r="J33" s="88"/>
      <c r="K33" s="88">
        <v>1</v>
      </c>
      <c r="L33" s="87">
        <f>IF($A33&lt;&gt;0,K33/$B33*100,"")</f>
        <v>2.9411764705882351</v>
      </c>
      <c r="M33" s="88"/>
      <c r="N33" s="88">
        <v>0</v>
      </c>
      <c r="O33" s="87">
        <f>IF($A33&lt;&gt;0,N33/$B33*100,"")</f>
        <v>0</v>
      </c>
      <c r="P33" s="88"/>
      <c r="Q33" s="88">
        <v>0</v>
      </c>
      <c r="R33" s="87">
        <f>IF($A33&lt;&gt;0,Q33/$B33*100,"")</f>
        <v>0</v>
      </c>
      <c r="U33" s="91"/>
    </row>
    <row r="34" spans="1:21" ht="13.35" customHeight="1" x14ac:dyDescent="0.2">
      <c r="A34" s="92" t="s">
        <v>235</v>
      </c>
      <c r="B34" s="89">
        <f>IF($A34&lt;&gt;0,E34+H34+K34+N34+Q34,"")</f>
        <v>19</v>
      </c>
      <c r="C34" s="87">
        <f>IF(A34&lt;&gt;0,B34/$B$11*100,"")</f>
        <v>0.81790787774429619</v>
      </c>
      <c r="D34" s="77"/>
      <c r="E34" s="88">
        <v>19</v>
      </c>
      <c r="F34" s="87">
        <f>IF($A34&lt;&gt;0,E34/$B34*100,"")</f>
        <v>100</v>
      </c>
      <c r="G34" s="88"/>
      <c r="H34" s="88">
        <v>0</v>
      </c>
      <c r="I34" s="87">
        <f>IF($A34&lt;&gt;0,H34/$B34*100,"")</f>
        <v>0</v>
      </c>
      <c r="J34" s="88"/>
      <c r="K34" s="88">
        <v>0</v>
      </c>
      <c r="L34" s="87">
        <f>IF($A34&lt;&gt;0,K34/$B34*100,"")</f>
        <v>0</v>
      </c>
      <c r="M34" s="88"/>
      <c r="N34" s="88">
        <v>0</v>
      </c>
      <c r="O34" s="87">
        <f>IF($A34&lt;&gt;0,N34/$B34*100,"")</f>
        <v>0</v>
      </c>
      <c r="P34" s="88"/>
      <c r="Q34" s="88">
        <v>0</v>
      </c>
      <c r="R34" s="87">
        <f>IF($A34&lt;&gt;0,Q34/$B34*100,"")</f>
        <v>0</v>
      </c>
      <c r="U34" s="91"/>
    </row>
    <row r="35" spans="1:21" ht="13.35" customHeight="1" x14ac:dyDescent="0.2">
      <c r="A35" s="23" t="s">
        <v>234</v>
      </c>
      <c r="B35" s="89">
        <f>IF($A35&lt;&gt;0,E35+H35+K35+N35+Q35,"")</f>
        <v>13</v>
      </c>
      <c r="C35" s="87">
        <f>IF(A35&lt;&gt;0,B35/$B$11*100,"")</f>
        <v>0.55962117950925527</v>
      </c>
      <c r="D35" s="77"/>
      <c r="E35" s="88">
        <v>3</v>
      </c>
      <c r="F35" s="87">
        <f>IF($A35&lt;&gt;0,E35/$B35*100,"")</f>
        <v>23.076923076923077</v>
      </c>
      <c r="G35" s="88"/>
      <c r="H35" s="88">
        <v>9</v>
      </c>
      <c r="I35" s="87">
        <f>IF($A35&lt;&gt;0,H35/$B35*100,"")</f>
        <v>69.230769230769226</v>
      </c>
      <c r="J35" s="88"/>
      <c r="K35" s="88">
        <v>1</v>
      </c>
      <c r="L35" s="87">
        <f>IF($A35&lt;&gt;0,K35/$B35*100,"")</f>
        <v>7.6923076923076925</v>
      </c>
      <c r="M35" s="88"/>
      <c r="N35" s="88">
        <v>0</v>
      </c>
      <c r="O35" s="87">
        <f>IF($A35&lt;&gt;0,N35/$B35*100,"")</f>
        <v>0</v>
      </c>
      <c r="P35" s="88"/>
      <c r="Q35" s="88">
        <v>0</v>
      </c>
      <c r="R35" s="87">
        <f>IF($A35&lt;&gt;0,Q35/$B35*100,"")</f>
        <v>0</v>
      </c>
      <c r="U35" s="91"/>
    </row>
    <row r="36" spans="1:21" ht="13.35" customHeight="1" x14ac:dyDescent="0.2">
      <c r="A36" s="23" t="s">
        <v>233</v>
      </c>
      <c r="B36" s="89">
        <f>IF($A36&lt;&gt;0,E36+H36+K36+N36+Q36,"")</f>
        <v>82</v>
      </c>
      <c r="C36" s="87">
        <f>IF(A36&lt;&gt;0,B36/$B$11*100,"")</f>
        <v>3.5299182092122252</v>
      </c>
      <c r="D36" s="77"/>
      <c r="E36" s="88">
        <v>66</v>
      </c>
      <c r="F36" s="87">
        <f>IF($A36&lt;&gt;0,E36/$B36*100,"")</f>
        <v>80.487804878048792</v>
      </c>
      <c r="G36" s="88"/>
      <c r="H36" s="88">
        <v>16</v>
      </c>
      <c r="I36" s="87">
        <f>IF($A36&lt;&gt;0,H36/$B36*100,"")</f>
        <v>19.512195121951219</v>
      </c>
      <c r="J36" s="88"/>
      <c r="K36" s="88">
        <v>0</v>
      </c>
      <c r="L36" s="87">
        <f>IF($A36&lt;&gt;0,K36/$B36*100,"")</f>
        <v>0</v>
      </c>
      <c r="M36" s="88"/>
      <c r="N36" s="88">
        <v>0</v>
      </c>
      <c r="O36" s="87">
        <f>IF($A36&lt;&gt;0,N36/$B36*100,"")</f>
        <v>0</v>
      </c>
      <c r="P36" s="88"/>
      <c r="Q36" s="88">
        <v>0</v>
      </c>
      <c r="R36" s="87">
        <f>IF($A36&lt;&gt;0,Q36/$B36*100,"")</f>
        <v>0</v>
      </c>
      <c r="U36" s="91"/>
    </row>
    <row r="37" spans="1:21" ht="13.35" customHeight="1" x14ac:dyDescent="0.2">
      <c r="A37" s="23" t="s">
        <v>232</v>
      </c>
      <c r="B37" s="89">
        <f>IF($A37&lt;&gt;0,E37+H37+K37+N37+Q37,"")</f>
        <v>42</v>
      </c>
      <c r="C37" s="87">
        <f>IF(A37&lt;&gt;0,B37/$B$11*100,"")</f>
        <v>1.8080068876452864</v>
      </c>
      <c r="D37" s="77"/>
      <c r="E37" s="88">
        <v>41</v>
      </c>
      <c r="F37" s="87">
        <f>IF($A37&lt;&gt;0,E37/$B37*100,"")</f>
        <v>97.61904761904762</v>
      </c>
      <c r="G37" s="88"/>
      <c r="H37" s="88">
        <v>1</v>
      </c>
      <c r="I37" s="87">
        <f>IF($A37&lt;&gt;0,H37/$B37*100,"")</f>
        <v>2.3809523809523809</v>
      </c>
      <c r="J37" s="88"/>
      <c r="K37" s="88">
        <v>0</v>
      </c>
      <c r="L37" s="87">
        <f>IF($A37&lt;&gt;0,K37/$B37*100,"")</f>
        <v>0</v>
      </c>
      <c r="M37" s="88"/>
      <c r="N37" s="88">
        <v>0</v>
      </c>
      <c r="O37" s="87">
        <f>IF($A37&lt;&gt;0,N37/$B37*100,"")</f>
        <v>0</v>
      </c>
      <c r="P37" s="88"/>
      <c r="Q37" s="88">
        <v>0</v>
      </c>
      <c r="R37" s="87">
        <f>IF($A37&lt;&gt;0,Q37/$B37*100,"")</f>
        <v>0</v>
      </c>
      <c r="U37" s="91"/>
    </row>
    <row r="38" spans="1:21" ht="13.35" customHeight="1" x14ac:dyDescent="0.2">
      <c r="A38" s="23" t="s">
        <v>231</v>
      </c>
      <c r="B38" s="89">
        <f>IF($A38&lt;&gt;0,E38+H38+K38+N38+Q38,"")</f>
        <v>43</v>
      </c>
      <c r="C38" s="87">
        <f>IF(A38&lt;&gt;0,B38/$B$11*100,"")</f>
        <v>1.8510546706844595</v>
      </c>
      <c r="D38" s="77"/>
      <c r="E38" s="88">
        <v>43</v>
      </c>
      <c r="F38" s="87">
        <f>IF($A38&lt;&gt;0,E38/$B38*100,"")</f>
        <v>100</v>
      </c>
      <c r="G38" s="88"/>
      <c r="H38" s="88">
        <v>0</v>
      </c>
      <c r="I38" s="87">
        <f>IF($A38&lt;&gt;0,H38/$B38*100,"")</f>
        <v>0</v>
      </c>
      <c r="J38" s="88"/>
      <c r="K38" s="88">
        <v>0</v>
      </c>
      <c r="L38" s="87">
        <f>IF($A38&lt;&gt;0,K38/$B38*100,"")</f>
        <v>0</v>
      </c>
      <c r="M38" s="88"/>
      <c r="N38" s="88">
        <v>0</v>
      </c>
      <c r="O38" s="87">
        <f>IF($A38&lt;&gt;0,N38/$B38*100,"")</f>
        <v>0</v>
      </c>
      <c r="P38" s="88"/>
      <c r="Q38" s="88">
        <v>0</v>
      </c>
      <c r="R38" s="87">
        <f>IF($A38&lt;&gt;0,Q38/$B38*100,"")</f>
        <v>0</v>
      </c>
      <c r="U38" s="91"/>
    </row>
    <row r="39" spans="1:21" ht="13.35" customHeight="1" x14ac:dyDescent="0.2">
      <c r="A39" s="23" t="s">
        <v>230</v>
      </c>
      <c r="B39" s="89">
        <f>IF($A39&lt;&gt;0,E39+H39+K39+N39+Q39,"")</f>
        <v>17</v>
      </c>
      <c r="C39" s="87">
        <f>IF(A39&lt;&gt;0,B39/$B$11*100,"")</f>
        <v>0.73181231166594918</v>
      </c>
      <c r="D39" s="77"/>
      <c r="E39" s="88">
        <v>13</v>
      </c>
      <c r="F39" s="87">
        <f>IF($A39&lt;&gt;0,E39/$B39*100,"")</f>
        <v>76.470588235294116</v>
      </c>
      <c r="G39" s="88"/>
      <c r="H39" s="88">
        <v>4</v>
      </c>
      <c r="I39" s="87">
        <f>IF($A39&lt;&gt;0,H39/$B39*100,"")</f>
        <v>23.52941176470588</v>
      </c>
      <c r="J39" s="88"/>
      <c r="K39" s="88">
        <v>0</v>
      </c>
      <c r="L39" s="87">
        <f>IF($A39&lt;&gt;0,K39/$B39*100,"")</f>
        <v>0</v>
      </c>
      <c r="M39" s="88"/>
      <c r="N39" s="88">
        <v>0</v>
      </c>
      <c r="O39" s="87">
        <f>IF($A39&lt;&gt;0,N39/$B39*100,"")</f>
        <v>0</v>
      </c>
      <c r="P39" s="88"/>
      <c r="Q39" s="88">
        <v>0</v>
      </c>
      <c r="R39" s="87">
        <f>IF($A39&lt;&gt;0,Q39/$B39*100,"")</f>
        <v>0</v>
      </c>
      <c r="U39" s="91"/>
    </row>
    <row r="40" spans="1:21" ht="13.35" customHeight="1" x14ac:dyDescent="0.2">
      <c r="A40" s="23" t="s">
        <v>229</v>
      </c>
      <c r="B40" s="89">
        <f>IF($A40&lt;&gt;0,E40+H40+K40+N40+Q40,"")</f>
        <v>62</v>
      </c>
      <c r="C40" s="87">
        <f>IF(A40&lt;&gt;0,B40/$B$11*100,"")</f>
        <v>2.6689625484287558</v>
      </c>
      <c r="D40" s="77"/>
      <c r="E40" s="88">
        <v>61</v>
      </c>
      <c r="F40" s="87">
        <f>IF($A40&lt;&gt;0,E40/$B40*100,"")</f>
        <v>98.387096774193552</v>
      </c>
      <c r="G40" s="88"/>
      <c r="H40" s="88">
        <v>1</v>
      </c>
      <c r="I40" s="87">
        <f>IF($A40&lt;&gt;0,H40/$B40*100,"")</f>
        <v>1.6129032258064515</v>
      </c>
      <c r="J40" s="88"/>
      <c r="K40" s="88">
        <v>0</v>
      </c>
      <c r="L40" s="87">
        <f>IF($A40&lt;&gt;0,K40/$B40*100,"")</f>
        <v>0</v>
      </c>
      <c r="M40" s="88"/>
      <c r="N40" s="88">
        <v>0</v>
      </c>
      <c r="O40" s="87">
        <f>IF($A40&lt;&gt;0,N40/$B40*100,"")</f>
        <v>0</v>
      </c>
      <c r="P40" s="88"/>
      <c r="Q40" s="88">
        <v>0</v>
      </c>
      <c r="R40" s="87">
        <f>IF($A40&lt;&gt;0,Q40/$B40*100,"")</f>
        <v>0</v>
      </c>
      <c r="U40" s="91"/>
    </row>
    <row r="41" spans="1:21" ht="13.35" customHeight="1" x14ac:dyDescent="0.2">
      <c r="A41" s="23" t="s">
        <v>228</v>
      </c>
      <c r="B41" s="89">
        <f>IF($A41&lt;&gt;0,E41+H41+K41+N41+Q41,"")</f>
        <v>5</v>
      </c>
      <c r="C41" s="87">
        <f>IF(A41&lt;&gt;0,B41/$B$11*100,"")</f>
        <v>0.21523891519586741</v>
      </c>
      <c r="D41" s="77"/>
      <c r="E41" s="88">
        <v>4</v>
      </c>
      <c r="F41" s="87">
        <f>IF($A41&lt;&gt;0,E41/$B41*100,"")</f>
        <v>80</v>
      </c>
      <c r="G41" s="88"/>
      <c r="H41" s="88">
        <v>1</v>
      </c>
      <c r="I41" s="87">
        <f>IF($A41&lt;&gt;0,H41/$B41*100,"")</f>
        <v>20</v>
      </c>
      <c r="J41" s="88"/>
      <c r="K41" s="88">
        <v>0</v>
      </c>
      <c r="L41" s="87">
        <f>IF($A41&lt;&gt;0,K41/$B41*100,"")</f>
        <v>0</v>
      </c>
      <c r="M41" s="88"/>
      <c r="N41" s="88">
        <v>0</v>
      </c>
      <c r="O41" s="87">
        <f>IF($A41&lt;&gt;0,N41/$B41*100,"")</f>
        <v>0</v>
      </c>
      <c r="P41" s="88"/>
      <c r="Q41" s="88">
        <v>0</v>
      </c>
      <c r="R41" s="87">
        <f>IF($A41&lt;&gt;0,Q41/$B41*100,"")</f>
        <v>0</v>
      </c>
      <c r="U41" s="91"/>
    </row>
    <row r="42" spans="1:21" ht="13.35" customHeight="1" x14ac:dyDescent="0.2">
      <c r="A42" s="23" t="s">
        <v>227</v>
      </c>
      <c r="B42" s="89">
        <f>IF($A42&lt;&gt;0,E42+H42+K42+N42+Q42,"")</f>
        <v>138</v>
      </c>
      <c r="C42" s="87">
        <f>IF(A42&lt;&gt;0,B42/$B$11*100,"")</f>
        <v>5.9405940594059405</v>
      </c>
      <c r="D42" s="77"/>
      <c r="E42" s="88">
        <v>112</v>
      </c>
      <c r="F42" s="87">
        <f>IF($A42&lt;&gt;0,E42/$B42*100,"")</f>
        <v>81.159420289855078</v>
      </c>
      <c r="G42" s="88"/>
      <c r="H42" s="88">
        <v>25</v>
      </c>
      <c r="I42" s="87">
        <f>IF($A42&lt;&gt;0,H42/$B42*100,"")</f>
        <v>18.115942028985508</v>
      </c>
      <c r="J42" s="88"/>
      <c r="K42" s="88">
        <v>0</v>
      </c>
      <c r="L42" s="87">
        <f>IF($A42&lt;&gt;0,K42/$B42*100,"")</f>
        <v>0</v>
      </c>
      <c r="M42" s="88"/>
      <c r="N42" s="88">
        <v>1</v>
      </c>
      <c r="O42" s="87">
        <f>IF($A42&lt;&gt;0,N42/$B42*100,"")</f>
        <v>0.72463768115942029</v>
      </c>
      <c r="P42" s="88"/>
      <c r="Q42" s="88">
        <v>0</v>
      </c>
      <c r="R42" s="87">
        <f>IF($A42&lt;&gt;0,Q42/$B42*100,"")</f>
        <v>0</v>
      </c>
      <c r="S42" s="23" t="s">
        <v>150</v>
      </c>
      <c r="U42" s="91"/>
    </row>
    <row r="43" spans="1:21" ht="13.35" customHeight="1" x14ac:dyDescent="0.2">
      <c r="A43" s="23" t="s">
        <v>226</v>
      </c>
      <c r="B43" s="89">
        <f>IF($A43&lt;&gt;0,E43+H43+K43+N43+Q43,"")</f>
        <v>42</v>
      </c>
      <c r="C43" s="87">
        <f>IF(A43&lt;&gt;0,B43/$B$11*100,"")</f>
        <v>1.8080068876452864</v>
      </c>
      <c r="D43" s="77"/>
      <c r="E43" s="88">
        <v>40</v>
      </c>
      <c r="F43" s="87">
        <f>IF($A43&lt;&gt;0,E43/$B43*100,"")</f>
        <v>95.238095238095227</v>
      </c>
      <c r="G43" s="88"/>
      <c r="H43" s="88">
        <v>2</v>
      </c>
      <c r="I43" s="87">
        <f>IF($A43&lt;&gt;0,H43/$B43*100,"")</f>
        <v>4.7619047619047619</v>
      </c>
      <c r="J43" s="88"/>
      <c r="K43" s="88">
        <v>0</v>
      </c>
      <c r="L43" s="87">
        <f>IF($A43&lt;&gt;0,K43/$B43*100,"")</f>
        <v>0</v>
      </c>
      <c r="M43" s="88"/>
      <c r="N43" s="88">
        <v>0</v>
      </c>
      <c r="O43" s="87">
        <f>IF($A43&lt;&gt;0,N43/$B43*100,"")</f>
        <v>0</v>
      </c>
      <c r="P43" s="88"/>
      <c r="Q43" s="88">
        <v>0</v>
      </c>
      <c r="R43" s="87">
        <f>IF($A43&lt;&gt;0,Q43/$B43*100,"")</f>
        <v>0</v>
      </c>
      <c r="U43" s="91"/>
    </row>
    <row r="44" spans="1:21" ht="13.35" customHeight="1" x14ac:dyDescent="0.2">
      <c r="A44" s="23" t="s">
        <v>225</v>
      </c>
      <c r="B44" s="89">
        <f>IF($A44&lt;&gt;0,E44+H44+K44+N44+Q44,"")</f>
        <v>13</v>
      </c>
      <c r="C44" s="87">
        <f>IF(A44&lt;&gt;0,B44/$B$11*100,"")</f>
        <v>0.55962117950925527</v>
      </c>
      <c r="D44" s="77"/>
      <c r="E44" s="88">
        <v>7</v>
      </c>
      <c r="F44" s="87">
        <f>IF($A44&lt;&gt;0,E44/$B44*100,"")</f>
        <v>53.846153846153847</v>
      </c>
      <c r="G44" s="88"/>
      <c r="H44" s="88">
        <v>4</v>
      </c>
      <c r="I44" s="87">
        <f>IF($A44&lt;&gt;0,H44/$B44*100,"")</f>
        <v>30.76923076923077</v>
      </c>
      <c r="J44" s="88"/>
      <c r="K44" s="88">
        <v>2</v>
      </c>
      <c r="L44" s="87">
        <f>IF($A44&lt;&gt;0,K44/$B44*100,"")</f>
        <v>15.384615384615385</v>
      </c>
      <c r="M44" s="88"/>
      <c r="N44" s="88">
        <v>0</v>
      </c>
      <c r="O44" s="87">
        <f>IF($A44&lt;&gt;0,N44/$B44*100,"")</f>
        <v>0</v>
      </c>
      <c r="P44" s="88"/>
      <c r="Q44" s="88">
        <v>0</v>
      </c>
      <c r="R44" s="87">
        <f>IF($A44&lt;&gt;0,Q44/$B44*100,"")</f>
        <v>0</v>
      </c>
      <c r="U44" s="91"/>
    </row>
    <row r="45" spans="1:21" ht="13.35" customHeight="1" x14ac:dyDescent="0.2">
      <c r="A45" s="23" t="s">
        <v>224</v>
      </c>
      <c r="B45" s="89">
        <f>IF($A45&lt;&gt;0,E45+H45+K45+N45+Q45,"")</f>
        <v>68</v>
      </c>
      <c r="C45" s="87">
        <f>IF(A45&lt;&gt;0,B45/$B$11*100,"")</f>
        <v>2.9272492466637967</v>
      </c>
      <c r="D45" s="77"/>
      <c r="E45" s="88">
        <v>66</v>
      </c>
      <c r="F45" s="87">
        <f>IF($A45&lt;&gt;0,E45/$B45*100,"")</f>
        <v>97.058823529411768</v>
      </c>
      <c r="G45" s="88"/>
      <c r="H45" s="88">
        <v>2</v>
      </c>
      <c r="I45" s="87">
        <f>IF($A45&lt;&gt;0,H45/$B45*100,"")</f>
        <v>2.9411764705882351</v>
      </c>
      <c r="J45" s="88"/>
      <c r="K45" s="88">
        <v>0</v>
      </c>
      <c r="L45" s="87">
        <f>IF($A45&lt;&gt;0,K45/$B45*100,"")</f>
        <v>0</v>
      </c>
      <c r="M45" s="88"/>
      <c r="N45" s="88">
        <v>0</v>
      </c>
      <c r="O45" s="87">
        <f>IF($A45&lt;&gt;0,N45/$B45*100,"")</f>
        <v>0</v>
      </c>
      <c r="P45" s="88"/>
      <c r="Q45" s="88">
        <v>0</v>
      </c>
      <c r="R45" s="87">
        <f>IF($A45&lt;&gt;0,Q45/$B45*100,"")</f>
        <v>0</v>
      </c>
      <c r="U45" s="91"/>
    </row>
    <row r="46" spans="1:21" ht="13.35" customHeight="1" x14ac:dyDescent="0.2">
      <c r="A46" s="23" t="s">
        <v>223</v>
      </c>
      <c r="B46" s="89">
        <f>IF($A46&lt;&gt;0,E46+H46+K46+N46+Q46,"")</f>
        <v>20</v>
      </c>
      <c r="C46" s="87">
        <f>IF(A46&lt;&gt;0,B46/$B$11*100,"")</f>
        <v>0.86095566078346963</v>
      </c>
      <c r="D46" s="77"/>
      <c r="E46" s="88">
        <v>4</v>
      </c>
      <c r="F46" s="87">
        <f>IF($A46&lt;&gt;0,E46/$B46*100,"")</f>
        <v>20</v>
      </c>
      <c r="G46" s="88"/>
      <c r="H46" s="88">
        <v>15</v>
      </c>
      <c r="I46" s="87">
        <f>IF($A46&lt;&gt;0,H46/$B46*100,"")</f>
        <v>75</v>
      </c>
      <c r="J46" s="88"/>
      <c r="K46" s="88">
        <v>1</v>
      </c>
      <c r="L46" s="87">
        <f>IF($A46&lt;&gt;0,K46/$B46*100,"")</f>
        <v>5</v>
      </c>
      <c r="M46" s="88"/>
      <c r="N46" s="88">
        <v>0</v>
      </c>
      <c r="O46" s="87">
        <f>IF($A46&lt;&gt;0,N46/$B46*100,"")</f>
        <v>0</v>
      </c>
      <c r="P46" s="88"/>
      <c r="Q46" s="88">
        <v>0</v>
      </c>
      <c r="R46" s="87">
        <f>IF($A46&lt;&gt;0,Q46/$B46*100,"")</f>
        <v>0</v>
      </c>
      <c r="U46" s="91"/>
    </row>
    <row r="47" spans="1:21" ht="13.35" customHeight="1" x14ac:dyDescent="0.2">
      <c r="A47" s="23" t="s">
        <v>222</v>
      </c>
      <c r="B47" s="89">
        <f>IF($A47&lt;&gt;0,E47+H47+K47+N47+Q47,"")</f>
        <v>22</v>
      </c>
      <c r="C47" s="87">
        <f>IF(A47&lt;&gt;0,B47/$B$11*100,"")</f>
        <v>0.94705122686181664</v>
      </c>
      <c r="D47" s="77"/>
      <c r="E47" s="88">
        <v>21</v>
      </c>
      <c r="F47" s="87">
        <f>IF($A47&lt;&gt;0,E47/$B47*100,"")</f>
        <v>95.454545454545453</v>
      </c>
      <c r="G47" s="88"/>
      <c r="H47" s="88">
        <v>0</v>
      </c>
      <c r="I47" s="87">
        <f>IF($A47&lt;&gt;0,H47/$B47*100,"")</f>
        <v>0</v>
      </c>
      <c r="J47" s="88"/>
      <c r="K47" s="88">
        <v>1</v>
      </c>
      <c r="L47" s="87">
        <f>IF($A47&lt;&gt;0,K47/$B47*100,"")</f>
        <v>4.5454545454545459</v>
      </c>
      <c r="M47" s="88"/>
      <c r="N47" s="88">
        <v>0</v>
      </c>
      <c r="O47" s="87">
        <f>IF($A47&lt;&gt;0,N47/$B47*100,"")</f>
        <v>0</v>
      </c>
      <c r="P47" s="88"/>
      <c r="Q47" s="88">
        <v>0</v>
      </c>
      <c r="R47" s="87">
        <f>IF($A47&lt;&gt;0,Q47/$B47*100,"")</f>
        <v>0</v>
      </c>
      <c r="U47" s="91"/>
    </row>
    <row r="48" spans="1:21" ht="13.35" customHeight="1" x14ac:dyDescent="0.2">
      <c r="A48" s="23" t="s">
        <v>221</v>
      </c>
      <c r="B48" s="89">
        <f>IF($A48&lt;&gt;0,E48+H48+K48+N48+Q48,"")</f>
        <v>19</v>
      </c>
      <c r="C48" s="87">
        <f>IF(A48&lt;&gt;0,B48/$B$11*100,"")</f>
        <v>0.81790787774429619</v>
      </c>
      <c r="D48" s="77"/>
      <c r="E48" s="90">
        <v>19</v>
      </c>
      <c r="F48" s="87">
        <f>IF($A48&lt;&gt;0,E48/$B48*100,"")</f>
        <v>100</v>
      </c>
      <c r="G48" s="90"/>
      <c r="H48" s="90">
        <v>0</v>
      </c>
      <c r="I48" s="87">
        <f>IF($A48&lt;&gt;0,H48/$B48*100,"")</f>
        <v>0</v>
      </c>
      <c r="J48" s="90"/>
      <c r="K48" s="90">
        <v>0</v>
      </c>
      <c r="L48" s="87">
        <f>IF($A48&lt;&gt;0,K48/$B48*100,"")</f>
        <v>0</v>
      </c>
      <c r="M48" s="90"/>
      <c r="N48" s="90">
        <v>0</v>
      </c>
      <c r="O48" s="87">
        <f>IF($A48&lt;&gt;0,N48/$B48*100,"")</f>
        <v>0</v>
      </c>
      <c r="P48" s="90"/>
      <c r="Q48" s="90">
        <v>0</v>
      </c>
      <c r="R48" s="87">
        <f>IF($A48&lt;&gt;0,Q48/$B48*100,"")</f>
        <v>0</v>
      </c>
      <c r="U48" s="93"/>
    </row>
    <row r="49" spans="1:21" ht="13.35" customHeight="1" x14ac:dyDescent="0.2">
      <c r="A49" s="23" t="s">
        <v>220</v>
      </c>
      <c r="B49" s="89">
        <f>IF($A49&lt;&gt;0,E49+H49+K49+N49+Q49,"")</f>
        <v>23</v>
      </c>
      <c r="C49" s="87">
        <f>IF(A49&lt;&gt;0,B49/$B$11*100,"")</f>
        <v>0.99009900990099009</v>
      </c>
      <c r="D49" s="77"/>
      <c r="E49" s="88">
        <v>23</v>
      </c>
      <c r="F49" s="87">
        <f>IF($A49&lt;&gt;0,E49/$B49*100,"")</f>
        <v>100</v>
      </c>
      <c r="G49" s="88"/>
      <c r="H49" s="88">
        <v>0</v>
      </c>
      <c r="I49" s="87">
        <f>IF($A49&lt;&gt;0,H49/$B49*100,"")</f>
        <v>0</v>
      </c>
      <c r="J49" s="88"/>
      <c r="K49" s="88">
        <v>0</v>
      </c>
      <c r="L49" s="87">
        <f>IF($A49&lt;&gt;0,K49/$B49*100,"")</f>
        <v>0</v>
      </c>
      <c r="M49" s="88"/>
      <c r="N49" s="88">
        <v>0</v>
      </c>
      <c r="O49" s="87">
        <f>IF($A49&lt;&gt;0,N49/$B49*100,"")</f>
        <v>0</v>
      </c>
      <c r="P49" s="88"/>
      <c r="Q49" s="88">
        <v>0</v>
      </c>
      <c r="R49" s="87">
        <f>IF($A49&lt;&gt;0,Q49/$B49*100,"")</f>
        <v>0</v>
      </c>
      <c r="U49" s="91"/>
    </row>
    <row r="50" spans="1:21" ht="13.35" hidden="1" customHeight="1" x14ac:dyDescent="0.2">
      <c r="A50" s="23" t="s">
        <v>219</v>
      </c>
      <c r="B50" s="89">
        <f>IF($A50&lt;&gt;0,E50+H50+K50+N50+Q50,"")</f>
        <v>4</v>
      </c>
      <c r="C50" s="87">
        <f>IF(A50&lt;&gt;0,B50/$B$11*100,"")</f>
        <v>0.17219113215669393</v>
      </c>
      <c r="D50" s="77"/>
      <c r="E50" s="88">
        <v>4</v>
      </c>
      <c r="F50" s="87">
        <f>IF($A50&lt;&gt;0,E50/$B50*100,"")</f>
        <v>100</v>
      </c>
      <c r="G50" s="88"/>
      <c r="H50" s="88">
        <v>0</v>
      </c>
      <c r="I50" s="87">
        <f>IF($A50&lt;&gt;0,H50/$B50*100,"")</f>
        <v>0</v>
      </c>
      <c r="J50" s="88"/>
      <c r="K50" s="88">
        <v>0</v>
      </c>
      <c r="L50" s="87">
        <f>IF($A50&lt;&gt;0,K50/$B50*100,"")</f>
        <v>0</v>
      </c>
      <c r="M50" s="88"/>
      <c r="N50" s="88">
        <v>0</v>
      </c>
      <c r="O50" s="87">
        <f>IF($A50&lt;&gt;0,N50/$B50*100,"")</f>
        <v>0</v>
      </c>
      <c r="P50" s="88"/>
      <c r="Q50" s="88">
        <v>0</v>
      </c>
      <c r="R50" s="87">
        <f>IF($A50&lt;&gt;0,Q50/$B50*100,"")</f>
        <v>0</v>
      </c>
      <c r="U50" s="64"/>
    </row>
    <row r="51" spans="1:21" ht="13.35" customHeight="1" x14ac:dyDescent="0.2">
      <c r="A51" s="23" t="s">
        <v>218</v>
      </c>
      <c r="B51" s="89">
        <f>IF($A51&lt;&gt;0,E51+H51+K51+N51+Q51,"")</f>
        <v>35</v>
      </c>
      <c r="C51" s="87">
        <f>IF(A51&lt;&gt;0,B51/$B$11*100,"")</f>
        <v>1.5066724063710719</v>
      </c>
      <c r="D51" s="77"/>
      <c r="E51" s="88">
        <v>27</v>
      </c>
      <c r="F51" s="87">
        <f>IF($A51&lt;&gt;0,E51/$B51*100,"")</f>
        <v>77.142857142857153</v>
      </c>
      <c r="G51" s="88"/>
      <c r="H51" s="88">
        <v>8</v>
      </c>
      <c r="I51" s="87">
        <f>IF($A51&lt;&gt;0,H51/$B51*100,"")</f>
        <v>22.857142857142858</v>
      </c>
      <c r="J51" s="88"/>
      <c r="K51" s="88">
        <v>0</v>
      </c>
      <c r="L51" s="87">
        <f>IF($A51&lt;&gt;0,K51/$B51*100,"")</f>
        <v>0</v>
      </c>
      <c r="M51" s="88"/>
      <c r="N51" s="88">
        <v>0</v>
      </c>
      <c r="O51" s="87">
        <f>IF($A51&lt;&gt;0,N51/$B51*100,"")</f>
        <v>0</v>
      </c>
      <c r="P51" s="88"/>
      <c r="Q51" s="88">
        <v>0</v>
      </c>
      <c r="R51" s="87">
        <f>IF($A51&lt;&gt;0,Q51/$B51*100,"")</f>
        <v>0</v>
      </c>
      <c r="U51" s="91"/>
    </row>
    <row r="52" spans="1:21" ht="13.35" customHeight="1" x14ac:dyDescent="0.2">
      <c r="A52" s="23" t="s">
        <v>217</v>
      </c>
      <c r="B52" s="89">
        <f>IF($A52&lt;&gt;0,E52+H52+K52+N52+Q52,"")</f>
        <v>17</v>
      </c>
      <c r="C52" s="87">
        <f>IF(A52&lt;&gt;0,B52/$B$11*100,"")</f>
        <v>0.73181231166594918</v>
      </c>
      <c r="D52" s="77"/>
      <c r="E52" s="88">
        <v>14</v>
      </c>
      <c r="F52" s="87">
        <f>IF($A52&lt;&gt;0,E52/$B52*100,"")</f>
        <v>82.35294117647058</v>
      </c>
      <c r="G52" s="88"/>
      <c r="H52" s="88">
        <v>3</v>
      </c>
      <c r="I52" s="87">
        <f>IF($A52&lt;&gt;0,H52/$B52*100,"")</f>
        <v>17.647058823529413</v>
      </c>
      <c r="J52" s="88"/>
      <c r="K52" s="88">
        <v>0</v>
      </c>
      <c r="L52" s="87">
        <f>IF($A52&lt;&gt;0,K52/$B52*100,"")</f>
        <v>0</v>
      </c>
      <c r="M52" s="88"/>
      <c r="N52" s="88">
        <v>0</v>
      </c>
      <c r="O52" s="87">
        <f>IF($A52&lt;&gt;0,N52/$B52*100,"")</f>
        <v>0</v>
      </c>
      <c r="P52" s="88"/>
      <c r="Q52" s="88">
        <v>0</v>
      </c>
      <c r="R52" s="87">
        <f>IF($A52&lt;&gt;0,Q52/$B52*100,"")</f>
        <v>0</v>
      </c>
      <c r="U52" s="91"/>
    </row>
    <row r="53" spans="1:21" ht="13.35" customHeight="1" x14ac:dyDescent="0.2">
      <c r="A53" s="23" t="s">
        <v>216</v>
      </c>
      <c r="B53" s="89">
        <f>IF($A53&lt;&gt;0,E53+H53+K53+N53+Q53,"")</f>
        <v>30</v>
      </c>
      <c r="C53" s="87">
        <f>IF(A53&lt;&gt;0,B53/$B$11*100,"")</f>
        <v>1.2914334911752046</v>
      </c>
      <c r="D53" s="77"/>
      <c r="E53" s="88">
        <v>17</v>
      </c>
      <c r="F53" s="87">
        <f>IF($A53&lt;&gt;0,E53/$B53*100,"")</f>
        <v>56.666666666666664</v>
      </c>
      <c r="G53" s="88"/>
      <c r="H53" s="88">
        <v>12</v>
      </c>
      <c r="I53" s="87">
        <f>IF($A53&lt;&gt;0,H53/$B53*100,"")</f>
        <v>40</v>
      </c>
      <c r="J53" s="88"/>
      <c r="K53" s="88">
        <v>1</v>
      </c>
      <c r="L53" s="87">
        <f>IF($A53&lt;&gt;0,K53/$B53*100,"")</f>
        <v>3.3333333333333335</v>
      </c>
      <c r="M53" s="88"/>
      <c r="N53" s="88">
        <v>0</v>
      </c>
      <c r="O53" s="87">
        <f>IF($A53&lt;&gt;0,N53/$B53*100,"")</f>
        <v>0</v>
      </c>
      <c r="P53" s="88"/>
      <c r="Q53" s="88">
        <v>0</v>
      </c>
      <c r="R53" s="87">
        <f>IF($A53&lt;&gt;0,Q53/$B53*100,"")</f>
        <v>0</v>
      </c>
      <c r="U53" s="91"/>
    </row>
    <row r="54" spans="1:21" ht="13.35" customHeight="1" x14ac:dyDescent="0.2">
      <c r="A54" s="23" t="s">
        <v>215</v>
      </c>
      <c r="B54" s="89">
        <f>IF($A54&lt;&gt;0,E54+H54+K54+N54+Q54,"")</f>
        <v>23</v>
      </c>
      <c r="C54" s="87">
        <f>IF(A54&lt;&gt;0,B54/$B$11*100,"")</f>
        <v>0.99009900990099009</v>
      </c>
      <c r="D54" s="77"/>
      <c r="E54" s="88">
        <v>15</v>
      </c>
      <c r="F54" s="87">
        <f>IF($A54&lt;&gt;0,E54/$B54*100,"")</f>
        <v>65.217391304347828</v>
      </c>
      <c r="G54" s="88"/>
      <c r="H54" s="88">
        <v>8</v>
      </c>
      <c r="I54" s="87">
        <f>IF($A54&lt;&gt;0,H54/$B54*100,"")</f>
        <v>34.782608695652172</v>
      </c>
      <c r="J54" s="88"/>
      <c r="K54" s="88">
        <v>0</v>
      </c>
      <c r="L54" s="87">
        <f>IF($A54&lt;&gt;0,K54/$B54*100,"")</f>
        <v>0</v>
      </c>
      <c r="M54" s="88"/>
      <c r="N54" s="88">
        <v>0</v>
      </c>
      <c r="O54" s="87">
        <f>IF($A54&lt;&gt;0,N54/$B54*100,"")</f>
        <v>0</v>
      </c>
      <c r="P54" s="88"/>
      <c r="Q54" s="88">
        <v>0</v>
      </c>
      <c r="R54" s="87">
        <f>IF($A54&lt;&gt;0,Q54/$B54*100,"")</f>
        <v>0</v>
      </c>
      <c r="U54" s="91"/>
    </row>
    <row r="55" spans="1:21" ht="13.35" customHeight="1" x14ac:dyDescent="0.2">
      <c r="A55" s="23" t="s">
        <v>214</v>
      </c>
      <c r="B55" s="89">
        <f>IF($A55&lt;&gt;0,E55+H55+K55+N55+Q55,"")</f>
        <v>7</v>
      </c>
      <c r="C55" s="87">
        <f>IF(A55&lt;&gt;0,B55/$B$11*100,"")</f>
        <v>0.30133448127421436</v>
      </c>
      <c r="D55" s="77"/>
      <c r="E55" s="88">
        <v>7</v>
      </c>
      <c r="F55" s="87">
        <f>IF($A55&lt;&gt;0,E55/$B55*100,"")</f>
        <v>100</v>
      </c>
      <c r="G55" s="88"/>
      <c r="H55" s="88">
        <v>0</v>
      </c>
      <c r="I55" s="87">
        <f>IF($A55&lt;&gt;0,H55/$B55*100,"")</f>
        <v>0</v>
      </c>
      <c r="J55" s="88"/>
      <c r="K55" s="88">
        <v>0</v>
      </c>
      <c r="L55" s="87">
        <f>IF($A55&lt;&gt;0,K55/$B55*100,"")</f>
        <v>0</v>
      </c>
      <c r="M55" s="88"/>
      <c r="N55" s="88">
        <v>0</v>
      </c>
      <c r="O55" s="87">
        <f>IF($A55&lt;&gt;0,N55/$B55*100,"")</f>
        <v>0</v>
      </c>
      <c r="P55" s="88"/>
      <c r="Q55" s="88">
        <v>0</v>
      </c>
      <c r="R55" s="87">
        <f>IF($A55&lt;&gt;0,Q55/$B55*100,"")</f>
        <v>0</v>
      </c>
      <c r="U55" s="91"/>
    </row>
    <row r="56" spans="1:21" ht="13.35" customHeight="1" x14ac:dyDescent="0.2">
      <c r="A56" s="23" t="s">
        <v>213</v>
      </c>
      <c r="B56" s="89">
        <f>IF($A56&lt;&gt;0,E56+H56+K56+N56+Q56,"")</f>
        <v>19</v>
      </c>
      <c r="C56" s="87">
        <f>IF(A56&lt;&gt;0,B56/$B$11*100,"")</f>
        <v>0.81790787774429619</v>
      </c>
      <c r="D56" s="77"/>
      <c r="E56" s="88">
        <v>15</v>
      </c>
      <c r="F56" s="87">
        <f>IF($A56&lt;&gt;0,E56/$B56*100,"")</f>
        <v>78.94736842105263</v>
      </c>
      <c r="G56" s="88"/>
      <c r="H56" s="88">
        <v>3</v>
      </c>
      <c r="I56" s="87">
        <f>IF($A56&lt;&gt;0,H56/$B56*100,"")</f>
        <v>15.789473684210526</v>
      </c>
      <c r="J56" s="88"/>
      <c r="K56" s="88">
        <v>1</v>
      </c>
      <c r="L56" s="87">
        <f>IF($A56&lt;&gt;0,K56/$B56*100,"")</f>
        <v>5.2631578947368416</v>
      </c>
      <c r="M56" s="88"/>
      <c r="N56" s="88">
        <v>0</v>
      </c>
      <c r="O56" s="87">
        <f>IF($A56&lt;&gt;0,N56/$B56*100,"")</f>
        <v>0</v>
      </c>
      <c r="P56" s="88"/>
      <c r="Q56" s="88">
        <v>0</v>
      </c>
      <c r="R56" s="87">
        <f>IF($A56&lt;&gt;0,Q56/$B56*100,"")</f>
        <v>0</v>
      </c>
      <c r="U56" s="91"/>
    </row>
    <row r="57" spans="1:21" ht="13.35" customHeight="1" x14ac:dyDescent="0.2">
      <c r="A57" s="23" t="s">
        <v>212</v>
      </c>
      <c r="B57" s="89">
        <f>IF($A57&lt;&gt;0,E57+H57+K57+N57+Q57,"")</f>
        <v>2</v>
      </c>
      <c r="C57" s="87">
        <f>IF(A57&lt;&gt;0,B57/$B$11*100,"")</f>
        <v>8.6095566078346966E-2</v>
      </c>
      <c r="D57" s="77"/>
      <c r="E57" s="88">
        <v>2</v>
      </c>
      <c r="F57" s="87">
        <f>IF($A57&lt;&gt;0,E57/$B57*100,"")</f>
        <v>100</v>
      </c>
      <c r="G57" s="88"/>
      <c r="H57" s="88">
        <v>0</v>
      </c>
      <c r="I57" s="87">
        <f>IF($A57&lt;&gt;0,H57/$B57*100,"")</f>
        <v>0</v>
      </c>
      <c r="J57" s="88"/>
      <c r="K57" s="88">
        <v>0</v>
      </c>
      <c r="L57" s="87">
        <f>IF($A57&lt;&gt;0,K57/$B57*100,"")</f>
        <v>0</v>
      </c>
      <c r="M57" s="88"/>
      <c r="N57" s="88">
        <v>0</v>
      </c>
      <c r="O57" s="87">
        <f>IF($A57&lt;&gt;0,N57/$B57*100,"")</f>
        <v>0</v>
      </c>
      <c r="P57" s="88"/>
      <c r="Q57" s="88">
        <v>0</v>
      </c>
      <c r="R57" s="87">
        <f>IF($A57&lt;&gt;0,Q57/$B57*100,"")</f>
        <v>0</v>
      </c>
      <c r="U57" s="91"/>
    </row>
    <row r="58" spans="1:21" ht="13.35" customHeight="1" x14ac:dyDescent="0.2">
      <c r="A58" s="23" t="s">
        <v>211</v>
      </c>
      <c r="B58" s="89">
        <f>IF($A58&lt;&gt;0,E58+H58+K58+N58+Q58,"")</f>
        <v>9</v>
      </c>
      <c r="C58" s="87">
        <f>IF(A58&lt;&gt;0,B58/$B$11*100,"")</f>
        <v>0.38743004735256137</v>
      </c>
      <c r="D58" s="77"/>
      <c r="E58" s="88">
        <v>1</v>
      </c>
      <c r="F58" s="87">
        <f>IF($A58&lt;&gt;0,E58/$B58*100,"")</f>
        <v>11.111111111111111</v>
      </c>
      <c r="G58" s="88"/>
      <c r="H58" s="88">
        <v>0</v>
      </c>
      <c r="I58" s="87">
        <f>IF($A58&lt;&gt;0,H58/$B58*100,"")</f>
        <v>0</v>
      </c>
      <c r="J58" s="88"/>
      <c r="K58" s="88">
        <v>8</v>
      </c>
      <c r="L58" s="87">
        <f>IF($A58&lt;&gt;0,K58/$B58*100,"")</f>
        <v>88.888888888888886</v>
      </c>
      <c r="M58" s="88"/>
      <c r="N58" s="88">
        <v>0</v>
      </c>
      <c r="O58" s="87">
        <f>IF($A58&lt;&gt;0,N58/$B58*100,"")</f>
        <v>0</v>
      </c>
      <c r="P58" s="88"/>
      <c r="Q58" s="88">
        <v>0</v>
      </c>
      <c r="R58" s="87">
        <f>IF($A58&lt;&gt;0,Q58/$B58*100,"")</f>
        <v>0</v>
      </c>
      <c r="U58" s="91"/>
    </row>
    <row r="59" spans="1:21" ht="13.35" customHeight="1" x14ac:dyDescent="0.2">
      <c r="A59" s="92" t="s">
        <v>210</v>
      </c>
      <c r="B59" s="89">
        <f>IF($A59&lt;&gt;0,E59+H59+K59+N59+Q59,"")</f>
        <v>16</v>
      </c>
      <c r="C59" s="87">
        <f>IF(A59&lt;&gt;0,B59/$B$11*100,"")</f>
        <v>0.68876452862677573</v>
      </c>
      <c r="D59" s="77"/>
      <c r="E59" s="88">
        <v>16</v>
      </c>
      <c r="F59" s="87">
        <f>IF($A59&lt;&gt;0,E59/$B59*100,"")</f>
        <v>100</v>
      </c>
      <c r="G59" s="88"/>
      <c r="H59" s="88">
        <v>0</v>
      </c>
      <c r="I59" s="87">
        <f>IF($A59&lt;&gt;0,H59/$B59*100,"")</f>
        <v>0</v>
      </c>
      <c r="J59" s="88"/>
      <c r="K59" s="88">
        <v>0</v>
      </c>
      <c r="L59" s="87">
        <f>IF($A59&lt;&gt;0,K59/$B59*100,"")</f>
        <v>0</v>
      </c>
      <c r="M59" s="88"/>
      <c r="N59" s="88">
        <v>0</v>
      </c>
      <c r="O59" s="87">
        <f>IF($A59&lt;&gt;0,N59/$B59*100,"")</f>
        <v>0</v>
      </c>
      <c r="P59" s="88"/>
      <c r="Q59" s="88">
        <v>0</v>
      </c>
      <c r="R59" s="87">
        <f>IF($A59&lt;&gt;0,Q59/$B59*100,"")</f>
        <v>0</v>
      </c>
      <c r="U59" s="91"/>
    </row>
    <row r="60" spans="1:21" ht="13.35" customHeight="1" x14ac:dyDescent="0.2">
      <c r="A60" s="23" t="s">
        <v>209</v>
      </c>
      <c r="B60" s="89">
        <f>IF($A60&lt;&gt;0,E60+H60+K60+N60+Q60,"")</f>
        <v>55</v>
      </c>
      <c r="C60" s="87">
        <f>IF(A60&lt;&gt;0,B60/$B$11*100,"")</f>
        <v>2.3676280671545413</v>
      </c>
      <c r="D60" s="77"/>
      <c r="E60" s="88">
        <v>44</v>
      </c>
      <c r="F60" s="87">
        <f>IF($A60&lt;&gt;0,E60/$B60*100,"")</f>
        <v>80</v>
      </c>
      <c r="G60" s="88"/>
      <c r="H60" s="88">
        <v>10</v>
      </c>
      <c r="I60" s="87">
        <f>IF($A60&lt;&gt;0,H60/$B60*100,"")</f>
        <v>18.181818181818183</v>
      </c>
      <c r="J60" s="88"/>
      <c r="K60" s="88">
        <v>1</v>
      </c>
      <c r="L60" s="87">
        <f>IF($A60&lt;&gt;0,K60/$B60*100,"")</f>
        <v>1.8181818181818181</v>
      </c>
      <c r="M60" s="88"/>
      <c r="N60" s="88">
        <v>0</v>
      </c>
      <c r="O60" s="87">
        <f>IF($A60&lt;&gt;0,N60/$B60*100,"")</f>
        <v>0</v>
      </c>
      <c r="P60" s="88"/>
      <c r="Q60" s="88">
        <v>0</v>
      </c>
      <c r="R60" s="87">
        <f>IF($A60&lt;&gt;0,Q60/$B60*100,"")</f>
        <v>0</v>
      </c>
      <c r="U60" s="91"/>
    </row>
    <row r="61" spans="1:21" ht="13.35" customHeight="1" x14ac:dyDescent="0.2">
      <c r="A61" s="23" t="s">
        <v>208</v>
      </c>
      <c r="B61" s="89">
        <f>IF($A61&lt;&gt;0,E61+H61+K61+N61+Q61,"")</f>
        <v>76</v>
      </c>
      <c r="C61" s="87">
        <f>IF(A61&lt;&gt;0,B61/$B$11*100,"")</f>
        <v>3.2716315109771847</v>
      </c>
      <c r="D61" s="77"/>
      <c r="E61" s="88">
        <v>64</v>
      </c>
      <c r="F61" s="87">
        <f>IF($A61&lt;&gt;0,E61/$B61*100,"")</f>
        <v>84.210526315789465</v>
      </c>
      <c r="G61" s="88"/>
      <c r="H61" s="88">
        <v>12</v>
      </c>
      <c r="I61" s="87">
        <f>IF($A61&lt;&gt;0,H61/$B61*100,"")</f>
        <v>15.789473684210526</v>
      </c>
      <c r="J61" s="88"/>
      <c r="K61" s="88">
        <v>0</v>
      </c>
      <c r="L61" s="87">
        <f>IF($A61&lt;&gt;0,K61/$B61*100,"")</f>
        <v>0</v>
      </c>
      <c r="M61" s="88"/>
      <c r="N61" s="88">
        <v>0</v>
      </c>
      <c r="O61" s="87">
        <f>IF($A61&lt;&gt;0,N61/$B61*100,"")</f>
        <v>0</v>
      </c>
      <c r="P61" s="88"/>
      <c r="Q61" s="88">
        <v>0</v>
      </c>
      <c r="R61" s="87">
        <f>IF($A61&lt;&gt;0,Q61/$B61*100,"")</f>
        <v>0</v>
      </c>
      <c r="U61" s="91"/>
    </row>
    <row r="62" spans="1:21" ht="13.35" customHeight="1" x14ac:dyDescent="0.2">
      <c r="A62" s="23" t="s">
        <v>207</v>
      </c>
      <c r="B62" s="89">
        <f>IF($A62&lt;&gt;0,E62+H62+K62+N62+Q62,"")</f>
        <v>19</v>
      </c>
      <c r="C62" s="87">
        <f>IF(A62&lt;&gt;0,B62/$B$11*100,"")</f>
        <v>0.81790787774429619</v>
      </c>
      <c r="D62" s="77"/>
      <c r="E62" s="88">
        <v>18</v>
      </c>
      <c r="F62" s="87">
        <f>IF($A62&lt;&gt;0,E62/$B62*100,"")</f>
        <v>94.73684210526315</v>
      </c>
      <c r="G62" s="88"/>
      <c r="H62" s="88">
        <v>1</v>
      </c>
      <c r="I62" s="87">
        <f>IF($A62&lt;&gt;0,H62/$B62*100,"")</f>
        <v>5.2631578947368416</v>
      </c>
      <c r="J62" s="88"/>
      <c r="K62" s="88">
        <v>0</v>
      </c>
      <c r="L62" s="87">
        <f>IF($A62&lt;&gt;0,K62/$B62*100,"")</f>
        <v>0</v>
      </c>
      <c r="M62" s="88"/>
      <c r="N62" s="88">
        <v>0</v>
      </c>
      <c r="O62" s="87">
        <f>IF($A62&lt;&gt;0,N62/$B62*100,"")</f>
        <v>0</v>
      </c>
      <c r="P62" s="88"/>
      <c r="Q62" s="88">
        <v>0</v>
      </c>
      <c r="R62" s="87">
        <f>IF($A62&lt;&gt;0,Q62/$B62*100,"")</f>
        <v>0</v>
      </c>
      <c r="U62" s="91"/>
    </row>
    <row r="63" spans="1:21" ht="13.35" customHeight="1" x14ac:dyDescent="0.2">
      <c r="A63" s="23" t="s">
        <v>206</v>
      </c>
      <c r="B63" s="89">
        <f>IF($A63&lt;&gt;0,E63+H63+K63+N63+Q63,"")</f>
        <v>4</v>
      </c>
      <c r="C63" s="87"/>
      <c r="D63" s="77"/>
      <c r="E63" s="88">
        <v>4</v>
      </c>
      <c r="F63" s="87">
        <f>IF($A63&lt;&gt;0,E63/$B63*100,"")</f>
        <v>100</v>
      </c>
      <c r="G63" s="88"/>
      <c r="H63" s="88">
        <v>0</v>
      </c>
      <c r="I63" s="87">
        <f>IF($A63&lt;&gt;0,H63/$B63*100,"")</f>
        <v>0</v>
      </c>
      <c r="J63" s="88"/>
      <c r="K63" s="88">
        <v>0</v>
      </c>
      <c r="L63" s="87">
        <f>IF($A63&lt;&gt;0,K63/$B63*100,"")</f>
        <v>0</v>
      </c>
      <c r="M63" s="88"/>
      <c r="N63" s="88">
        <v>0</v>
      </c>
      <c r="O63" s="87">
        <f>IF($A63&lt;&gt;0,N63/$B63*100,"")</f>
        <v>0</v>
      </c>
      <c r="P63" s="88"/>
      <c r="Q63" s="88">
        <v>0</v>
      </c>
      <c r="R63" s="87"/>
      <c r="U63" s="91"/>
    </row>
    <row r="64" spans="1:21" ht="13.35" customHeight="1" x14ac:dyDescent="0.2">
      <c r="A64" s="23" t="s">
        <v>205</v>
      </c>
      <c r="B64" s="89">
        <f>IF($A64&lt;&gt;0,E64+H64+K64+N64+Q64,"")</f>
        <v>36</v>
      </c>
      <c r="C64" s="87">
        <f>IF(A64&lt;&gt;0,B64/$B$11*100,"")</f>
        <v>1.5497201894102455</v>
      </c>
      <c r="D64" s="77"/>
      <c r="E64" s="88">
        <v>36</v>
      </c>
      <c r="F64" s="87">
        <f>IF($A64&lt;&gt;0,E64/$B64*100,"")</f>
        <v>100</v>
      </c>
      <c r="G64" s="88"/>
      <c r="H64" s="88">
        <v>0</v>
      </c>
      <c r="I64" s="87">
        <f>IF($A64&lt;&gt;0,H64/$B64*100,"")</f>
        <v>0</v>
      </c>
      <c r="J64" s="88"/>
      <c r="K64" s="88">
        <v>0</v>
      </c>
      <c r="L64" s="87">
        <f>IF($A64&lt;&gt;0,K64/$B64*100,"")</f>
        <v>0</v>
      </c>
      <c r="M64" s="88"/>
      <c r="N64" s="88">
        <v>0</v>
      </c>
      <c r="O64" s="87">
        <f>IF($A64&lt;&gt;0,N64/$B64*100,"")</f>
        <v>0</v>
      </c>
      <c r="P64" s="88"/>
      <c r="Q64" s="88">
        <v>0</v>
      </c>
      <c r="R64" s="87">
        <f>IF($A64&lt;&gt;0,Q64/$B64*100,"")</f>
        <v>0</v>
      </c>
      <c r="U64" s="91"/>
    </row>
    <row r="65" spans="1:21" ht="13.35" customHeight="1" x14ac:dyDescent="0.2">
      <c r="A65" s="23" t="s">
        <v>204</v>
      </c>
      <c r="B65" s="89">
        <f>IF($A65&lt;&gt;0,E65+H65+K65+N65+Q65,"")</f>
        <v>23</v>
      </c>
      <c r="C65" s="87">
        <f>IF(A65&lt;&gt;0,B65/$B$11*100,"")</f>
        <v>0.99009900990099009</v>
      </c>
      <c r="D65" s="77"/>
      <c r="E65" s="88">
        <v>23</v>
      </c>
      <c r="F65" s="87">
        <f>IF($A65&lt;&gt;0,E65/$B65*100,"")</f>
        <v>100</v>
      </c>
      <c r="G65" s="88"/>
      <c r="H65" s="88">
        <v>0</v>
      </c>
      <c r="I65" s="87">
        <f>IF($A65&lt;&gt;0,H65/$B65*100,"")</f>
        <v>0</v>
      </c>
      <c r="J65" s="88"/>
      <c r="K65" s="88">
        <v>0</v>
      </c>
      <c r="L65" s="87">
        <f>IF($A65&lt;&gt;0,K65/$B65*100,"")</f>
        <v>0</v>
      </c>
      <c r="M65" s="88"/>
      <c r="N65" s="88">
        <v>0</v>
      </c>
      <c r="O65" s="87">
        <f>IF($A65&lt;&gt;0,N65/$B65*100,"")</f>
        <v>0</v>
      </c>
      <c r="P65" s="88"/>
      <c r="Q65" s="88">
        <v>0</v>
      </c>
      <c r="R65" s="87"/>
      <c r="U65" s="91"/>
    </row>
    <row r="66" spans="1:21" ht="13.35" customHeight="1" x14ac:dyDescent="0.2">
      <c r="A66" s="23" t="s">
        <v>203</v>
      </c>
      <c r="B66" s="89">
        <f>IF($A66&lt;&gt;0,E66+H66+K66+N66+Q66,"")</f>
        <v>14</v>
      </c>
      <c r="C66" s="87">
        <f>IF(A66&lt;&gt;0,B66/$B$11*100,"")</f>
        <v>0.60266896254842872</v>
      </c>
      <c r="D66" s="77"/>
      <c r="E66" s="88">
        <v>14</v>
      </c>
      <c r="F66" s="87">
        <f>IF($A66&lt;&gt;0,E66/$B66*100,"")</f>
        <v>100</v>
      </c>
      <c r="G66" s="88"/>
      <c r="H66" s="88">
        <v>0</v>
      </c>
      <c r="I66" s="87">
        <f>IF($A66&lt;&gt;0,H66/$B66*100,"")</f>
        <v>0</v>
      </c>
      <c r="J66" s="88"/>
      <c r="K66" s="88">
        <v>0</v>
      </c>
      <c r="L66" s="87">
        <f>IF($A66&lt;&gt;0,K66/$B66*100,"")</f>
        <v>0</v>
      </c>
      <c r="M66" s="88"/>
      <c r="N66" s="88">
        <v>0</v>
      </c>
      <c r="O66" s="87">
        <f>IF($A66&lt;&gt;0,N66/$B66*100,"")</f>
        <v>0</v>
      </c>
      <c r="P66" s="88"/>
      <c r="Q66" s="88">
        <v>0</v>
      </c>
      <c r="R66" s="87">
        <f>IF($A66&lt;&gt;0,Q66/$B66*100,"")</f>
        <v>0</v>
      </c>
      <c r="U66" s="91"/>
    </row>
    <row r="67" spans="1:21" ht="13.35" customHeight="1" x14ac:dyDescent="0.2">
      <c r="A67" s="23" t="s">
        <v>202</v>
      </c>
      <c r="B67" s="89">
        <f>IF($A67&lt;&gt;0,E67+H67+K67+N67+Q67,"")</f>
        <v>42</v>
      </c>
      <c r="C67" s="87">
        <f>IF(A67&lt;&gt;0,B67/$B$11*100,"")</f>
        <v>1.8080068876452864</v>
      </c>
      <c r="D67" s="77"/>
      <c r="E67" s="88">
        <v>40</v>
      </c>
      <c r="F67" s="87">
        <f>IF($A67&lt;&gt;0,E67/$B67*100,"")</f>
        <v>95.238095238095227</v>
      </c>
      <c r="G67" s="88"/>
      <c r="H67" s="88">
        <v>2</v>
      </c>
      <c r="I67" s="87">
        <f>IF($A67&lt;&gt;0,H67/$B67*100,"")</f>
        <v>4.7619047619047619</v>
      </c>
      <c r="J67" s="88"/>
      <c r="K67" s="88">
        <v>0</v>
      </c>
      <c r="L67" s="87">
        <f>IF($A67&lt;&gt;0,K67/$B67*100,"")</f>
        <v>0</v>
      </c>
      <c r="M67" s="88"/>
      <c r="N67" s="88">
        <v>0</v>
      </c>
      <c r="O67" s="87">
        <f>IF($A67&lt;&gt;0,N67/$B67*100,"")</f>
        <v>0</v>
      </c>
      <c r="P67" s="88"/>
      <c r="Q67" s="88">
        <v>0</v>
      </c>
      <c r="R67" s="87">
        <f>IF($A67&lt;&gt;0,Q67/$B67*100,"")</f>
        <v>0</v>
      </c>
      <c r="U67" s="91"/>
    </row>
    <row r="68" spans="1:21" ht="13.35" customHeight="1" x14ac:dyDescent="0.2">
      <c r="A68" s="23" t="s">
        <v>201</v>
      </c>
      <c r="B68" s="89">
        <f>IF($A68&lt;&gt;0,E68+H68+K68+N68+Q68,"")</f>
        <v>81</v>
      </c>
      <c r="C68" s="87">
        <f>IF(A68&lt;&gt;0,B68/$B$11*100,"")</f>
        <v>3.4868704261730521</v>
      </c>
      <c r="D68" s="77"/>
      <c r="E68" s="88">
        <v>71</v>
      </c>
      <c r="F68" s="87">
        <f>IF($A68&lt;&gt;0,E68/$B68*100,"")</f>
        <v>87.654320987654316</v>
      </c>
      <c r="G68" s="88"/>
      <c r="H68" s="88">
        <v>10</v>
      </c>
      <c r="I68" s="87">
        <f>IF($A68&lt;&gt;0,H68/$B68*100,"")</f>
        <v>12.345679012345679</v>
      </c>
      <c r="J68" s="88"/>
      <c r="K68" s="88">
        <v>0</v>
      </c>
      <c r="L68" s="87">
        <f>IF($A68&lt;&gt;0,K68/$B68*100,"")</f>
        <v>0</v>
      </c>
      <c r="M68" s="88"/>
      <c r="N68" s="88">
        <v>0</v>
      </c>
      <c r="O68" s="87">
        <f>IF($A68&lt;&gt;0,N68/$B68*100,"")</f>
        <v>0</v>
      </c>
      <c r="P68" s="88"/>
      <c r="Q68" s="88">
        <v>0</v>
      </c>
      <c r="R68" s="87">
        <f>IF($A68&lt;&gt;0,Q68/$B68*100,"")</f>
        <v>0</v>
      </c>
      <c r="U68" s="91"/>
    </row>
    <row r="69" spans="1:21" ht="13.35" customHeight="1" x14ac:dyDescent="0.2">
      <c r="A69" s="23" t="s">
        <v>200</v>
      </c>
      <c r="B69" s="89">
        <f>IF($A69&lt;&gt;0,E69+H69+K69+N69+Q69,"")</f>
        <v>40</v>
      </c>
      <c r="C69" s="87">
        <f>IF(A69&lt;&gt;0,B69/$B$11*100,"")</f>
        <v>1.7219113215669393</v>
      </c>
      <c r="D69" s="77"/>
      <c r="E69" s="88">
        <v>34</v>
      </c>
      <c r="F69" s="87">
        <f>IF($A69&lt;&gt;0,E69/$B69*100,"")</f>
        <v>85</v>
      </c>
      <c r="G69" s="88"/>
      <c r="H69" s="88">
        <v>5</v>
      </c>
      <c r="I69" s="87">
        <f>IF($A69&lt;&gt;0,H69/$B69*100,"")</f>
        <v>12.5</v>
      </c>
      <c r="J69" s="88"/>
      <c r="K69" s="88">
        <v>1</v>
      </c>
      <c r="L69" s="87">
        <f>IF($A69&lt;&gt;0,K69/$B69*100,"")</f>
        <v>2.5</v>
      </c>
      <c r="M69" s="88"/>
      <c r="N69" s="88">
        <v>0</v>
      </c>
      <c r="O69" s="87">
        <f>IF($A69&lt;&gt;0,N69/$B69*100,"")</f>
        <v>0</v>
      </c>
      <c r="P69" s="88"/>
      <c r="Q69" s="88">
        <v>0</v>
      </c>
      <c r="R69" s="87">
        <f>IF($A69&lt;&gt;0,Q69/$B69*100,"")</f>
        <v>0</v>
      </c>
      <c r="U69" s="91"/>
    </row>
    <row r="70" spans="1:21" ht="13.35" customHeight="1" x14ac:dyDescent="0.2">
      <c r="A70" s="23" t="s">
        <v>199</v>
      </c>
      <c r="B70" s="89">
        <f>IF($A70&lt;&gt;0,E70+H70+K70+N70+Q70,"")</f>
        <v>31</v>
      </c>
      <c r="C70" s="87">
        <f>IF(A70&lt;&gt;0,B70/$B$11*100,"")</f>
        <v>1.3344812742143779</v>
      </c>
      <c r="D70" s="77"/>
      <c r="E70" s="88">
        <v>29</v>
      </c>
      <c r="F70" s="87">
        <f>IF($A70&lt;&gt;0,E70/$B70*100,"")</f>
        <v>93.548387096774192</v>
      </c>
      <c r="G70" s="88"/>
      <c r="H70" s="88">
        <v>2</v>
      </c>
      <c r="I70" s="87">
        <f>IF($A70&lt;&gt;0,H70/$B70*100,"")</f>
        <v>6.4516129032258061</v>
      </c>
      <c r="J70" s="88"/>
      <c r="K70" s="88">
        <v>0</v>
      </c>
      <c r="L70" s="87">
        <f>IF($A70&lt;&gt;0,K70/$B70*100,"")</f>
        <v>0</v>
      </c>
      <c r="M70" s="88"/>
      <c r="N70" s="88">
        <v>0</v>
      </c>
      <c r="O70" s="87">
        <f>IF($A70&lt;&gt;0,N70/$B70*100,"")</f>
        <v>0</v>
      </c>
      <c r="P70" s="88"/>
      <c r="Q70" s="88">
        <v>0</v>
      </c>
      <c r="R70" s="87">
        <f>IF($A70&lt;&gt;0,Q70/$B70*100,"")</f>
        <v>0</v>
      </c>
      <c r="U70" s="91"/>
    </row>
    <row r="71" spans="1:21" ht="13.35" customHeight="1" x14ac:dyDescent="0.2">
      <c r="A71" s="23" t="s">
        <v>198</v>
      </c>
      <c r="B71" s="89">
        <f>IF($A71&lt;&gt;0,E71+H71+K71+N71+Q71,"")</f>
        <v>24</v>
      </c>
      <c r="C71" s="87">
        <f>IF(A71&lt;&gt;0,B71/$B$11*100,"")</f>
        <v>1.0331467929401636</v>
      </c>
      <c r="D71" s="77"/>
      <c r="E71" s="88">
        <v>22</v>
      </c>
      <c r="F71" s="87">
        <f>IF($A71&lt;&gt;0,E71/$B71*100,"")</f>
        <v>91.666666666666657</v>
      </c>
      <c r="G71" s="88"/>
      <c r="H71" s="88">
        <v>2</v>
      </c>
      <c r="I71" s="87">
        <f>IF($A71&lt;&gt;0,H71/$B71*100,"")</f>
        <v>8.3333333333333321</v>
      </c>
      <c r="J71" s="88"/>
      <c r="K71" s="88">
        <v>0</v>
      </c>
      <c r="L71" s="87">
        <f>IF($A71&lt;&gt;0,K71/$B71*100,"")</f>
        <v>0</v>
      </c>
      <c r="M71" s="88"/>
      <c r="N71" s="88">
        <v>0</v>
      </c>
      <c r="O71" s="87">
        <f>IF($A71&lt;&gt;0,N71/$B71*100,"")</f>
        <v>0</v>
      </c>
      <c r="P71" s="88"/>
      <c r="Q71" s="88">
        <v>0</v>
      </c>
      <c r="R71" s="87">
        <f>IF($A71&lt;&gt;0,Q71/$B71*100,"")</f>
        <v>0</v>
      </c>
      <c r="U71" s="91"/>
    </row>
    <row r="72" spans="1:21" ht="13.35" customHeight="1" x14ac:dyDescent="0.2">
      <c r="A72" s="23" t="s">
        <v>197</v>
      </c>
      <c r="B72" s="89">
        <f>IF($A72&lt;&gt;0,E72+H72+K72+N72+Q72,"")</f>
        <v>24</v>
      </c>
      <c r="C72" s="87">
        <f>IF(A72&lt;&gt;0,B72/$B$11*100,"")</f>
        <v>1.0331467929401636</v>
      </c>
      <c r="D72" s="77"/>
      <c r="E72" s="88">
        <v>0</v>
      </c>
      <c r="F72" s="87">
        <f>IF($A72&lt;&gt;0,E72/$B72*100,"")</f>
        <v>0</v>
      </c>
      <c r="G72" s="88"/>
      <c r="H72" s="88">
        <v>1</v>
      </c>
      <c r="I72" s="87">
        <f>IF($A72&lt;&gt;0,H72/$B72*100,"")</f>
        <v>4.1666666666666661</v>
      </c>
      <c r="J72" s="88"/>
      <c r="K72" s="88">
        <v>19</v>
      </c>
      <c r="L72" s="87">
        <f>IF($A72&lt;&gt;0,K72/$B72*100,"")</f>
        <v>79.166666666666657</v>
      </c>
      <c r="M72" s="88"/>
      <c r="N72" s="88">
        <v>0</v>
      </c>
      <c r="O72" s="87">
        <f>IF($A72&lt;&gt;0,N72/$B72*100,"")</f>
        <v>0</v>
      </c>
      <c r="P72" s="88"/>
      <c r="Q72" s="88">
        <v>4</v>
      </c>
      <c r="R72" s="87">
        <f>IF($A72&lt;&gt;0,Q72/$B72*100,"")</f>
        <v>16.666666666666664</v>
      </c>
      <c r="U72" s="91"/>
    </row>
    <row r="73" spans="1:21" ht="13.35" customHeight="1" x14ac:dyDescent="0.2">
      <c r="A73" s="23" t="s">
        <v>196</v>
      </c>
      <c r="B73" s="89">
        <f>IF($A73&lt;&gt;0,E73+H73+K73+N73+Q73,"")</f>
        <v>9</v>
      </c>
      <c r="C73" s="87">
        <f>IF(A73&lt;&gt;0,B73/$B$11*100,"")</f>
        <v>0.38743004735256137</v>
      </c>
      <c r="D73" s="77"/>
      <c r="E73" s="88">
        <v>9</v>
      </c>
      <c r="F73" s="87">
        <f>IF($A73&lt;&gt;0,E73/$B73*100,"")</f>
        <v>100</v>
      </c>
      <c r="G73" s="88"/>
      <c r="H73" s="88">
        <v>0</v>
      </c>
      <c r="I73" s="87">
        <f>IF($A73&lt;&gt;0,H73/$B73*100,"")</f>
        <v>0</v>
      </c>
      <c r="J73" s="88"/>
      <c r="K73" s="88">
        <v>0</v>
      </c>
      <c r="L73" s="87">
        <f>IF($A73&lt;&gt;0,K73/$B73*100,"")</f>
        <v>0</v>
      </c>
      <c r="M73" s="88"/>
      <c r="N73" s="88">
        <v>0</v>
      </c>
      <c r="O73" s="87">
        <f>IF($A73&lt;&gt;0,N73/$B73*100,"")</f>
        <v>0</v>
      </c>
      <c r="P73" s="88"/>
      <c r="Q73" s="88">
        <v>0</v>
      </c>
      <c r="R73" s="87">
        <f>IF($A73&lt;&gt;0,Q73/$B73*100,"")</f>
        <v>0</v>
      </c>
      <c r="U73" s="91"/>
    </row>
    <row r="74" spans="1:21" ht="13.35" customHeight="1" x14ac:dyDescent="0.2">
      <c r="A74" s="23" t="s">
        <v>195</v>
      </c>
      <c r="B74" s="89">
        <f>IF($A74&lt;&gt;0,E74+H74+K74+N74+Q74,"")</f>
        <v>57</v>
      </c>
      <c r="C74" s="87">
        <f>IF(A74&lt;&gt;0,B74/$B$11*100,"")</f>
        <v>2.4537236332328884</v>
      </c>
      <c r="D74" s="77"/>
      <c r="E74" s="88">
        <v>41</v>
      </c>
      <c r="F74" s="87">
        <f>IF($A74&lt;&gt;0,E74/$B74*100,"")</f>
        <v>71.929824561403507</v>
      </c>
      <c r="G74" s="88"/>
      <c r="H74" s="88">
        <v>13</v>
      </c>
      <c r="I74" s="87">
        <f>IF($A74&lt;&gt;0,H74/$B74*100,"")</f>
        <v>22.807017543859647</v>
      </c>
      <c r="J74" s="88"/>
      <c r="K74" s="88">
        <v>3</v>
      </c>
      <c r="L74" s="87">
        <f>IF($A74&lt;&gt;0,K74/$B74*100,"")</f>
        <v>5.2631578947368416</v>
      </c>
      <c r="M74" s="88"/>
      <c r="N74" s="88">
        <v>0</v>
      </c>
      <c r="O74" s="87">
        <f>IF($A74&lt;&gt;0,N74/$B74*100,"")</f>
        <v>0</v>
      </c>
      <c r="P74" s="88"/>
      <c r="Q74" s="88">
        <v>0</v>
      </c>
      <c r="R74" s="87">
        <f>IF($A74&lt;&gt;0,Q74/$B74*100,"")</f>
        <v>0</v>
      </c>
      <c r="U74" s="91"/>
    </row>
    <row r="75" spans="1:21" ht="13.35" customHeight="1" x14ac:dyDescent="0.2">
      <c r="A75" s="23" t="s">
        <v>194</v>
      </c>
      <c r="B75" s="89">
        <f>IF($A75&lt;&gt;0,E75+H75+K75+N75+Q75,"")</f>
        <v>33</v>
      </c>
      <c r="C75" s="87">
        <f>IF(A75&lt;&gt;0,B75/$B$11*100,"")</f>
        <v>1.420576840292725</v>
      </c>
      <c r="D75" s="77"/>
      <c r="E75" s="88">
        <v>26</v>
      </c>
      <c r="F75" s="87">
        <f>IF($A75&lt;&gt;0,E75/$B75*100,"")</f>
        <v>78.787878787878782</v>
      </c>
      <c r="G75" s="88"/>
      <c r="H75" s="88">
        <v>5</v>
      </c>
      <c r="I75" s="87">
        <f>IF($A75&lt;&gt;0,H75/$B75*100,"")</f>
        <v>15.151515151515152</v>
      </c>
      <c r="J75" s="88"/>
      <c r="K75" s="88">
        <v>2</v>
      </c>
      <c r="L75" s="87">
        <f>IF($A75&lt;&gt;0,K75/$B75*100,"")</f>
        <v>6.0606060606060606</v>
      </c>
      <c r="M75" s="88"/>
      <c r="N75" s="88">
        <v>0</v>
      </c>
      <c r="O75" s="87">
        <f>IF($A75&lt;&gt;0,N75/$B75*100,"")</f>
        <v>0</v>
      </c>
      <c r="P75" s="88"/>
      <c r="Q75" s="88">
        <v>0</v>
      </c>
      <c r="R75" s="87">
        <f>IF($A75&lt;&gt;0,Q75/$B75*100,"")</f>
        <v>0</v>
      </c>
      <c r="U75" s="91"/>
    </row>
    <row r="76" spans="1:21" ht="13.35" customHeight="1" x14ac:dyDescent="0.2">
      <c r="A76" s="23" t="s">
        <v>193</v>
      </c>
      <c r="B76" s="89">
        <f>IF($A76&lt;&gt;0,E76+H76+K76+N76+Q76,"")</f>
        <v>34</v>
      </c>
      <c r="C76" s="87">
        <f>IF(A76&lt;&gt;0,B76/$B$11*100,"")</f>
        <v>1.4636246233318984</v>
      </c>
      <c r="D76" s="77"/>
      <c r="E76" s="88">
        <v>33</v>
      </c>
      <c r="F76" s="87">
        <f>IF($A76&lt;&gt;0,E76/$B76*100,"")</f>
        <v>97.058823529411768</v>
      </c>
      <c r="G76" s="88"/>
      <c r="H76" s="88">
        <v>0</v>
      </c>
      <c r="I76" s="87">
        <f>IF($A76&lt;&gt;0,H76/$B76*100,"")</f>
        <v>0</v>
      </c>
      <c r="J76" s="88"/>
      <c r="K76" s="88">
        <v>1</v>
      </c>
      <c r="L76" s="87">
        <f>IF($A76&lt;&gt;0,K76/$B76*100,"")</f>
        <v>2.9411764705882351</v>
      </c>
      <c r="M76" s="88"/>
      <c r="N76" s="88">
        <v>0</v>
      </c>
      <c r="O76" s="87">
        <f>IF($A76&lt;&gt;0,N76/$B76*100,"")</f>
        <v>0</v>
      </c>
      <c r="P76" s="88"/>
      <c r="Q76" s="88">
        <v>0</v>
      </c>
      <c r="R76" s="87">
        <f>IF($A76&lt;&gt;0,Q76/$B76*100,"")</f>
        <v>0</v>
      </c>
      <c r="U76" s="91"/>
    </row>
    <row r="77" spans="1:21" ht="13.35" customHeight="1" x14ac:dyDescent="0.2">
      <c r="A77" s="23" t="s">
        <v>192</v>
      </c>
      <c r="B77" s="89">
        <f>IF($A77&lt;&gt;0,E77+H77+K77+N77+Q77,"")</f>
        <v>10</v>
      </c>
      <c r="C77" s="87">
        <f>IF(A77&lt;&gt;0,B77/$B$11*100,"")</f>
        <v>0.43047783039173482</v>
      </c>
      <c r="D77" s="77"/>
      <c r="E77" s="88">
        <v>10</v>
      </c>
      <c r="F77" s="87">
        <f>IF($A77&lt;&gt;0,E77/$B77*100,"")</f>
        <v>100</v>
      </c>
      <c r="G77" s="88"/>
      <c r="H77" s="88">
        <v>0</v>
      </c>
      <c r="I77" s="87">
        <f>IF($A77&lt;&gt;0,H77/$B77*100,"")</f>
        <v>0</v>
      </c>
      <c r="J77" s="88"/>
      <c r="K77" s="88">
        <v>0</v>
      </c>
      <c r="L77" s="87">
        <f>IF($A77&lt;&gt;0,K77/$B77*100,"")</f>
        <v>0</v>
      </c>
      <c r="M77" s="88"/>
      <c r="N77" s="88">
        <v>0</v>
      </c>
      <c r="O77" s="87">
        <f>IF($A77&lt;&gt;0,N77/$B77*100,"")</f>
        <v>0</v>
      </c>
      <c r="P77" s="88"/>
      <c r="Q77" s="88">
        <v>0</v>
      </c>
      <c r="R77" s="87">
        <f>IF($A77&lt;&gt;0,Q77/$B77*100,"")</f>
        <v>0</v>
      </c>
      <c r="U77" s="91"/>
    </row>
    <row r="78" spans="1:21" ht="13.35" customHeight="1" x14ac:dyDescent="0.2">
      <c r="A78" s="23" t="s">
        <v>191</v>
      </c>
      <c r="B78" s="89">
        <f>IF($A78&lt;&gt;0,E78+H78+K78+N78+Q78,"")</f>
        <v>13</v>
      </c>
      <c r="C78" s="87">
        <f>IF(A78&lt;&gt;0,B78/$B$11*100,"")</f>
        <v>0.55962117950925527</v>
      </c>
      <c r="D78" s="77"/>
      <c r="E78" s="88">
        <v>12</v>
      </c>
      <c r="F78" s="87">
        <f>IF($A78&lt;&gt;0,E78/$B78*100,"")</f>
        <v>92.307692307692307</v>
      </c>
      <c r="G78" s="88"/>
      <c r="H78" s="88">
        <v>0</v>
      </c>
      <c r="I78" s="87">
        <f>IF($A78&lt;&gt;0,H78/$B78*100,"")</f>
        <v>0</v>
      </c>
      <c r="J78" s="88"/>
      <c r="K78" s="88">
        <v>1</v>
      </c>
      <c r="L78" s="87">
        <f>IF($A78&lt;&gt;0,K78/$B78*100,"")</f>
        <v>7.6923076923076925</v>
      </c>
      <c r="M78" s="88"/>
      <c r="N78" s="88">
        <v>0</v>
      </c>
      <c r="O78" s="87">
        <f>IF($A78&lt;&gt;0,N78/$B78*100,"")</f>
        <v>0</v>
      </c>
      <c r="P78" s="88"/>
      <c r="Q78" s="88">
        <v>0</v>
      </c>
      <c r="R78" s="87">
        <f>IF($A78&lt;&gt;0,Q78/$B78*100,"")</f>
        <v>0</v>
      </c>
      <c r="U78" s="91"/>
    </row>
    <row r="79" spans="1:21" ht="13.35" customHeight="1" x14ac:dyDescent="0.2">
      <c r="A79" s="23" t="s">
        <v>180</v>
      </c>
      <c r="B79" s="89">
        <f>IF($A79&lt;&gt;0,E79+H79+K79+N79+Q79,"")</f>
        <v>12</v>
      </c>
      <c r="C79" s="87">
        <f>IF(A79&lt;&gt;0,B79/$B$11*100,"")</f>
        <v>0.51657339647008182</v>
      </c>
      <c r="D79" s="77"/>
      <c r="E79" s="88">
        <v>12</v>
      </c>
      <c r="F79" s="87">
        <f>IF($A79&lt;&gt;0,E79/$B79*100,"")</f>
        <v>100</v>
      </c>
      <c r="G79" s="88"/>
      <c r="H79" s="88">
        <v>0</v>
      </c>
      <c r="I79" s="87">
        <f>IF($A79&lt;&gt;0,H79/$B79*100,"")</f>
        <v>0</v>
      </c>
      <c r="J79" s="88"/>
      <c r="K79" s="88">
        <v>0</v>
      </c>
      <c r="L79" s="87">
        <f>IF($A79&lt;&gt;0,K79/$B79*100,"")</f>
        <v>0</v>
      </c>
      <c r="M79" s="88"/>
      <c r="N79" s="88">
        <v>0</v>
      </c>
      <c r="O79" s="87">
        <f>IF($A79&lt;&gt;0,N79/$B79*100,"")</f>
        <v>0</v>
      </c>
      <c r="P79" s="88"/>
      <c r="Q79" s="88">
        <v>0</v>
      </c>
      <c r="R79" s="87">
        <f>IF($A79&lt;&gt;0,Q79/$B79*100,"")</f>
        <v>0</v>
      </c>
      <c r="U79" s="91"/>
    </row>
    <row r="80" spans="1:21" ht="9.9499999999999993" customHeight="1" x14ac:dyDescent="0.2">
      <c r="B80" s="89" t="str">
        <f>IF($A80&lt;&gt;0,E80+H80+K80+N80+Q80,"")</f>
        <v/>
      </c>
      <c r="C80" s="87" t="str">
        <f>IF(A80&lt;&gt;0,B80/$B$11*100,"")</f>
        <v/>
      </c>
      <c r="D80" s="77"/>
      <c r="E80" s="89"/>
      <c r="F80" s="87" t="str">
        <f>IF($A80&lt;&gt;0,E80/$B80*100,"")</f>
        <v/>
      </c>
      <c r="G80" s="77"/>
      <c r="H80" s="89"/>
      <c r="I80" s="87" t="str">
        <f>IF($A80&lt;&gt;0,H80/$B80*100,"")</f>
        <v/>
      </c>
      <c r="J80" s="77"/>
      <c r="K80" s="89"/>
      <c r="L80" s="87" t="str">
        <f>IF($A80&lt;&gt;0,K80/$B80*100,"")</f>
        <v/>
      </c>
      <c r="M80" s="77"/>
      <c r="N80" s="89"/>
      <c r="O80" s="87" t="str">
        <f>IF($A80&lt;&gt;0,N80/$B80*100,"")</f>
        <v/>
      </c>
      <c r="P80" s="77"/>
      <c r="Q80" s="89"/>
      <c r="R80" s="87" t="str">
        <f>IF($A80&lt;&gt;0,Q80/$B80*100,"")</f>
        <v/>
      </c>
      <c r="U80" s="64"/>
    </row>
    <row r="81" spans="1:21" ht="13.35" customHeight="1" x14ac:dyDescent="0.2">
      <c r="A81" s="75" t="s">
        <v>190</v>
      </c>
      <c r="B81" s="89">
        <f>IF($A81&lt;&gt;0,E81+H81+K81+N81+Q81,"")</f>
        <v>315</v>
      </c>
      <c r="C81" s="87">
        <f>IF(A81&lt;&gt;0,B81/$B$11*100,"")</f>
        <v>13.560051657339647</v>
      </c>
      <c r="D81" s="77"/>
      <c r="E81" s="89">
        <f>SUM(E82:E85)</f>
        <v>240</v>
      </c>
      <c r="F81" s="87">
        <f>IF($A81&lt;&gt;0,E81/$B81*100,"")</f>
        <v>76.19047619047619</v>
      </c>
      <c r="G81" s="77"/>
      <c r="H81" s="89">
        <f>SUM(H82:H85)</f>
        <v>65</v>
      </c>
      <c r="I81" s="87">
        <f>IF($A81&lt;&gt;0,H81/$B81*100,"")</f>
        <v>20.634920634920633</v>
      </c>
      <c r="J81" s="77"/>
      <c r="K81" s="89">
        <f>SUM(K82:K85)</f>
        <v>10</v>
      </c>
      <c r="L81" s="87">
        <f>IF($A81&lt;&gt;0,K81/$B81*100,"")</f>
        <v>3.1746031746031744</v>
      </c>
      <c r="M81" s="77"/>
      <c r="N81" s="89">
        <f>SUM(N82:N85)</f>
        <v>0</v>
      </c>
      <c r="O81" s="87">
        <f>IF($A81&lt;&gt;0,N81/$B81*100,"")</f>
        <v>0</v>
      </c>
      <c r="P81" s="77"/>
      <c r="Q81" s="89"/>
      <c r="R81" s="87">
        <f>IF($A81&lt;&gt;0,Q81/$B81*100,"")</f>
        <v>0</v>
      </c>
      <c r="S81" s="23" t="s">
        <v>150</v>
      </c>
      <c r="U81" s="64"/>
    </row>
    <row r="82" spans="1:21" ht="13.35" customHeight="1" x14ac:dyDescent="0.2">
      <c r="A82" s="23" t="s">
        <v>189</v>
      </c>
      <c r="B82" s="89">
        <f>IF($A82&lt;&gt;0,E82+H82+K82+N82+Q82,"")</f>
        <v>113</v>
      </c>
      <c r="C82" s="87">
        <f>IF(A82&lt;&gt;0,B82/$B$11*100,"")</f>
        <v>4.8643994834266033</v>
      </c>
      <c r="D82" s="77"/>
      <c r="E82" s="88">
        <v>64</v>
      </c>
      <c r="F82" s="87">
        <f>IF($A82&lt;&gt;0,E82/$B82*100,"")</f>
        <v>56.637168141592923</v>
      </c>
      <c r="G82" s="88"/>
      <c r="H82" s="88">
        <v>48</v>
      </c>
      <c r="I82" s="87">
        <f>IF($A82&lt;&gt;0,H82/$B82*100,"")</f>
        <v>42.477876106194692</v>
      </c>
      <c r="J82" s="88"/>
      <c r="K82" s="88">
        <v>1</v>
      </c>
      <c r="L82" s="87">
        <f>IF($A82&lt;&gt;0,K82/$B82*100,"")</f>
        <v>0.88495575221238942</v>
      </c>
      <c r="M82" s="88"/>
      <c r="N82" s="88">
        <v>0</v>
      </c>
      <c r="O82" s="87">
        <f>IF($A82&lt;&gt;0,N82/$B82*100,"")</f>
        <v>0</v>
      </c>
      <c r="P82" s="88"/>
      <c r="Q82" s="88">
        <v>0</v>
      </c>
      <c r="R82" s="87">
        <f>IF($A82&lt;&gt;0,Q82/$B82*100,"")</f>
        <v>0</v>
      </c>
      <c r="U82" s="91"/>
    </row>
    <row r="83" spans="1:21" ht="13.35" customHeight="1" x14ac:dyDescent="0.2">
      <c r="A83" s="23" t="s">
        <v>188</v>
      </c>
      <c r="B83" s="89">
        <f>IF($A83&lt;&gt;0,E83+H83+K83+N83+Q83,"")</f>
        <v>159</v>
      </c>
      <c r="C83" s="87">
        <f>IF(A83&lt;&gt;0,B83/$B$11*100,"")</f>
        <v>6.8445975032285835</v>
      </c>
      <c r="D83" s="77"/>
      <c r="E83" s="88">
        <v>159</v>
      </c>
      <c r="F83" s="87">
        <f>IF($A83&lt;&gt;0,E83/$B83*100,"")</f>
        <v>100</v>
      </c>
      <c r="G83" s="88"/>
      <c r="H83" s="88">
        <v>0</v>
      </c>
      <c r="I83" s="87">
        <f>IF($A83&lt;&gt;0,H83/$B83*100,"")</f>
        <v>0</v>
      </c>
      <c r="J83" s="88"/>
      <c r="K83" s="88">
        <v>0</v>
      </c>
      <c r="L83" s="87">
        <f>IF($A83&lt;&gt;0,K83/$B83*100,"")</f>
        <v>0</v>
      </c>
      <c r="M83" s="88"/>
      <c r="N83" s="88">
        <v>0</v>
      </c>
      <c r="O83" s="87">
        <f>IF($A83&lt;&gt;0,N83/$B83*100,"")</f>
        <v>0</v>
      </c>
      <c r="P83" s="88"/>
      <c r="Q83" s="88">
        <v>0</v>
      </c>
      <c r="R83" s="87">
        <f>IF($A83&lt;&gt;0,Q83/$B83*100,"")</f>
        <v>0</v>
      </c>
      <c r="U83" s="91"/>
    </row>
    <row r="84" spans="1:21" ht="13.35" hidden="1" customHeight="1" x14ac:dyDescent="0.2">
      <c r="A84" s="23" t="s">
        <v>187</v>
      </c>
      <c r="B84" s="89">
        <f>IF($A84&lt;&gt;0,E84+H84+K84+N84+Q84,"")</f>
        <v>0</v>
      </c>
      <c r="C84" s="87">
        <f>IF(A84&lt;&gt;0,B84/$B$11*100,"")</f>
        <v>0</v>
      </c>
      <c r="D84" s="77"/>
      <c r="E84" s="23"/>
      <c r="F84" s="87" t="e">
        <f>IF($A84&lt;&gt;0,E84/$B84*100,"")</f>
        <v>#DIV/0!</v>
      </c>
      <c r="H84" s="23"/>
      <c r="I84" s="87" t="e">
        <f>IF($A84&lt;&gt;0,H84/$B84*100,"")</f>
        <v>#DIV/0!</v>
      </c>
      <c r="K84" s="23"/>
      <c r="L84" s="87" t="e">
        <f>IF($A84&lt;&gt;0,K84/$B84*100,"")</f>
        <v>#DIV/0!</v>
      </c>
      <c r="N84" s="23"/>
      <c r="O84" s="87" t="e">
        <f>IF($A84&lt;&gt;0,N84/$B84*100,"")</f>
        <v>#DIV/0!</v>
      </c>
      <c r="Q84" s="23"/>
      <c r="R84" s="87"/>
      <c r="U84" s="64"/>
    </row>
    <row r="85" spans="1:21" ht="13.35" customHeight="1" x14ac:dyDescent="0.2">
      <c r="A85" s="23" t="s">
        <v>186</v>
      </c>
      <c r="B85" s="89">
        <f>IF($A85&lt;&gt;0,E85+H85+K85+N85+Q85,"")</f>
        <v>43</v>
      </c>
      <c r="C85" s="87">
        <f>IF(A85&lt;&gt;0,B85/$B$11*100,"")</f>
        <v>1.8510546706844595</v>
      </c>
      <c r="D85" s="77"/>
      <c r="E85" s="88">
        <v>17</v>
      </c>
      <c r="F85" s="87">
        <f>IF($A85&lt;&gt;0,E85/$B85*100,"")</f>
        <v>39.534883720930232</v>
      </c>
      <c r="G85" s="88"/>
      <c r="H85" s="88">
        <v>17</v>
      </c>
      <c r="I85" s="87">
        <f>IF($A85&lt;&gt;0,H85/$B85*100,"")</f>
        <v>39.534883720930232</v>
      </c>
      <c r="J85" s="88"/>
      <c r="K85" s="88">
        <v>9</v>
      </c>
      <c r="L85" s="87">
        <f>IF($A85&lt;&gt;0,K85/$B85*100,"")</f>
        <v>20.930232558139537</v>
      </c>
      <c r="M85" s="88"/>
      <c r="N85" s="88">
        <v>0</v>
      </c>
      <c r="O85" s="87">
        <f>IF($A85&lt;&gt;0,N85/$B85*100,"")</f>
        <v>0</v>
      </c>
      <c r="P85" s="88"/>
      <c r="Q85" s="88">
        <v>0</v>
      </c>
      <c r="R85" s="87">
        <f>IF($A85&lt;&gt;0,Q85/$B85*100,"")</f>
        <v>0</v>
      </c>
      <c r="U85" s="91"/>
    </row>
    <row r="86" spans="1:21" ht="9.9499999999999993" customHeight="1" x14ac:dyDescent="0.2">
      <c r="B86" s="89" t="str">
        <f>IF($A86&lt;&gt;0,E86+H86+K86+N86+Q86,"")</f>
        <v/>
      </c>
      <c r="C86" s="87" t="str">
        <f>IF(A86&lt;&gt;0,B86/$B$11*100,"")</f>
        <v/>
      </c>
      <c r="D86" s="77"/>
      <c r="E86" s="89"/>
      <c r="F86" s="87" t="str">
        <f>IF($A86&lt;&gt;0,E86/$B86*100,"")</f>
        <v/>
      </c>
      <c r="G86" s="77"/>
      <c r="H86" s="89"/>
      <c r="I86" s="87" t="str">
        <f>IF($A86&lt;&gt;0,H86/$B86*100,"")</f>
        <v/>
      </c>
      <c r="J86" s="77"/>
      <c r="K86" s="89"/>
      <c r="L86" s="87" t="str">
        <f>IF($A86&lt;&gt;0,K86/$B86*100,"")</f>
        <v/>
      </c>
      <c r="M86" s="77"/>
      <c r="N86" s="89"/>
      <c r="O86" s="87" t="str">
        <f>IF($A86&lt;&gt;0,N86/$B86*100,"")</f>
        <v/>
      </c>
      <c r="P86" s="77"/>
      <c r="Q86" s="89"/>
      <c r="R86" s="87" t="str">
        <f>IF($A86&lt;&gt;0,Q86/$B86*100,"")</f>
        <v/>
      </c>
      <c r="U86" s="64"/>
    </row>
    <row r="87" spans="1:21" ht="13.35" customHeight="1" x14ac:dyDescent="0.2">
      <c r="A87" s="75" t="s">
        <v>106</v>
      </c>
      <c r="B87" s="89">
        <f>IF($A87&lt;&gt;0,E87+H87+K87+N87+Q87,"")</f>
        <v>88</v>
      </c>
      <c r="C87" s="87">
        <f>IF(A87&lt;&gt;0,B87/$B$11*100,"")</f>
        <v>3.7882049074472666</v>
      </c>
      <c r="D87" s="77"/>
      <c r="E87" s="89">
        <f>SUM(E89)</f>
        <v>79</v>
      </c>
      <c r="F87" s="87">
        <f>IF($A87&lt;&gt;0,E87/$B87*100,"")</f>
        <v>89.772727272727266</v>
      </c>
      <c r="G87" s="77"/>
      <c r="H87" s="89">
        <f>SUM(H89)</f>
        <v>8</v>
      </c>
      <c r="I87" s="87">
        <f>IF($A87&lt;&gt;0,H87/$B87*100,"")</f>
        <v>9.0909090909090917</v>
      </c>
      <c r="J87" s="77"/>
      <c r="K87" s="89">
        <f>SUM(K89)</f>
        <v>1</v>
      </c>
      <c r="L87" s="87">
        <f>IF($A87&lt;&gt;0,K87/$B87*100,"")</f>
        <v>1.1363636363636365</v>
      </c>
      <c r="M87" s="77"/>
      <c r="N87" s="89">
        <f>SUM(N89)</f>
        <v>0</v>
      </c>
      <c r="O87" s="87">
        <f>IF($A87&lt;&gt;0,N87/$B87*100,"")</f>
        <v>0</v>
      </c>
      <c r="P87" s="77"/>
      <c r="Q87" s="89">
        <f>SUM(Q89)</f>
        <v>0</v>
      </c>
      <c r="R87" s="87">
        <f>IF($A87&lt;&gt;0,Q87/$B87*100,"")</f>
        <v>0</v>
      </c>
      <c r="U87" s="64"/>
    </row>
    <row r="88" spans="1:21" ht="13.35" customHeight="1" x14ac:dyDescent="0.2">
      <c r="A88" s="75"/>
      <c r="B88" s="89" t="str">
        <f>IF($A88&lt;&gt;0,E88+H88+K88+N88+Q88,"")</f>
        <v/>
      </c>
      <c r="C88" s="87" t="str">
        <f>IF(A88&lt;&gt;0,B88/$B$11*100,"")</f>
        <v/>
      </c>
      <c r="D88" s="77"/>
      <c r="E88" s="89"/>
      <c r="F88" s="87" t="str">
        <f>IF($A88&lt;&gt;0,E88/$B88*100,"")</f>
        <v/>
      </c>
      <c r="G88" s="77"/>
      <c r="H88" s="89"/>
      <c r="I88" s="87" t="str">
        <f>IF($A88&lt;&gt;0,H88/$B88*100,"")</f>
        <v/>
      </c>
      <c r="J88" s="77"/>
      <c r="K88" s="89"/>
      <c r="L88" s="87" t="str">
        <f>IF($A88&lt;&gt;0,K88/$B88*100,"")</f>
        <v/>
      </c>
      <c r="M88" s="77"/>
      <c r="N88" s="89"/>
      <c r="O88" s="87" t="str">
        <f>IF($A88&lt;&gt;0,N88/$B88*100,"")</f>
        <v/>
      </c>
      <c r="P88" s="77"/>
      <c r="Q88" s="89"/>
      <c r="R88" s="87"/>
      <c r="U88" s="64"/>
    </row>
    <row r="89" spans="1:21" ht="13.35" customHeight="1" x14ac:dyDescent="0.2">
      <c r="A89" s="75" t="s">
        <v>185</v>
      </c>
      <c r="B89" s="89">
        <f>IF($A89&lt;&gt;0,E89+H89+K89+N89+Q89,"")</f>
        <v>88</v>
      </c>
      <c r="C89" s="87">
        <f>IF(A89&lt;&gt;0,B89/$B$11*100,"")</f>
        <v>3.7882049074472666</v>
      </c>
      <c r="D89" s="77"/>
      <c r="E89" s="89">
        <f>SUM(E90:E95)</f>
        <v>79</v>
      </c>
      <c r="F89" s="87">
        <f>IF($A89&lt;&gt;0,E89/$B89*100,"")</f>
        <v>89.772727272727266</v>
      </c>
      <c r="G89" s="77"/>
      <c r="H89" s="89">
        <f>SUM(H90:H95)</f>
        <v>8</v>
      </c>
      <c r="I89" s="87">
        <f>IF($A89&lt;&gt;0,H89/$B89*100,"")</f>
        <v>9.0909090909090917</v>
      </c>
      <c r="J89" s="77"/>
      <c r="K89" s="89">
        <f>SUM(K90:K95)</f>
        <v>1</v>
      </c>
      <c r="L89" s="87">
        <f>IF($A89&lt;&gt;0,K89/$B89*100,"")</f>
        <v>1.1363636363636365</v>
      </c>
      <c r="M89" s="77"/>
      <c r="N89" s="89">
        <f>SUM(N90:N95)</f>
        <v>0</v>
      </c>
      <c r="O89" s="87">
        <f>IF($A89&lt;&gt;0,N89/$B89*100,"")</f>
        <v>0</v>
      </c>
      <c r="P89" s="77"/>
      <c r="Q89" s="89">
        <f>SUM(Q90:Q95)</f>
        <v>0</v>
      </c>
      <c r="R89" s="87">
        <f>IF($A89&lt;&gt;0,Q89/$B89*100,"")</f>
        <v>0</v>
      </c>
      <c r="U89" s="64"/>
    </row>
    <row r="90" spans="1:21" ht="13.35" customHeight="1" x14ac:dyDescent="0.2">
      <c r="A90" s="23" t="s">
        <v>184</v>
      </c>
      <c r="B90" s="89">
        <f>IF($A90&lt;&gt;0,E90+H90+K90+N90+Q90,"")</f>
        <v>28</v>
      </c>
      <c r="C90" s="87">
        <f>IF(A90&lt;&gt;0,B90/$B$11*100,"")</f>
        <v>1.2053379250968574</v>
      </c>
      <c r="D90" s="77"/>
      <c r="E90" s="88">
        <v>26</v>
      </c>
      <c r="F90" s="87">
        <f>IF($A90&lt;&gt;0,E90/$B90*100,"")</f>
        <v>92.857142857142861</v>
      </c>
      <c r="G90" s="88"/>
      <c r="H90" s="88">
        <v>1</v>
      </c>
      <c r="I90" s="87">
        <f>IF($A90&lt;&gt;0,H90/$B90*100,"")</f>
        <v>3.5714285714285712</v>
      </c>
      <c r="J90" s="88"/>
      <c r="K90" s="88">
        <v>1</v>
      </c>
      <c r="L90" s="87">
        <f>IF($A90&lt;&gt;0,K90/$B90*100,"")</f>
        <v>3.5714285714285712</v>
      </c>
      <c r="M90" s="88"/>
      <c r="N90" s="23"/>
      <c r="O90" s="87">
        <f>IF($A90&lt;&gt;0,N90/$B90*100,"")</f>
        <v>0</v>
      </c>
      <c r="Q90" s="23"/>
      <c r="R90" s="87"/>
      <c r="U90" s="64"/>
    </row>
    <row r="91" spans="1:21" ht="13.35" customHeight="1" x14ac:dyDescent="0.2">
      <c r="A91" s="23" t="s">
        <v>183</v>
      </c>
      <c r="B91" s="89">
        <f>IF($A91&lt;&gt;0,E91+H91+K91+N91+Q91,"")</f>
        <v>6</v>
      </c>
      <c r="C91" s="87">
        <f>IF(A91&lt;&gt;0,B91/$B$11*100,"")</f>
        <v>0.25828669823504091</v>
      </c>
      <c r="D91" s="77"/>
      <c r="E91" s="88">
        <v>5</v>
      </c>
      <c r="F91" s="87">
        <f>IF($A91&lt;&gt;0,E91/$B91*100,"")</f>
        <v>83.333333333333343</v>
      </c>
      <c r="G91" s="88"/>
      <c r="H91" s="88">
        <v>1</v>
      </c>
      <c r="I91" s="87">
        <f>IF($A91&lt;&gt;0,H91/$B91*100,"")</f>
        <v>16.666666666666664</v>
      </c>
      <c r="J91" s="88"/>
      <c r="K91" s="88">
        <v>0</v>
      </c>
      <c r="L91" s="87">
        <f>IF($A91&lt;&gt;0,K91/$B91*100,"")</f>
        <v>0</v>
      </c>
      <c r="M91" s="88"/>
      <c r="N91" s="23"/>
      <c r="O91" s="87">
        <f>IF($A91&lt;&gt;0,N91/$B91*100,"")</f>
        <v>0</v>
      </c>
      <c r="Q91" s="23"/>
      <c r="R91" s="87">
        <f>IF($A91&lt;&gt;0,Q91/$B91*100,"")</f>
        <v>0</v>
      </c>
      <c r="U91" s="64"/>
    </row>
    <row r="92" spans="1:21" ht="13.35" customHeight="1" x14ac:dyDescent="0.2">
      <c r="A92" s="23" t="s">
        <v>182</v>
      </c>
      <c r="B92" s="89">
        <f>IF($A92&lt;&gt;0,E92+H92+K92+N92+Q92,"")</f>
        <v>6</v>
      </c>
      <c r="C92" s="87">
        <f>IF(A92&lt;&gt;0,B92/$B$11*100,"")</f>
        <v>0.25828669823504091</v>
      </c>
      <c r="D92" s="77"/>
      <c r="E92" s="88">
        <v>6</v>
      </c>
      <c r="F92" s="87">
        <f>IF($A92&lt;&gt;0,E92/$B92*100,"")</f>
        <v>100</v>
      </c>
      <c r="G92" s="88"/>
      <c r="H92" s="88">
        <v>0</v>
      </c>
      <c r="I92" s="87">
        <f>IF($A92&lt;&gt;0,H92/$B92*100,"")</f>
        <v>0</v>
      </c>
      <c r="J92" s="88"/>
      <c r="K92" s="88">
        <v>0</v>
      </c>
      <c r="L92" s="87">
        <f>IF($A92&lt;&gt;0,K92/$B92*100,"")</f>
        <v>0</v>
      </c>
      <c r="M92" s="88"/>
      <c r="N92" s="23"/>
      <c r="O92" s="87">
        <f>IF($A92&lt;&gt;0,N92/$B92*100,"")</f>
        <v>0</v>
      </c>
      <c r="Q92" s="23"/>
      <c r="R92" s="87">
        <f>IF($A92&lt;&gt;0,Q92/$B92*100,"")</f>
        <v>0</v>
      </c>
      <c r="U92" s="64"/>
    </row>
    <row r="93" spans="1:21" ht="13.35" customHeight="1" x14ac:dyDescent="0.2">
      <c r="A93" s="23" t="s">
        <v>181</v>
      </c>
      <c r="B93" s="89">
        <f>IF($A93&lt;&gt;0,E93+H93+K93+N93+Q93,"")</f>
        <v>16</v>
      </c>
      <c r="C93" s="87">
        <f>IF(A93&lt;&gt;0,B93/$B$11*100,"")</f>
        <v>0.68876452862677573</v>
      </c>
      <c r="D93" s="77"/>
      <c r="E93" s="90">
        <v>10</v>
      </c>
      <c r="F93" s="87">
        <f>IF($A93&lt;&gt;0,E93/$B93*100,"")</f>
        <v>62.5</v>
      </c>
      <c r="G93" s="90"/>
      <c r="H93" s="90">
        <v>6</v>
      </c>
      <c r="I93" s="87">
        <f>IF($A93&lt;&gt;0,H93/$B93*100,"")</f>
        <v>37.5</v>
      </c>
      <c r="J93" s="90"/>
      <c r="K93" s="90">
        <v>0</v>
      </c>
      <c r="L93" s="87">
        <f>IF($A93&lt;&gt;0,K93/$B93*100,"")</f>
        <v>0</v>
      </c>
      <c r="M93" s="90"/>
      <c r="N93" s="23"/>
      <c r="O93" s="87">
        <f>IF($A93&lt;&gt;0,N93/$B93*100,"")</f>
        <v>0</v>
      </c>
      <c r="Q93" s="23"/>
      <c r="R93" s="87">
        <f>IF($A93&lt;&gt;0,Q93/$B93*100,"")</f>
        <v>0</v>
      </c>
      <c r="U93" s="64"/>
    </row>
    <row r="94" spans="1:21" ht="13.35" customHeight="1" x14ac:dyDescent="0.2">
      <c r="A94" s="23" t="s">
        <v>180</v>
      </c>
      <c r="B94" s="89">
        <f>IF($A94&lt;&gt;0,E94+H94+K94+N94+Q94,"")</f>
        <v>1</v>
      </c>
      <c r="C94" s="87">
        <f>IF(A94&lt;&gt;0,B94/$B$11*100,"")</f>
        <v>4.3047783039173483E-2</v>
      </c>
      <c r="D94" s="77"/>
      <c r="E94" s="88">
        <v>1</v>
      </c>
      <c r="F94" s="87">
        <f>IF($A94&lt;&gt;0,E94/$B94*100,"")</f>
        <v>100</v>
      </c>
      <c r="G94" s="88"/>
      <c r="H94" s="88">
        <v>0</v>
      </c>
      <c r="I94" s="87">
        <f>IF($A94&lt;&gt;0,H94/$B94*100,"")</f>
        <v>0</v>
      </c>
      <c r="J94" s="88"/>
      <c r="K94" s="88">
        <v>0</v>
      </c>
      <c r="L94" s="87">
        <f>IF($A94&lt;&gt;0,K94/$B94*100,"")</f>
        <v>0</v>
      </c>
      <c r="M94" s="88"/>
      <c r="N94" s="23"/>
      <c r="O94" s="87">
        <f>IF($A94&lt;&gt;0,N94/$B94*100,"")</f>
        <v>0</v>
      </c>
      <c r="Q94" s="23"/>
      <c r="R94" s="87">
        <f>IF($A94&lt;&gt;0,Q94/$B94*100,"")</f>
        <v>0</v>
      </c>
      <c r="U94" s="64"/>
    </row>
    <row r="95" spans="1:21" ht="13.35" customHeight="1" x14ac:dyDescent="0.2">
      <c r="A95" s="23" t="s">
        <v>179</v>
      </c>
      <c r="B95" s="89">
        <f>IF($A95&lt;&gt;0,E95+H95+K95+N95+Q95,"")</f>
        <v>31</v>
      </c>
      <c r="C95" s="87">
        <f>IF(A95&lt;&gt;0,B95/$B$11*100,"")</f>
        <v>1.3344812742143779</v>
      </c>
      <c r="D95" s="77"/>
      <c r="E95" s="88">
        <v>31</v>
      </c>
      <c r="F95" s="87">
        <f>IF($A95&lt;&gt;0,E95/$B95*100,"")</f>
        <v>100</v>
      </c>
      <c r="G95" s="88"/>
      <c r="H95" s="88">
        <v>0</v>
      </c>
      <c r="I95" s="87">
        <f>IF($A95&lt;&gt;0,H95/$B95*100,"")</f>
        <v>0</v>
      </c>
      <c r="J95" s="88"/>
      <c r="K95" s="88">
        <v>0</v>
      </c>
      <c r="L95" s="87">
        <f>IF($A95&lt;&gt;0,K95/$B95*100,"")</f>
        <v>0</v>
      </c>
      <c r="M95" s="88"/>
      <c r="N95" s="23"/>
      <c r="O95" s="87">
        <f>IF($A95&lt;&gt;0,N95/$B95*100,"")</f>
        <v>0</v>
      </c>
      <c r="Q95" s="23"/>
      <c r="R95" s="87">
        <f>IF($A95&lt;&gt;0,Q95/$B95*100,"")</f>
        <v>0</v>
      </c>
      <c r="U95" s="64"/>
    </row>
    <row r="96" spans="1:21" ht="5.25" customHeight="1" thickBot="1" x14ac:dyDescent="0.25">
      <c r="A96" s="71"/>
      <c r="B96" s="71"/>
      <c r="C96" s="70"/>
      <c r="D96" s="72"/>
      <c r="E96" s="71"/>
      <c r="F96" s="70"/>
      <c r="G96" s="72"/>
      <c r="H96" s="71"/>
      <c r="I96" s="70"/>
      <c r="J96" s="72"/>
      <c r="K96" s="71"/>
      <c r="L96" s="70"/>
      <c r="M96" s="72"/>
      <c r="N96" s="71"/>
      <c r="O96" s="70"/>
      <c r="P96" s="72"/>
      <c r="Q96" s="71"/>
      <c r="R96" s="70"/>
      <c r="S96" s="70"/>
    </row>
    <row r="97" spans="1:19" ht="8.25" customHeight="1" x14ac:dyDescent="0.2">
      <c r="S97" s="66"/>
    </row>
    <row r="98" spans="1:19" ht="15" x14ac:dyDescent="0.25">
      <c r="A98" s="69" t="s">
        <v>151</v>
      </c>
      <c r="C98" s="23"/>
      <c r="D98" s="68"/>
      <c r="E98" s="66"/>
      <c r="F98" s="23"/>
      <c r="G98" s="68"/>
      <c r="H98" s="66"/>
      <c r="I98" s="23"/>
      <c r="J98" s="68"/>
      <c r="K98" s="66"/>
      <c r="L98" s="23"/>
      <c r="M98" s="68"/>
      <c r="N98" s="66"/>
      <c r="O98" s="23"/>
      <c r="P98" s="68"/>
      <c r="Q98" s="66"/>
      <c r="R98" s="23"/>
    </row>
    <row r="99" spans="1:19" ht="7.5" customHeight="1" x14ac:dyDescent="0.2"/>
    <row r="100" spans="1:19" x14ac:dyDescent="0.2">
      <c r="A100" s="23" t="s">
        <v>178</v>
      </c>
    </row>
    <row r="101" spans="1:19" x14ac:dyDescent="0.2">
      <c r="A101" s="23" t="s">
        <v>97</v>
      </c>
    </row>
  </sheetData>
  <printOptions horizontalCentered="1" verticalCentered="1"/>
  <pageMargins left="0" right="0" top="0" bottom="0" header="0" footer="0"/>
  <pageSetup scale="5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1A90A-7B48-45D1-94DB-621734584F70}">
  <dimension ref="A1:S119"/>
  <sheetViews>
    <sheetView showZeros="0" workbookViewId="0">
      <selection activeCell="A2" sqref="A2"/>
    </sheetView>
  </sheetViews>
  <sheetFormatPr baseColWidth="10" defaultColWidth="9.140625" defaultRowHeight="12.75" x14ac:dyDescent="0.2"/>
  <cols>
    <col min="1" max="1" width="35.85546875" style="23" customWidth="1"/>
    <col min="2" max="2" width="8" style="68" customWidth="1"/>
    <col min="3" max="3" width="8.140625" style="66" customWidth="1"/>
    <col min="4" max="4" width="2.85546875" style="23" customWidth="1"/>
    <col min="5" max="5" width="8.140625" style="68" customWidth="1"/>
    <col min="6" max="6" width="8.140625" style="66" customWidth="1"/>
    <col min="7" max="7" width="2.85546875" style="23" customWidth="1"/>
    <col min="8" max="8" width="8.140625" style="68" customWidth="1"/>
    <col min="9" max="9" width="8.140625" style="66" customWidth="1"/>
    <col min="10" max="10" width="2.85546875" style="23" customWidth="1"/>
    <col min="11" max="11" width="8.140625" style="68" customWidth="1"/>
    <col min="12" max="12" width="8.140625" style="66" customWidth="1"/>
    <col min="13" max="13" width="2.85546875" style="23" customWidth="1"/>
    <col min="14" max="14" width="8.140625" style="23" customWidth="1"/>
    <col min="15" max="15" width="8.140625" style="66" customWidth="1"/>
    <col min="16" max="16" width="2.85546875" style="23" customWidth="1"/>
    <col min="17" max="17" width="8.140625" style="23" customWidth="1"/>
    <col min="18" max="18" width="8.140625" style="66" customWidth="1"/>
    <col min="19" max="19" width="2.85546875" style="23" customWidth="1"/>
    <col min="20" max="16384" width="9.140625" style="23"/>
  </cols>
  <sheetData>
    <row r="1" spans="1:19" x14ac:dyDescent="0.2">
      <c r="A1" s="23" t="s">
        <v>0</v>
      </c>
    </row>
    <row r="2" spans="1:19" x14ac:dyDescent="0.2">
      <c r="A2" s="23" t="s">
        <v>1</v>
      </c>
    </row>
    <row r="3" spans="1:19" ht="9" customHeight="1" x14ac:dyDescent="0.2"/>
    <row r="4" spans="1:19" x14ac:dyDescent="0.2">
      <c r="A4" s="23" t="s">
        <v>270</v>
      </c>
    </row>
    <row r="5" spans="1:19" ht="10.5" customHeight="1" thickBot="1" x14ac:dyDescent="0.25"/>
    <row r="6" spans="1:19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6"/>
      <c r="O6" s="78"/>
      <c r="P6" s="86"/>
      <c r="Q6" s="86"/>
      <c r="R6" s="78"/>
      <c r="S6" s="78"/>
    </row>
    <row r="7" spans="1:19" ht="14.25" x14ac:dyDescent="0.2">
      <c r="A7" s="23" t="s">
        <v>269</v>
      </c>
      <c r="B7" s="68" t="s">
        <v>173</v>
      </c>
      <c r="E7" s="68" t="s">
        <v>260</v>
      </c>
      <c r="H7" s="68" t="s">
        <v>259</v>
      </c>
      <c r="K7" s="68" t="s">
        <v>258</v>
      </c>
      <c r="N7" s="23" t="s">
        <v>257</v>
      </c>
      <c r="Q7" s="23" t="s">
        <v>256</v>
      </c>
    </row>
    <row r="8" spans="1:19" x14ac:dyDescent="0.2">
      <c r="A8" s="23" t="s">
        <v>268</v>
      </c>
      <c r="B8" s="80" t="s">
        <v>166</v>
      </c>
      <c r="C8" s="79" t="s">
        <v>254</v>
      </c>
      <c r="E8" s="80" t="s">
        <v>166</v>
      </c>
      <c r="F8" s="79" t="s">
        <v>254</v>
      </c>
      <c r="H8" s="80" t="s">
        <v>166</v>
      </c>
      <c r="I8" s="79" t="s">
        <v>254</v>
      </c>
      <c r="K8" s="80" t="s">
        <v>166</v>
      </c>
      <c r="L8" s="79" t="s">
        <v>254</v>
      </c>
      <c r="N8" s="103" t="s">
        <v>166</v>
      </c>
      <c r="O8" s="79" t="s">
        <v>254</v>
      </c>
      <c r="Q8" s="103" t="s">
        <v>166</v>
      </c>
      <c r="R8" s="79" t="s">
        <v>254</v>
      </c>
    </row>
    <row r="9" spans="1:19" ht="13.5" thickBot="1" x14ac:dyDescent="0.25">
      <c r="A9" s="72"/>
      <c r="B9" s="71"/>
      <c r="C9" s="70"/>
      <c r="D9" s="72"/>
      <c r="E9" s="71"/>
      <c r="F9" s="70"/>
      <c r="G9" s="72"/>
      <c r="H9" s="71"/>
      <c r="I9" s="70"/>
      <c r="J9" s="72"/>
      <c r="K9" s="71"/>
      <c r="L9" s="70"/>
      <c r="M9" s="72"/>
      <c r="N9" s="72"/>
      <c r="O9" s="70"/>
      <c r="P9" s="72"/>
      <c r="Q9" s="72"/>
      <c r="R9" s="70"/>
      <c r="S9" s="70"/>
    </row>
    <row r="10" spans="1:19" ht="13.35" customHeight="1" x14ac:dyDescent="0.2">
      <c r="N10" s="68"/>
      <c r="Q10" s="68"/>
    </row>
    <row r="11" spans="1:19" ht="12.75" customHeight="1" x14ac:dyDescent="0.2">
      <c r="A11" s="75" t="s">
        <v>125</v>
      </c>
      <c r="B11" s="68">
        <f>B13+B97</f>
        <v>42949</v>
      </c>
      <c r="C11" s="66">
        <f>C13+C97</f>
        <v>100</v>
      </c>
      <c r="E11" s="68">
        <f>E13+E97</f>
        <v>15503</v>
      </c>
      <c r="F11" s="66">
        <f>IF($A11&lt;&gt;"",E11/$B11*100,"")</f>
        <v>36.096300263102748</v>
      </c>
      <c r="H11" s="68">
        <f>H13+H97</f>
        <v>18461</v>
      </c>
      <c r="I11" s="66">
        <f>IF($A11&lt;&gt;"",H11/$B11*100,"")</f>
        <v>42.983538615567305</v>
      </c>
      <c r="K11" s="68">
        <f>K13+K97</f>
        <v>8461</v>
      </c>
      <c r="L11" s="66">
        <f>IF($A11&lt;&gt;"",K11/$B11*100,"")</f>
        <v>19.700109432117163</v>
      </c>
      <c r="N11" s="23">
        <f>N13+N97</f>
        <v>518</v>
      </c>
      <c r="O11" s="66">
        <f>IF($A11&lt;&gt;"",N11/$B11*100,"")</f>
        <v>1.2060816317027172</v>
      </c>
      <c r="Q11" s="23">
        <f>Q13+Q97</f>
        <v>6</v>
      </c>
      <c r="R11" s="66">
        <f>IF($A11&lt;&gt;"",Q11/$B11*100,"")</f>
        <v>1.3970057510070083E-2</v>
      </c>
    </row>
    <row r="12" spans="1:19" ht="8.25" customHeight="1" x14ac:dyDescent="0.2">
      <c r="F12" s="66" t="str">
        <f>IF($A12&lt;&gt;"",E12/$B12*100,"")</f>
        <v/>
      </c>
      <c r="I12" s="66" t="str">
        <f>IF($A12&lt;&gt;"",H12/$B12*100,"")</f>
        <v/>
      </c>
      <c r="L12" s="66" t="str">
        <f>IF($A12&lt;&gt;"",K12/$B12*100,"")</f>
        <v/>
      </c>
      <c r="O12" s="66" t="str">
        <f>IF($A12&lt;&gt;"",N12/$B12*100,"")</f>
        <v/>
      </c>
      <c r="R12" s="66" t="str">
        <f>IF($A12&lt;&gt;"",Q12/$B12*100,"")</f>
        <v/>
      </c>
    </row>
    <row r="13" spans="1:19" ht="13.35" customHeight="1" x14ac:dyDescent="0.2">
      <c r="A13" s="75" t="s">
        <v>12</v>
      </c>
      <c r="B13" s="68">
        <f>B93+B15+B26+B34+B74+B60+B105+B81+B95</f>
        <v>32240</v>
      </c>
      <c r="C13" s="66">
        <f>IF(A13&lt;&gt;0,B13/$B$11*100,"")</f>
        <v>75.065775687443249</v>
      </c>
      <c r="D13" s="23" t="s">
        <v>150</v>
      </c>
      <c r="E13" s="68">
        <f>E93+E15+E26+E34+E74+E60+E105+E81+E95</f>
        <v>11923</v>
      </c>
      <c r="F13" s="66">
        <f>IF($A13&lt;&gt;"",E13/$B13*100,"")</f>
        <v>36.982009925558316</v>
      </c>
      <c r="G13" s="23" t="s">
        <v>150</v>
      </c>
      <c r="H13" s="68">
        <f>H93+H15+H26+H34+H74+H60+H105+H81+H95</f>
        <v>13458</v>
      </c>
      <c r="I13" s="66">
        <f>IF($A13&lt;&gt;"",H13/$B13*100,"")</f>
        <v>41.74317617866005</v>
      </c>
      <c r="J13" s="23" t="s">
        <v>150</v>
      </c>
      <c r="K13" s="68">
        <f>K93+K15+K26+K34+K74+K60+K105+K81+K95</f>
        <v>6384</v>
      </c>
      <c r="L13" s="66">
        <f>IF($A13&lt;&gt;"",K13/$B13*100,"")</f>
        <v>19.801488833746898</v>
      </c>
      <c r="M13" s="23" t="s">
        <v>150</v>
      </c>
      <c r="N13" s="68">
        <f>N93+N15+N26+N34+N74+N60+N105+N81+N95</f>
        <v>469</v>
      </c>
      <c r="O13" s="66">
        <f>IF($A13&lt;&gt;"",N13/$B13*100,"")</f>
        <v>1.4547146401985112</v>
      </c>
      <c r="P13" s="23" t="s">
        <v>150</v>
      </c>
      <c r="Q13" s="68">
        <f>Q93+Q15+Q26+Q34+Q74+Q60+Q105+Q81+Q95</f>
        <v>6</v>
      </c>
      <c r="R13" s="66">
        <f>IF($A13&lt;&gt;"",Q13/$B13*100,"")</f>
        <v>1.8610421836228287E-2</v>
      </c>
    </row>
    <row r="14" spans="1:19" ht="12" customHeight="1" x14ac:dyDescent="0.2">
      <c r="C14" s="66" t="str">
        <f>IF(A14&lt;&gt;0,B14/$B$11*100,"")</f>
        <v/>
      </c>
      <c r="F14" s="66" t="str">
        <f>IF($A14&lt;&gt;"",E14/$B14*100,"")</f>
        <v/>
      </c>
      <c r="I14" s="66" t="str">
        <f>IF($A14&lt;&gt;"",H14/$B14*100,"")</f>
        <v/>
      </c>
      <c r="L14" s="66" t="str">
        <f>IF($A14&lt;&gt;"",K14/$B14*100,"")</f>
        <v/>
      </c>
      <c r="O14" s="66" t="str">
        <f>IF($A14&lt;&gt;"",N14/$B14*100,"")</f>
        <v/>
      </c>
      <c r="R14" s="66" t="str">
        <f>IF($A14&lt;&gt;"",Q14/$B14*100,"")</f>
        <v/>
      </c>
    </row>
    <row r="15" spans="1:19" ht="12" customHeight="1" x14ac:dyDescent="0.2">
      <c r="A15" s="75" t="s">
        <v>85</v>
      </c>
      <c r="B15" s="68">
        <f>SUM(B16+B21)</f>
        <v>3144</v>
      </c>
      <c r="C15" s="66">
        <f>IF(A15&lt;&gt;0,B15/$B$11*100,"")</f>
        <v>7.3203101352767241</v>
      </c>
      <c r="E15" s="68">
        <f>SUM(E16+E21)</f>
        <v>1351</v>
      </c>
      <c r="F15" s="66">
        <f>IF($A15&lt;&gt;"",E15/$B15*100,"")</f>
        <v>42.970737913486005</v>
      </c>
      <c r="H15" s="68">
        <f>SUM(H16+H21)</f>
        <v>1159</v>
      </c>
      <c r="I15" s="66">
        <f>IF($A15&lt;&gt;"",H15/$B15*100,"")</f>
        <v>36.863867684478372</v>
      </c>
      <c r="K15" s="68">
        <f>SUM(K16+K21)</f>
        <v>604</v>
      </c>
      <c r="L15" s="66">
        <f>IF($A15&lt;&gt;"",K15/$B15*100,"")</f>
        <v>19.211195928753181</v>
      </c>
      <c r="N15" s="23">
        <f>SUM(N16+N21)</f>
        <v>30</v>
      </c>
      <c r="O15" s="66">
        <f>IF($A15&lt;&gt;"",N15/$B15*100,"")</f>
        <v>0.95419847328244278</v>
      </c>
      <c r="Q15" s="23">
        <f>SUM(Q16+Q21)</f>
        <v>0</v>
      </c>
      <c r="R15" s="66">
        <f>IF($A15&lt;&gt;"",Q15/$B15*100,"")</f>
        <v>0</v>
      </c>
    </row>
    <row r="16" spans="1:19" ht="12" customHeight="1" x14ac:dyDescent="0.2">
      <c r="A16" s="23" t="s">
        <v>19</v>
      </c>
      <c r="B16" s="68">
        <f>SUM(E16+H16+K16+N16+Q16)</f>
        <v>1138</v>
      </c>
      <c r="C16" s="66">
        <f>IF(A16&lt;&gt;0,B16/$B$11*100,"")</f>
        <v>2.6496542410766257</v>
      </c>
      <c r="E16" s="68">
        <f>SUM(E17:E19)</f>
        <v>463</v>
      </c>
      <c r="F16" s="66">
        <f>IF($A16&lt;&gt;"",E16/$B16*100,"")</f>
        <v>40.685413005272409</v>
      </c>
      <c r="G16" s="23" t="s">
        <v>150</v>
      </c>
      <c r="H16" s="68">
        <f>SUM(H17:H19)</f>
        <v>413</v>
      </c>
      <c r="I16" s="66">
        <f>IF($A16&lt;&gt;"",H16/$B16*100,"")</f>
        <v>36.291739894551846</v>
      </c>
      <c r="J16" s="23" t="s">
        <v>150</v>
      </c>
      <c r="K16" s="68">
        <f>SUM(K17:K19)</f>
        <v>245</v>
      </c>
      <c r="L16" s="66">
        <f>IF($A16&lt;&gt;"",K16/$B16*100,"")</f>
        <v>21.528998242530754</v>
      </c>
      <c r="M16" s="23" t="s">
        <v>150</v>
      </c>
      <c r="N16" s="23">
        <f>SUM(N17:N19)</f>
        <v>17</v>
      </c>
      <c r="O16" s="66">
        <f>IF($A16&lt;&gt;"",N16/$B16*100,"")</f>
        <v>1.4938488576449911</v>
      </c>
      <c r="P16" s="23" t="s">
        <v>150</v>
      </c>
      <c r="Q16" s="23">
        <f>SUM(Q17:Q19)</f>
        <v>0</v>
      </c>
      <c r="R16" s="66">
        <f>IF($A16&lt;&gt;"",Q16/$B16*100,"")</f>
        <v>0</v>
      </c>
    </row>
    <row r="17" spans="1:19" ht="12" customHeight="1" x14ac:dyDescent="0.2">
      <c r="A17" s="23" t="s">
        <v>20</v>
      </c>
      <c r="B17" s="68">
        <f>SUM(E17+H17+K17+N17+Q17)</f>
        <v>144</v>
      </c>
      <c r="C17" s="66">
        <f>IF(A17&lt;&gt;0,B17/$B$11*100,"")</f>
        <v>0.33528138024168203</v>
      </c>
      <c r="E17" s="98">
        <v>57</v>
      </c>
      <c r="F17" s="66">
        <f>IF($A17&lt;&gt;"",E17/$B17*100,"")</f>
        <v>39.583333333333329</v>
      </c>
      <c r="G17" s="98"/>
      <c r="H17" s="97">
        <v>50</v>
      </c>
      <c r="I17" s="66">
        <f>IF($A17&lt;&gt;"",H17/$B17*100,"")</f>
        <v>34.722222222222221</v>
      </c>
      <c r="J17" s="97"/>
      <c r="K17" s="97">
        <v>37</v>
      </c>
      <c r="L17" s="66">
        <f>IF($A17&lt;&gt;"",K17/$B17*100,"")</f>
        <v>25.694444444444443</v>
      </c>
      <c r="M17" s="97"/>
      <c r="N17" s="97"/>
      <c r="O17" s="66">
        <f>IF($A17&lt;&gt;"",N17/$B17*100,"")</f>
        <v>0</v>
      </c>
      <c r="P17" s="97"/>
      <c r="Q17" s="98"/>
      <c r="R17" s="66">
        <f>IF($A17&lt;&gt;"",Q17/$B17*100,"")</f>
        <v>0</v>
      </c>
      <c r="S17" s="102"/>
    </row>
    <row r="18" spans="1:19" ht="12" customHeight="1" x14ac:dyDescent="0.2">
      <c r="A18" s="23" t="s">
        <v>21</v>
      </c>
      <c r="B18" s="68">
        <f>SUM(E18+H18+K18+N18+Q18)</f>
        <v>270</v>
      </c>
      <c r="C18" s="66">
        <f>IF(A18&lt;&gt;0,B18/$B$11*100,"")</f>
        <v>0.62865258795315371</v>
      </c>
      <c r="E18" s="98">
        <v>90</v>
      </c>
      <c r="F18" s="66">
        <f>IF($A18&lt;&gt;"",E18/$B18*100,"")</f>
        <v>33.333333333333329</v>
      </c>
      <c r="G18" s="98"/>
      <c r="H18" s="97">
        <v>73</v>
      </c>
      <c r="I18" s="66">
        <f>IF($A18&lt;&gt;"",H18/$B18*100,"")</f>
        <v>27.037037037037038</v>
      </c>
      <c r="J18" s="97"/>
      <c r="K18" s="97">
        <v>94</v>
      </c>
      <c r="L18" s="66">
        <f>IF($A18&lt;&gt;"",K18/$B18*100,"")</f>
        <v>34.814814814814817</v>
      </c>
      <c r="M18" s="97"/>
      <c r="N18" s="97">
        <v>13</v>
      </c>
      <c r="O18" s="66">
        <f>IF($A18&lt;&gt;"",N18/$B18*100,"")</f>
        <v>4.8148148148148149</v>
      </c>
      <c r="P18" s="97"/>
      <c r="Q18" s="97"/>
      <c r="R18" s="66">
        <f>IF($A18&lt;&gt;"",Q18/$B18*100,"")</f>
        <v>0</v>
      </c>
      <c r="S18" s="102"/>
    </row>
    <row r="19" spans="1:19" ht="12" customHeight="1" x14ac:dyDescent="0.2">
      <c r="A19" s="23" t="s">
        <v>22</v>
      </c>
      <c r="B19" s="68">
        <f>SUM(E19+H19+K19+N19+Q19)</f>
        <v>724</v>
      </c>
      <c r="C19" s="66">
        <f>IF(A19&lt;&gt;0,B19/$B$11*100,"")</f>
        <v>1.6857202728817899</v>
      </c>
      <c r="E19" s="98">
        <v>316</v>
      </c>
      <c r="F19" s="66">
        <f>IF($A19&lt;&gt;"",E19/$B19*100,"")</f>
        <v>43.646408839779006</v>
      </c>
      <c r="G19" s="98"/>
      <c r="H19" s="97">
        <v>290</v>
      </c>
      <c r="I19" s="66">
        <f>IF($A19&lt;&gt;"",H19/$B19*100,"")</f>
        <v>40.055248618784525</v>
      </c>
      <c r="J19" s="97"/>
      <c r="K19" s="97">
        <v>114</v>
      </c>
      <c r="L19" s="66">
        <f>IF($A19&lt;&gt;"",K19/$B19*100,"")</f>
        <v>15.745856353591158</v>
      </c>
      <c r="M19" s="97"/>
      <c r="N19" s="97">
        <v>4</v>
      </c>
      <c r="O19" s="66">
        <f>IF($A19&lt;&gt;"",N19/$B19*100,"")</f>
        <v>0.55248618784530379</v>
      </c>
      <c r="P19" s="97"/>
      <c r="Q19" s="97"/>
      <c r="R19" s="66">
        <f>IF($A19&lt;&gt;"",Q19/$B19*100,"")</f>
        <v>0</v>
      </c>
      <c r="S19" s="102"/>
    </row>
    <row r="20" spans="1:19" ht="12" customHeight="1" x14ac:dyDescent="0.2">
      <c r="C20" s="66" t="str">
        <f>IF(A20&lt;&gt;0,B20/$B$11*100,"")</f>
        <v/>
      </c>
      <c r="F20" s="66" t="str">
        <f>IF($A20&lt;&gt;"",E20/$B20*100,"")</f>
        <v/>
      </c>
      <c r="I20" s="66" t="str">
        <f>IF($A20&lt;&gt;"",H20/$B20*100,"")</f>
        <v/>
      </c>
      <c r="L20" s="66" t="str">
        <f>IF($A20&lt;&gt;"",K20/$B20*100,"")</f>
        <v/>
      </c>
      <c r="O20" s="66" t="str">
        <f>IF($A20&lt;&gt;"",N20/$B20*100,"")</f>
        <v/>
      </c>
      <c r="R20" s="66" t="str">
        <f>IF($A20&lt;&gt;"",Q20/$B20*100,"")</f>
        <v/>
      </c>
    </row>
    <row r="21" spans="1:19" ht="12" customHeight="1" x14ac:dyDescent="0.2">
      <c r="A21" s="23" t="s">
        <v>23</v>
      </c>
      <c r="B21" s="68">
        <f>SUM(E21+H21+K21+N21+Q21)</f>
        <v>2006</v>
      </c>
      <c r="C21" s="66">
        <f>IF(A21&lt;&gt;0,B21/$B$11*100,"")</f>
        <v>4.670655894200098</v>
      </c>
      <c r="E21" s="68">
        <f>SUM(E22:E24)</f>
        <v>888</v>
      </c>
      <c r="F21" s="66">
        <f>IF($A21&lt;&gt;"",E21/$B21*100,"")</f>
        <v>44.267198404785638</v>
      </c>
      <c r="G21" s="23" t="s">
        <v>150</v>
      </c>
      <c r="H21" s="68">
        <f>SUM(H22:H24)</f>
        <v>746</v>
      </c>
      <c r="I21" s="66">
        <f>IF($A21&lt;&gt;"",H21/$B21*100,"")</f>
        <v>37.188434695912264</v>
      </c>
      <c r="J21" s="23" t="s">
        <v>150</v>
      </c>
      <c r="K21" s="68">
        <f>SUM(K22:K24)</f>
        <v>359</v>
      </c>
      <c r="L21" s="66">
        <f>IF($A21&lt;&gt;"",K21/$B21*100,"")</f>
        <v>17.896311066799601</v>
      </c>
      <c r="M21" s="23" t="s">
        <v>150</v>
      </c>
      <c r="N21" s="23">
        <f>SUM(N22:N24)</f>
        <v>13</v>
      </c>
      <c r="O21" s="66">
        <f>IF($A21&lt;&gt;"",N21/$B21*100,"")</f>
        <v>0.64805583250249255</v>
      </c>
      <c r="P21" s="23" t="s">
        <v>150</v>
      </c>
      <c r="Q21" s="23">
        <f>SUM(Q22:Q24)</f>
        <v>0</v>
      </c>
      <c r="R21" s="66">
        <f>IF($A21&lt;&gt;"",Q21/$B21*100,"")</f>
        <v>0</v>
      </c>
    </row>
    <row r="22" spans="1:19" ht="12" customHeight="1" x14ac:dyDescent="0.2">
      <c r="A22" s="23" t="s">
        <v>24</v>
      </c>
      <c r="B22" s="68">
        <f>SUM(E22+H22+K22+N22+Q22)</f>
        <v>655</v>
      </c>
      <c r="C22" s="66">
        <f>IF(A22&lt;&gt;0,B22/$B$11*100,"")</f>
        <v>1.525064611515984</v>
      </c>
      <c r="E22" s="98">
        <v>271</v>
      </c>
      <c r="F22" s="66">
        <f>IF($A22&lt;&gt;"",E22/$B22*100,"")</f>
        <v>41.374045801526712</v>
      </c>
      <c r="G22" s="98"/>
      <c r="H22" s="97">
        <v>222</v>
      </c>
      <c r="I22" s="66">
        <f>IF($A22&lt;&gt;"",H22/$B22*100,"")</f>
        <v>33.893129770992367</v>
      </c>
      <c r="J22" s="97"/>
      <c r="K22" s="97">
        <v>157</v>
      </c>
      <c r="L22" s="66">
        <f>IF($A22&lt;&gt;"",K22/$B22*100,"")</f>
        <v>23.969465648854964</v>
      </c>
      <c r="M22" s="97"/>
      <c r="N22" s="97">
        <v>5</v>
      </c>
      <c r="O22" s="66">
        <f>IF($A22&lt;&gt;"",N22/$B22*100,"")</f>
        <v>0.76335877862595414</v>
      </c>
      <c r="P22" s="97"/>
      <c r="Q22" s="97"/>
      <c r="R22" s="66">
        <f>IF($A22&lt;&gt;"",Q22/$B22*100,"")</f>
        <v>0</v>
      </c>
    </row>
    <row r="23" spans="1:19" ht="12" customHeight="1" x14ac:dyDescent="0.2">
      <c r="A23" s="23" t="s">
        <v>25</v>
      </c>
      <c r="B23" s="68">
        <f>SUM(E23+H23+K23+N23+Q23)</f>
        <v>258</v>
      </c>
      <c r="C23" s="66">
        <f>IF(A23&lt;&gt;0,B23/$B$11*100,"")</f>
        <v>0.60071247293301355</v>
      </c>
      <c r="E23" s="98">
        <v>157</v>
      </c>
      <c r="F23" s="66">
        <f>IF($A23&lt;&gt;"",E23/$B23*100,"")</f>
        <v>60.852713178294572</v>
      </c>
      <c r="G23" s="98"/>
      <c r="H23" s="97">
        <v>81</v>
      </c>
      <c r="I23" s="66">
        <f>IF($A23&lt;&gt;"",H23/$B23*100,"")</f>
        <v>31.395348837209301</v>
      </c>
      <c r="J23" s="97"/>
      <c r="K23" s="97">
        <v>15</v>
      </c>
      <c r="L23" s="66">
        <f>IF($A23&lt;&gt;"",K23/$B23*100,"")</f>
        <v>5.8139534883720927</v>
      </c>
      <c r="M23" s="97"/>
      <c r="N23" s="97">
        <v>5</v>
      </c>
      <c r="O23" s="66">
        <f>IF($A23&lt;&gt;"",N23/$B23*100,"")</f>
        <v>1.9379844961240309</v>
      </c>
      <c r="P23" s="97"/>
      <c r="Q23" s="97"/>
      <c r="R23" s="66">
        <f>IF($A23&lt;&gt;"",Q23/$B23*100,"")</f>
        <v>0</v>
      </c>
    </row>
    <row r="24" spans="1:19" ht="12" customHeight="1" x14ac:dyDescent="0.2">
      <c r="A24" s="23" t="s">
        <v>26</v>
      </c>
      <c r="B24" s="68">
        <f>SUM(E24+H24+K24+N24+Q24)</f>
        <v>1093</v>
      </c>
      <c r="C24" s="66">
        <f>IF(A24&lt;&gt;0,B24/$B$11*100,"")</f>
        <v>2.5448788097511001</v>
      </c>
      <c r="E24" s="98">
        <v>460</v>
      </c>
      <c r="F24" s="66">
        <f>IF($A24&lt;&gt;"",E24/$B24*100,"")</f>
        <v>42.086001829826166</v>
      </c>
      <c r="G24" s="98"/>
      <c r="H24" s="97">
        <v>443</v>
      </c>
      <c r="I24" s="66">
        <f>IF($A24&lt;&gt;"",H24/$B24*100,"")</f>
        <v>40.530649588289116</v>
      </c>
      <c r="J24" s="97"/>
      <c r="K24" s="97">
        <v>187</v>
      </c>
      <c r="L24" s="66">
        <f>IF($A24&lt;&gt;"",K24/$B24*100,"")</f>
        <v>17.108874656907595</v>
      </c>
      <c r="M24" s="97"/>
      <c r="N24" s="97">
        <v>3</v>
      </c>
      <c r="O24" s="66">
        <f>IF($A24&lt;&gt;"",N24/$B24*100,"")</f>
        <v>0.27447392497712719</v>
      </c>
      <c r="P24" s="97"/>
      <c r="Q24" s="97"/>
      <c r="R24" s="66">
        <f>IF($A24&lt;&gt;"",Q24/$B24*100,"")</f>
        <v>0</v>
      </c>
    </row>
    <row r="25" spans="1:19" ht="12" customHeight="1" x14ac:dyDescent="0.2">
      <c r="C25" s="66" t="str">
        <f>IF(A25&lt;&gt;0,B25/$B$11*100,"")</f>
        <v/>
      </c>
      <c r="F25" s="66" t="str">
        <f>IF($A25&lt;&gt;"",E25/$B25*100,"")</f>
        <v/>
      </c>
      <c r="I25" s="66" t="str">
        <f>IF($A25&lt;&gt;"",H25/$B25*100,"")</f>
        <v/>
      </c>
      <c r="L25" s="66" t="str">
        <f>IF($A25&lt;&gt;"",K25/$B25*100,"")</f>
        <v/>
      </c>
      <c r="O25" s="66" t="str">
        <f>IF($A25&lt;&gt;"",N25/$B25*100,"")</f>
        <v/>
      </c>
      <c r="R25" s="66" t="str">
        <f>IF($A25&lt;&gt;"",Q25/$B25*100,"")</f>
        <v/>
      </c>
    </row>
    <row r="26" spans="1:19" ht="12" customHeight="1" x14ac:dyDescent="0.2">
      <c r="A26" s="75" t="s">
        <v>86</v>
      </c>
      <c r="B26" s="68">
        <f>SUM(B27)</f>
        <v>2290</v>
      </c>
      <c r="C26" s="66">
        <f>IF(A26&lt;&gt;0,B26/$B$11*100,"")</f>
        <v>5.3319052830100819</v>
      </c>
      <c r="E26" s="68">
        <f>SUM(E27)</f>
        <v>954</v>
      </c>
      <c r="F26" s="66">
        <f>IF($A26&lt;&gt;"",E26/$B26*100,"")</f>
        <v>41.659388646288207</v>
      </c>
      <c r="H26" s="68">
        <f>SUM(H27)</f>
        <v>1087</v>
      </c>
      <c r="I26" s="66">
        <f>IF($A26&lt;&gt;"",H26/$B26*100,"")</f>
        <v>47.467248908296945</v>
      </c>
      <c r="K26" s="68">
        <f>SUM(K27)</f>
        <v>246</v>
      </c>
      <c r="L26" s="66">
        <f>IF($A26&lt;&gt;"",K26/$B26*100,"")</f>
        <v>10.742358078602621</v>
      </c>
      <c r="N26" s="23">
        <f>SUM(N27)</f>
        <v>3</v>
      </c>
      <c r="O26" s="66">
        <f>IF($A26&lt;&gt;"",N26/$B26*100,"")</f>
        <v>0.13100436681222707</v>
      </c>
      <c r="Q26" s="23">
        <f>SUM(Q27)</f>
        <v>0</v>
      </c>
      <c r="R26" s="66">
        <f>IF($A26&lt;&gt;"",Q26/$B26*100,"")</f>
        <v>0</v>
      </c>
    </row>
    <row r="27" spans="1:19" ht="12" customHeight="1" x14ac:dyDescent="0.2">
      <c r="A27" s="23" t="s">
        <v>27</v>
      </c>
      <c r="B27" s="68">
        <f>SUM(E27+H27+K27+N27+Q27)</f>
        <v>2290</v>
      </c>
      <c r="C27" s="66">
        <f>IF(A27&lt;&gt;0,B27/$B$11*100,"")</f>
        <v>5.3319052830100819</v>
      </c>
      <c r="E27" s="68">
        <f>SUM(E28:E32)</f>
        <v>954</v>
      </c>
      <c r="F27" s="66">
        <f>IF($A27&lt;&gt;"",E27/$B27*100,"")</f>
        <v>41.659388646288207</v>
      </c>
      <c r="G27" s="23" t="s">
        <v>150</v>
      </c>
      <c r="H27" s="68">
        <f>SUM(H28:H32)</f>
        <v>1087</v>
      </c>
      <c r="I27" s="66">
        <f>IF($A27&lt;&gt;"",H27/$B27*100,"")</f>
        <v>47.467248908296945</v>
      </c>
      <c r="J27" s="23" t="s">
        <v>150</v>
      </c>
      <c r="K27" s="68">
        <f>SUM(K28:K32)</f>
        <v>246</v>
      </c>
      <c r="L27" s="66">
        <f>IF($A27&lt;&gt;"",K27/$B27*100,"")</f>
        <v>10.742358078602621</v>
      </c>
      <c r="M27" s="23" t="s">
        <v>150</v>
      </c>
      <c r="N27" s="23">
        <f>SUM(N28:N32)</f>
        <v>3</v>
      </c>
      <c r="O27" s="66">
        <f>IF($A27&lt;&gt;"",N27/$B27*100,"")</f>
        <v>0.13100436681222707</v>
      </c>
      <c r="P27" s="23" t="s">
        <v>150</v>
      </c>
      <c r="Q27" s="23">
        <f>SUM(Q28:Q32)</f>
        <v>0</v>
      </c>
      <c r="R27" s="66">
        <f>IF($A27&lt;&gt;"",Q27/$B27*100,"")</f>
        <v>0</v>
      </c>
    </row>
    <row r="28" spans="1:19" ht="12" customHeight="1" x14ac:dyDescent="0.2">
      <c r="A28" s="23" t="s">
        <v>28</v>
      </c>
      <c r="B28" s="68">
        <f>SUM(E28+H28+K28+N28+Q28)</f>
        <v>383</v>
      </c>
      <c r="C28" s="66">
        <f>IF(A28&lt;&gt;0,B28/$B$11*100,"")</f>
        <v>0.89175533772614024</v>
      </c>
      <c r="E28" s="98">
        <v>132</v>
      </c>
      <c r="F28" s="66">
        <f>IF($A28&lt;&gt;"",E28/$B28*100,"")</f>
        <v>34.464751958224547</v>
      </c>
      <c r="G28" s="98"/>
      <c r="H28" s="97">
        <v>176</v>
      </c>
      <c r="I28" s="66">
        <f>IF($A28&lt;&gt;"",H28/$B28*100,"")</f>
        <v>45.95300261096606</v>
      </c>
      <c r="J28" s="97"/>
      <c r="K28" s="97">
        <v>74</v>
      </c>
      <c r="L28" s="66">
        <f>IF($A28&lt;&gt;"",K28/$B28*100,"")</f>
        <v>19.321148825065272</v>
      </c>
      <c r="M28" s="97"/>
      <c r="N28" s="97">
        <v>1</v>
      </c>
      <c r="O28" s="66">
        <f>IF($A28&lt;&gt;"",N28/$B28*100,"")</f>
        <v>0.26109660574412535</v>
      </c>
      <c r="P28" s="97"/>
      <c r="Q28" s="97"/>
      <c r="R28" s="66">
        <f>IF($A28&lt;&gt;"",Q28/$B28*100,"")</f>
        <v>0</v>
      </c>
    </row>
    <row r="29" spans="1:19" ht="12" customHeight="1" x14ac:dyDescent="0.2">
      <c r="A29" s="23" t="s">
        <v>29</v>
      </c>
      <c r="B29" s="68">
        <f>SUM(E29+H29+K29+N29+Q29)</f>
        <v>597</v>
      </c>
      <c r="C29" s="66">
        <f>IF(A29&lt;&gt;0,B29/$B$11*100,"")</f>
        <v>1.3900207222519734</v>
      </c>
      <c r="E29" s="98">
        <v>263</v>
      </c>
      <c r="F29" s="66">
        <f>IF($A29&lt;&gt;"",E29/$B29*100,"")</f>
        <v>44.053601340033502</v>
      </c>
      <c r="G29" s="98"/>
      <c r="H29" s="97">
        <v>291</v>
      </c>
      <c r="I29" s="66">
        <f>IF($A29&lt;&gt;"",H29/$B29*100,"")</f>
        <v>48.743718592964825</v>
      </c>
      <c r="J29" s="97"/>
      <c r="K29" s="97">
        <v>42</v>
      </c>
      <c r="L29" s="66">
        <f>IF($A29&lt;&gt;"",K29/$B29*100,"")</f>
        <v>7.0351758793969852</v>
      </c>
      <c r="M29" s="97"/>
      <c r="N29" s="97">
        <v>1</v>
      </c>
      <c r="O29" s="66">
        <f>IF($A29&lt;&gt;"",N29/$B29*100,"")</f>
        <v>0.16750418760469013</v>
      </c>
      <c r="P29" s="97"/>
      <c r="Q29" s="97"/>
      <c r="R29" s="66">
        <f>IF($A29&lt;&gt;"",Q29/$B29*100,"")</f>
        <v>0</v>
      </c>
    </row>
    <row r="30" spans="1:19" ht="12" customHeight="1" x14ac:dyDescent="0.2">
      <c r="A30" s="23" t="s">
        <v>30</v>
      </c>
      <c r="B30" s="68">
        <f>SUM(E30+H30+K30+N30+Q30)</f>
        <v>306</v>
      </c>
      <c r="C30" s="66">
        <f>IF(A30&lt;&gt;0,B30/$B$11*100,"")</f>
        <v>0.71247293301357428</v>
      </c>
      <c r="E30" s="98">
        <v>145</v>
      </c>
      <c r="F30" s="66">
        <f>IF($A30&lt;&gt;"",E30/$B30*100,"")</f>
        <v>47.385620915032675</v>
      </c>
      <c r="G30" s="98"/>
      <c r="H30" s="97">
        <v>145</v>
      </c>
      <c r="I30" s="66">
        <f>IF($A30&lt;&gt;"",H30/$B30*100,"")</f>
        <v>47.385620915032675</v>
      </c>
      <c r="J30" s="97"/>
      <c r="K30" s="97">
        <v>16</v>
      </c>
      <c r="L30" s="66">
        <f>IF($A30&lt;&gt;"",K30/$B30*100,"")</f>
        <v>5.2287581699346406</v>
      </c>
      <c r="M30" s="97"/>
      <c r="N30" s="97">
        <v>0</v>
      </c>
      <c r="O30" s="66">
        <f>IF($A30&lt;&gt;"",N30/$B30*100,"")</f>
        <v>0</v>
      </c>
      <c r="P30" s="97"/>
      <c r="Q30" s="96"/>
      <c r="R30" s="66">
        <f>IF($A30&lt;&gt;"",Q30/$B30*100,"")</f>
        <v>0</v>
      </c>
    </row>
    <row r="31" spans="1:19" ht="12" customHeight="1" x14ac:dyDescent="0.2">
      <c r="A31" s="23" t="s">
        <v>31</v>
      </c>
      <c r="B31" s="68">
        <f>SUM(E31+H31+K31+N31+Q31)</f>
        <v>528</v>
      </c>
      <c r="C31" s="66">
        <f>IF(A31&lt;&gt;0,B31/$B$11*100,"")</f>
        <v>1.2293650608861673</v>
      </c>
      <c r="E31" s="98">
        <v>246</v>
      </c>
      <c r="F31" s="66">
        <f>IF($A31&lt;&gt;"",E31/$B31*100,"")</f>
        <v>46.590909090909086</v>
      </c>
      <c r="G31" s="98"/>
      <c r="H31" s="97">
        <v>257</v>
      </c>
      <c r="I31" s="66">
        <f>IF($A31&lt;&gt;"",H31/$B31*100,"")</f>
        <v>48.674242424242422</v>
      </c>
      <c r="J31" s="97"/>
      <c r="K31" s="97">
        <v>24</v>
      </c>
      <c r="L31" s="66">
        <f>IF($A31&lt;&gt;"",K31/$B31*100,"")</f>
        <v>4.5454545454545459</v>
      </c>
      <c r="M31" s="97"/>
      <c r="N31" s="97">
        <v>1</v>
      </c>
      <c r="O31" s="66">
        <f>IF($A31&lt;&gt;"",N31/$B31*100,"")</f>
        <v>0.18939393939393939</v>
      </c>
      <c r="P31" s="97"/>
      <c r="Q31" s="97"/>
      <c r="R31" s="66">
        <f>IF($A31&lt;&gt;"",Q31/$B31*100,"")</f>
        <v>0</v>
      </c>
    </row>
    <row r="32" spans="1:19" ht="12" customHeight="1" x14ac:dyDescent="0.2">
      <c r="A32" s="23" t="s">
        <v>32</v>
      </c>
      <c r="B32" s="68">
        <f>SUM(E32+H32+K32+N32+Q32)</f>
        <v>476</v>
      </c>
      <c r="C32" s="66">
        <f>IF(A32&lt;&gt;0,B32/$B$11*100,"")</f>
        <v>1.1082912291322264</v>
      </c>
      <c r="E32" s="98">
        <v>168</v>
      </c>
      <c r="F32" s="66">
        <f>IF($A32&lt;&gt;"",E32/$B32*100,"")</f>
        <v>35.294117647058826</v>
      </c>
      <c r="G32" s="98"/>
      <c r="H32" s="97">
        <v>218</v>
      </c>
      <c r="I32" s="66">
        <f>IF($A32&lt;&gt;"",H32/$B32*100,"")</f>
        <v>45.798319327731093</v>
      </c>
      <c r="J32" s="97"/>
      <c r="K32" s="97">
        <v>90</v>
      </c>
      <c r="L32" s="66">
        <f>IF($A32&lt;&gt;"",K32/$B32*100,"")</f>
        <v>18.907563025210084</v>
      </c>
      <c r="M32" s="97"/>
      <c r="N32" s="97">
        <v>0</v>
      </c>
      <c r="O32" s="66">
        <f>IF($A32&lt;&gt;"",N32/$B32*100,"")</f>
        <v>0</v>
      </c>
      <c r="P32" s="97"/>
      <c r="Q32" s="97"/>
      <c r="R32" s="66">
        <f>IF($A32&lt;&gt;"",Q32/$B32*100,"")</f>
        <v>0</v>
      </c>
    </row>
    <row r="33" spans="1:19" ht="12" customHeight="1" x14ac:dyDescent="0.2">
      <c r="C33" s="66" t="str">
        <f>IF(A33&lt;&gt;0,B33/$B$11*100,"")</f>
        <v/>
      </c>
      <c r="F33" s="66" t="str">
        <f>IF($A33&lt;&gt;"",E33/$B33*100,"")</f>
        <v/>
      </c>
      <c r="I33" s="66" t="str">
        <f>IF($A33&lt;&gt;"",H33/$B33*100,"")</f>
        <v/>
      </c>
      <c r="L33" s="66" t="str">
        <f>IF($A33&lt;&gt;"",K33/$B33*100,"")</f>
        <v/>
      </c>
      <c r="O33" s="66" t="str">
        <f>IF($A33&lt;&gt;"",N33/$B33*100,"")</f>
        <v/>
      </c>
      <c r="R33" s="66" t="str">
        <f>IF($A33&lt;&gt;"",Q33/$B33*100,"")</f>
        <v/>
      </c>
    </row>
    <row r="34" spans="1:19" ht="12" customHeight="1" x14ac:dyDescent="0.2">
      <c r="A34" s="75" t="s">
        <v>87</v>
      </c>
      <c r="B34" s="68">
        <f>SUM(B35+B41+B51+B53)</f>
        <v>13996</v>
      </c>
      <c r="C34" s="66">
        <f>IF(A34&lt;&gt;0,B34/$B$11*100,"")</f>
        <v>32.587487485156814</v>
      </c>
      <c r="E34" s="68">
        <f>SUM(E35+E41+E51+E53)</f>
        <v>5365</v>
      </c>
      <c r="F34" s="66">
        <f>IF($A34&lt;&gt;"",E34/$B34*100,"")</f>
        <v>38.332380680194341</v>
      </c>
      <c r="H34" s="68">
        <f>SUM(H35+H41+H51+H53)</f>
        <v>5281</v>
      </c>
      <c r="I34" s="66">
        <f>IF($A34&lt;&gt;"",H34/$B34*100,"")</f>
        <v>37.732209202629328</v>
      </c>
      <c r="K34" s="68">
        <f>SUM(K35+K41+K51+K53)</f>
        <v>3029</v>
      </c>
      <c r="L34" s="66">
        <f>IF($A34&lt;&gt;"",K34/$B34*100,"")</f>
        <v>21.641897685052871</v>
      </c>
      <c r="N34" s="23">
        <f>SUM(N35+N41+N51+N53)</f>
        <v>317</v>
      </c>
      <c r="O34" s="66">
        <f>IF($A34&lt;&gt;"",N34/$B34*100,"")</f>
        <v>2.264932837953701</v>
      </c>
      <c r="Q34" s="68">
        <f>SUM(Q35+Q41+Q51+Q53)</f>
        <v>4</v>
      </c>
      <c r="R34" s="66">
        <f>IF($A34&lt;&gt;"",Q34/$B34*100,"")</f>
        <v>2.857959416976279E-2</v>
      </c>
    </row>
    <row r="35" spans="1:19" ht="12" customHeight="1" x14ac:dyDescent="0.2">
      <c r="A35" s="23" t="s">
        <v>33</v>
      </c>
      <c r="B35" s="68">
        <f>SUM(E35+H35+K35+N35+Q35)</f>
        <v>4975</v>
      </c>
      <c r="C35" s="66">
        <f>IF(A35&lt;&gt;0,B35/$B$11*100,"")</f>
        <v>11.583506018766444</v>
      </c>
      <c r="E35" s="68">
        <f>SUM(E36:E39)</f>
        <v>1974</v>
      </c>
      <c r="F35" s="66">
        <f>IF($A35&lt;&gt;"",E35/$B35*100,"")</f>
        <v>39.678391959799001</v>
      </c>
      <c r="G35" s="23" t="s">
        <v>150</v>
      </c>
      <c r="H35" s="68">
        <f>SUM(H36:H39)</f>
        <v>1991</v>
      </c>
      <c r="I35" s="66">
        <f>IF($A35&lt;&gt;"",H35/$B35*100,"")</f>
        <v>40.020100502512562</v>
      </c>
      <c r="J35" s="23" t="s">
        <v>150</v>
      </c>
      <c r="K35" s="68">
        <f>SUM(K36:K39)</f>
        <v>987</v>
      </c>
      <c r="L35" s="66">
        <f>IF($A35&lt;&gt;"",K35/$B35*100,"")</f>
        <v>19.8391959798995</v>
      </c>
      <c r="M35" s="23" t="s">
        <v>150</v>
      </c>
      <c r="N35" s="23">
        <f>SUM(N36:N39)</f>
        <v>23</v>
      </c>
      <c r="O35" s="66">
        <f>IF($A35&lt;&gt;"",N35/$B35*100,"")</f>
        <v>0.46231155778894467</v>
      </c>
      <c r="P35" s="23" t="s">
        <v>150</v>
      </c>
      <c r="Q35" s="23">
        <f>SUM(Q36:Q39)</f>
        <v>0</v>
      </c>
      <c r="R35" s="66">
        <f>IF($A35&lt;&gt;"",Q35/$B35*100,"")</f>
        <v>0</v>
      </c>
    </row>
    <row r="36" spans="1:19" ht="12" customHeight="1" x14ac:dyDescent="0.2">
      <c r="A36" s="23" t="s">
        <v>34</v>
      </c>
      <c r="B36" s="68">
        <f>SUM(E36+H36+K36+N36+Q36)</f>
        <v>2910</v>
      </c>
      <c r="C36" s="66">
        <f>IF(A36&lt;&gt;0,B36/$B$11*100,"")</f>
        <v>6.7754778923839911</v>
      </c>
      <c r="E36" s="98">
        <v>1293</v>
      </c>
      <c r="F36" s="66">
        <f>IF($A36&lt;&gt;"",E36/$B36*100,"")</f>
        <v>44.432989690721648</v>
      </c>
      <c r="G36" s="98"/>
      <c r="H36" s="97">
        <v>1151</v>
      </c>
      <c r="I36" s="66">
        <f>IF($A36&lt;&gt;"",H36/$B36*100,"")</f>
        <v>39.553264604810998</v>
      </c>
      <c r="J36" s="97"/>
      <c r="K36" s="97">
        <v>460</v>
      </c>
      <c r="L36" s="66">
        <f>IF($A36&lt;&gt;"",K36/$B36*100,"")</f>
        <v>15.807560137457044</v>
      </c>
      <c r="M36" s="97"/>
      <c r="N36" s="97">
        <v>6</v>
      </c>
      <c r="O36" s="66">
        <f>IF($A36&lt;&gt;"",N36/$B36*100,"")</f>
        <v>0.2061855670103093</v>
      </c>
      <c r="P36" s="97"/>
      <c r="Q36" s="97"/>
      <c r="R36" s="66">
        <f>IF($A36&lt;&gt;"",Q36/$B36*100,"")</f>
        <v>0</v>
      </c>
      <c r="S36" s="23" t="s">
        <v>150</v>
      </c>
    </row>
    <row r="37" spans="1:19" ht="12" customHeight="1" x14ac:dyDescent="0.2">
      <c r="A37" s="23" t="s">
        <v>35</v>
      </c>
      <c r="B37" s="68">
        <f>SUM(E37+H37+K37+N37+Q37)</f>
        <v>1087</v>
      </c>
      <c r="C37" s="66">
        <f>IF(A37&lt;&gt;0,B37/$B$11*100,"")</f>
        <v>2.5309087522410301</v>
      </c>
      <c r="E37" s="98">
        <v>295</v>
      </c>
      <c r="F37" s="66">
        <f>IF($A37&lt;&gt;"",E37/$B37*100,"")</f>
        <v>27.138914443422262</v>
      </c>
      <c r="G37" s="98"/>
      <c r="H37" s="97">
        <v>374</v>
      </c>
      <c r="I37" s="66">
        <f>IF($A37&lt;&gt;"",H37/$B37*100,"")</f>
        <v>34.406623735050594</v>
      </c>
      <c r="J37" s="97"/>
      <c r="K37" s="97">
        <v>405</v>
      </c>
      <c r="L37" s="66">
        <f>IF($A37&lt;&gt;"",K37/$B37*100,"")</f>
        <v>37.258509659613615</v>
      </c>
      <c r="M37" s="97"/>
      <c r="N37" s="97">
        <v>13</v>
      </c>
      <c r="O37" s="66">
        <f>IF($A37&lt;&gt;"",N37/$B37*100,"")</f>
        <v>1.1959521619135236</v>
      </c>
      <c r="P37" s="97"/>
      <c r="Q37" s="97"/>
      <c r="R37" s="66">
        <f>IF($A37&lt;&gt;"",Q37/$B37*100,"")</f>
        <v>0</v>
      </c>
    </row>
    <row r="38" spans="1:19" ht="12" customHeight="1" x14ac:dyDescent="0.2">
      <c r="A38" s="23" t="s">
        <v>36</v>
      </c>
      <c r="B38" s="68">
        <f>SUM(E38+H38+K38+N38+Q38)</f>
        <v>527</v>
      </c>
      <c r="C38" s="66">
        <f>IF(A38&lt;&gt;0,B38/$B$11*100,"")</f>
        <v>1.2270367179678223</v>
      </c>
      <c r="E38" s="98">
        <v>180</v>
      </c>
      <c r="F38" s="66">
        <f>IF($A38&lt;&gt;"",E38/$B38*100,"")</f>
        <v>34.155597722960152</v>
      </c>
      <c r="G38" s="98"/>
      <c r="H38" s="97">
        <v>241</v>
      </c>
      <c r="I38" s="66">
        <f>IF($A38&lt;&gt;"",H38/$B38*100,"")</f>
        <v>45.730550284629977</v>
      </c>
      <c r="J38" s="97"/>
      <c r="K38" s="97">
        <v>102</v>
      </c>
      <c r="L38" s="66">
        <f>IF($A38&lt;&gt;"",K38/$B38*100,"")</f>
        <v>19.35483870967742</v>
      </c>
      <c r="M38" s="97"/>
      <c r="N38" s="97">
        <v>4</v>
      </c>
      <c r="O38" s="66">
        <f>IF($A38&lt;&gt;"",N38/$B38*100,"")</f>
        <v>0.75901328273244784</v>
      </c>
      <c r="P38" s="97"/>
      <c r="Q38" s="97"/>
      <c r="R38" s="66">
        <f>IF($A38&lt;&gt;"",Q38/$B38*100,"")</f>
        <v>0</v>
      </c>
    </row>
    <row r="39" spans="1:19" ht="12" customHeight="1" x14ac:dyDescent="0.2">
      <c r="A39" s="23" t="s">
        <v>37</v>
      </c>
      <c r="B39" s="68">
        <f>SUM(E39+H39+K39+N39+Q39)</f>
        <v>451</v>
      </c>
      <c r="C39" s="66">
        <f>IF(A39&lt;&gt;0,B39/$B$11*100,"")</f>
        <v>1.0500826561736014</v>
      </c>
      <c r="E39" s="98">
        <v>206</v>
      </c>
      <c r="F39" s="66">
        <f>IF($A39&lt;&gt;"",E39/$B39*100,"")</f>
        <v>45.676274944567631</v>
      </c>
      <c r="G39" s="98"/>
      <c r="H39" s="97">
        <v>225</v>
      </c>
      <c r="I39" s="66">
        <f>IF($A39&lt;&gt;"",H39/$B39*100,"")</f>
        <v>49.889135254988915</v>
      </c>
      <c r="J39" s="97"/>
      <c r="K39" s="97">
        <v>20</v>
      </c>
      <c r="L39" s="66">
        <f>IF($A39&lt;&gt;"",K39/$B39*100,"")</f>
        <v>4.434589800443459</v>
      </c>
      <c r="M39" s="97"/>
      <c r="N39" s="97">
        <v>0</v>
      </c>
      <c r="O39" s="66">
        <f>IF($A39&lt;&gt;"",N39/$B39*100,"")</f>
        <v>0</v>
      </c>
      <c r="P39" s="97"/>
      <c r="Q39" s="97"/>
      <c r="R39" s="66">
        <f>IF($A39&lt;&gt;"",Q39/$B39*100,"")</f>
        <v>0</v>
      </c>
    </row>
    <row r="40" spans="1:19" ht="12" customHeight="1" x14ac:dyDescent="0.2">
      <c r="C40" s="66" t="str">
        <f>IF(A40&lt;&gt;0,B40/$B$11*100,"")</f>
        <v/>
      </c>
      <c r="F40" s="66" t="str">
        <f>IF($A40&lt;&gt;"",E40/$B40*100,"")</f>
        <v/>
      </c>
      <c r="I40" s="66" t="str">
        <f>IF($A40&lt;&gt;"",H40/$B40*100,"")</f>
        <v/>
      </c>
      <c r="L40" s="66" t="str">
        <f>IF($A40&lt;&gt;"",K40/$B40*100,"")</f>
        <v/>
      </c>
      <c r="O40" s="66" t="str">
        <f>IF($A40&lt;&gt;"",N40/$B40*100,"")</f>
        <v/>
      </c>
      <c r="R40" s="66" t="str">
        <f>IF($A40&lt;&gt;"",Q40/$B40*100,"")</f>
        <v/>
      </c>
    </row>
    <row r="41" spans="1:19" ht="12" customHeight="1" x14ac:dyDescent="0.2">
      <c r="A41" s="23" t="s">
        <v>38</v>
      </c>
      <c r="B41" s="68">
        <f>SUM(E41+H41+K41+N41+Q41)</f>
        <v>4123</v>
      </c>
      <c r="C41" s="66">
        <f>IF(A41&lt;&gt;0,B41/$B$11*100,"")</f>
        <v>9.5997578523364915</v>
      </c>
      <c r="E41" s="68">
        <f>SUM(E42:E49)</f>
        <v>1568</v>
      </c>
      <c r="F41" s="66">
        <f>IF($A41&lt;&gt;"",E41/$B41*100,"")</f>
        <v>38.030560271646856</v>
      </c>
      <c r="G41" s="23" t="s">
        <v>150</v>
      </c>
      <c r="H41" s="68">
        <f>SUM(H42:H49)</f>
        <v>1663</v>
      </c>
      <c r="I41" s="66">
        <f>IF($A41&lt;&gt;"",H41/$B41*100,"")</f>
        <v>40.334707737084649</v>
      </c>
      <c r="J41" s="23" t="s">
        <v>150</v>
      </c>
      <c r="K41" s="68">
        <f>SUM(K42:K49)</f>
        <v>866</v>
      </c>
      <c r="L41" s="66">
        <f>IF($A41&lt;&gt;"",K41/$B41*100,"")</f>
        <v>21.00412321125394</v>
      </c>
      <c r="M41" s="23" t="s">
        <v>150</v>
      </c>
      <c r="N41" s="23">
        <f>SUM(N42:N49)</f>
        <v>23</v>
      </c>
      <c r="O41" s="66">
        <f>IF($A41&lt;&gt;"",N41/$B41*100,"")</f>
        <v>0.55784622847441179</v>
      </c>
      <c r="P41" s="23" t="s">
        <v>150</v>
      </c>
      <c r="Q41" s="23">
        <f>SUM(Q42:Q49)</f>
        <v>3</v>
      </c>
      <c r="R41" s="66">
        <f>IF($A41&lt;&gt;"",Q41/$B41*100,"")</f>
        <v>7.2762551540140677E-2</v>
      </c>
    </row>
    <row r="42" spans="1:19" ht="12" customHeight="1" x14ac:dyDescent="0.2">
      <c r="A42" s="23" t="s">
        <v>46</v>
      </c>
      <c r="B42" s="68">
        <f>SUM(E42+H42+K42+N42+Q42)</f>
        <v>413</v>
      </c>
      <c r="C42" s="66">
        <f>IF(A42&lt;&gt;0,B42/$B$11*100,"")</f>
        <v>0.96160562527649074</v>
      </c>
      <c r="E42" s="98">
        <v>201</v>
      </c>
      <c r="F42" s="66">
        <f>IF($A42&lt;&gt;"",E42/$B42*100,"")</f>
        <v>48.668280871670703</v>
      </c>
      <c r="G42" s="98"/>
      <c r="H42" s="97">
        <v>183</v>
      </c>
      <c r="I42" s="66">
        <f>IF($A42&lt;&gt;"",H42/$B42*100,"")</f>
        <v>44.309927360774822</v>
      </c>
      <c r="J42" s="97"/>
      <c r="K42" s="97">
        <v>28</v>
      </c>
      <c r="L42" s="66">
        <f>IF($A42&lt;&gt;"",K42/$B42*100,"")</f>
        <v>6.7796610169491522</v>
      </c>
      <c r="M42" s="97"/>
      <c r="N42" s="97">
        <v>1</v>
      </c>
      <c r="O42" s="66">
        <f>IF($A42&lt;&gt;"",N42/$B42*100,"")</f>
        <v>0.24213075060532688</v>
      </c>
      <c r="P42" s="97"/>
      <c r="Q42" s="96"/>
      <c r="R42" s="66">
        <f>IF($A42&lt;&gt;"",Q42/$B42*100,"")</f>
        <v>0</v>
      </c>
    </row>
    <row r="43" spans="1:19" ht="12" customHeight="1" x14ac:dyDescent="0.2">
      <c r="A43" s="23" t="s">
        <v>39</v>
      </c>
      <c r="B43" s="68">
        <f>SUM(E43+H43+K43+N43+Q43)</f>
        <v>433</v>
      </c>
      <c r="C43" s="66">
        <f>IF(A43&lt;&gt;0,B43/$B$11*100,"")</f>
        <v>1.008172483643391</v>
      </c>
      <c r="E43" s="98">
        <v>182</v>
      </c>
      <c r="F43" s="66">
        <f>IF($A43&lt;&gt;"",E43/$B43*100,"")</f>
        <v>42.032332563510394</v>
      </c>
      <c r="G43" s="98"/>
      <c r="H43" s="97">
        <v>206</v>
      </c>
      <c r="I43" s="66">
        <f>IF($A43&lt;&gt;"",H43/$B43*100,"")</f>
        <v>47.575057736720552</v>
      </c>
      <c r="J43" s="97"/>
      <c r="K43" s="97">
        <v>41</v>
      </c>
      <c r="L43" s="66">
        <f>IF($A43&lt;&gt;"",K43/$B43*100,"")</f>
        <v>9.4688221709006921</v>
      </c>
      <c r="M43" s="97"/>
      <c r="N43" s="97">
        <v>4</v>
      </c>
      <c r="O43" s="66">
        <f>IF($A43&lt;&gt;"",N43/$B43*100,"")</f>
        <v>0.92378752886836024</v>
      </c>
      <c r="P43" s="97"/>
      <c r="Q43" s="96"/>
      <c r="R43" s="66">
        <f>IF($A43&lt;&gt;"",Q43/$B43*100,"")</f>
        <v>0</v>
      </c>
    </row>
    <row r="44" spans="1:19" ht="12" customHeight="1" x14ac:dyDescent="0.2">
      <c r="A44" s="23" t="s">
        <v>40</v>
      </c>
      <c r="B44" s="68">
        <f>SUM(E44+H44+K44+N44+Q44)</f>
        <v>503</v>
      </c>
      <c r="C44" s="66">
        <f>IF(A44&lt;&gt;0,B44/$B$11*100,"")</f>
        <v>1.171156487927542</v>
      </c>
      <c r="E44" s="98">
        <v>161</v>
      </c>
      <c r="F44" s="66">
        <f>IF($A44&lt;&gt;"",E44/$B44*100,"")</f>
        <v>32.007952286282304</v>
      </c>
      <c r="G44" s="98"/>
      <c r="H44" s="97">
        <v>184</v>
      </c>
      <c r="I44" s="66">
        <f>IF($A44&lt;&gt;"",H44/$B44*100,"")</f>
        <v>36.580516898608352</v>
      </c>
      <c r="J44" s="97"/>
      <c r="K44" s="97">
        <v>153</v>
      </c>
      <c r="L44" s="66">
        <f>IF($A44&lt;&gt;"",K44/$B44*100,"")</f>
        <v>30.417495029821072</v>
      </c>
      <c r="M44" s="97"/>
      <c r="N44" s="97">
        <v>5</v>
      </c>
      <c r="O44" s="66">
        <f>IF($A44&lt;&gt;"",N44/$B44*100,"")</f>
        <v>0.99403578528827041</v>
      </c>
      <c r="P44" s="97"/>
      <c r="Q44" s="97"/>
      <c r="R44" s="66">
        <f>IF($A44&lt;&gt;"",Q44/$B44*100,"")</f>
        <v>0</v>
      </c>
    </row>
    <row r="45" spans="1:19" ht="12" customHeight="1" x14ac:dyDescent="0.2">
      <c r="A45" s="23" t="s">
        <v>41</v>
      </c>
      <c r="B45" s="68">
        <f>SUM(E45+H45+K45+N45+Q45)</f>
        <v>682</v>
      </c>
      <c r="C45" s="66">
        <f>IF(A45&lt;&gt;0,B45/$B$11*100,"")</f>
        <v>1.5879298703112994</v>
      </c>
      <c r="E45" s="98">
        <v>234</v>
      </c>
      <c r="F45" s="66">
        <f>IF($A45&lt;&gt;"",E45/$B45*100,"")</f>
        <v>34.310850439882692</v>
      </c>
      <c r="G45" s="98"/>
      <c r="H45" s="97">
        <v>257</v>
      </c>
      <c r="I45" s="66">
        <f>IF($A45&lt;&gt;"",H45/$B45*100,"")</f>
        <v>37.683284457478003</v>
      </c>
      <c r="J45" s="97"/>
      <c r="K45" s="97">
        <v>181</v>
      </c>
      <c r="L45" s="66">
        <f>IF($A45&lt;&gt;"",K45/$B45*100,"")</f>
        <v>26.539589442815249</v>
      </c>
      <c r="M45" s="97"/>
      <c r="N45" s="97">
        <v>8</v>
      </c>
      <c r="O45" s="66">
        <f>IF($A45&lt;&gt;"",N45/$B45*100,"")</f>
        <v>1.1730205278592376</v>
      </c>
      <c r="P45" s="97"/>
      <c r="Q45" s="97">
        <v>2</v>
      </c>
      <c r="R45" s="66">
        <f>IF($A45&lt;&gt;"",Q45/$B45*100,"")</f>
        <v>0.2932551319648094</v>
      </c>
    </row>
    <row r="46" spans="1:19" ht="12.75" customHeight="1" x14ac:dyDescent="0.2">
      <c r="A46" s="23" t="s">
        <v>162</v>
      </c>
      <c r="B46" s="68">
        <f>SUM(E46+H46+K46+N46+Q46)</f>
        <v>672</v>
      </c>
      <c r="C46" s="66">
        <f>IF(A46&lt;&gt;0,B46/$B$11*100,"")</f>
        <v>1.5646464411278493</v>
      </c>
      <c r="E46" s="98">
        <v>274</v>
      </c>
      <c r="F46" s="66">
        <f>IF($A46&lt;&gt;"",E46/$B46*100,"")</f>
        <v>40.773809523809526</v>
      </c>
      <c r="G46" s="98"/>
      <c r="H46" s="97">
        <v>293</v>
      </c>
      <c r="I46" s="66">
        <f>IF($A46&lt;&gt;"",H46/$B46*100,"")</f>
        <v>43.601190476190474</v>
      </c>
      <c r="J46" s="97"/>
      <c r="K46" s="97">
        <v>103</v>
      </c>
      <c r="L46" s="66">
        <f>IF($A46&lt;&gt;"",K46/$B46*100,"")</f>
        <v>15.327380952380953</v>
      </c>
      <c r="M46" s="97"/>
      <c r="N46" s="97">
        <v>2</v>
      </c>
      <c r="O46" s="66">
        <f>IF($A46&lt;&gt;"",N46/$B46*100,"")</f>
        <v>0.29761904761904762</v>
      </c>
      <c r="P46" s="97"/>
      <c r="Q46" s="97"/>
      <c r="R46" s="66">
        <f>IF($A46&lt;&gt;"",Q46/$B46*100,"")</f>
        <v>0</v>
      </c>
    </row>
    <row r="47" spans="1:19" ht="12.75" customHeight="1" x14ac:dyDescent="0.2">
      <c r="A47" s="23" t="s">
        <v>45</v>
      </c>
      <c r="B47" s="68">
        <f>SUM(E47+H47+K47+N47+Q47)</f>
        <v>327</v>
      </c>
      <c r="C47" s="66">
        <f>IF(A47&lt;&gt;0,B47/$B$11*100,"")</f>
        <v>0.76136813429881944</v>
      </c>
      <c r="E47" s="98">
        <v>125</v>
      </c>
      <c r="F47" s="66">
        <f>IF($A47&lt;&gt;"",E47/$B47*100,"")</f>
        <v>38.226299694189606</v>
      </c>
      <c r="G47" s="98"/>
      <c r="H47" s="97">
        <v>172</v>
      </c>
      <c r="I47" s="66">
        <f>IF($A47&lt;&gt;"",H47/$B47*100,"")</f>
        <v>52.599388379204889</v>
      </c>
      <c r="J47" s="97"/>
      <c r="K47" s="97">
        <v>30</v>
      </c>
      <c r="L47" s="66">
        <f>IF($A47&lt;&gt;"",K47/$B47*100,"")</f>
        <v>9.1743119266055047</v>
      </c>
      <c r="M47" s="97"/>
      <c r="N47" s="97">
        <v>0</v>
      </c>
      <c r="O47" s="66">
        <f>IF($A47&lt;&gt;"",N47/$B47*100,"")</f>
        <v>0</v>
      </c>
      <c r="P47" s="97"/>
      <c r="Q47" s="97"/>
      <c r="R47" s="66">
        <f>IF($A47&lt;&gt;"",Q47/$B47*100,"")</f>
        <v>0</v>
      </c>
    </row>
    <row r="48" spans="1:19" ht="12" customHeight="1" x14ac:dyDescent="0.2">
      <c r="A48" s="23" t="s">
        <v>44</v>
      </c>
      <c r="B48" s="68">
        <f>SUM(E48+H48+K48+N48+Q48)</f>
        <v>583</v>
      </c>
      <c r="C48" s="66">
        <f>IF(A48&lt;&gt;0,B48/$B$11*100,"")</f>
        <v>1.3574239213951431</v>
      </c>
      <c r="E48" s="98">
        <v>246</v>
      </c>
      <c r="F48" s="66">
        <f>IF($A48&lt;&gt;"",E48/$B48*100,"")</f>
        <v>42.195540308747859</v>
      </c>
      <c r="G48" s="98"/>
      <c r="H48" s="97">
        <v>198</v>
      </c>
      <c r="I48" s="66">
        <f>IF($A48&lt;&gt;"",H48/$B48*100,"")</f>
        <v>33.962264150943398</v>
      </c>
      <c r="J48" s="97"/>
      <c r="K48" s="97">
        <v>137</v>
      </c>
      <c r="L48" s="66">
        <f>IF($A48&lt;&gt;"",K48/$B48*100,"")</f>
        <v>23.499142367066895</v>
      </c>
      <c r="M48" s="97"/>
      <c r="N48" s="97">
        <v>2</v>
      </c>
      <c r="O48" s="66">
        <f>IF($A48&lt;&gt;"",N48/$B48*100,"")</f>
        <v>0.34305317324185247</v>
      </c>
      <c r="P48" s="97"/>
      <c r="Q48" s="96"/>
      <c r="R48" s="66">
        <f>IF($A48&lt;&gt;"",Q48/$B48*100,"")</f>
        <v>0</v>
      </c>
    </row>
    <row r="49" spans="1:19" ht="12" customHeight="1" x14ac:dyDescent="0.2">
      <c r="A49" s="23" t="s">
        <v>43</v>
      </c>
      <c r="B49" s="68">
        <f>SUM(E49+H49+K49+N49+Q49)</f>
        <v>510</v>
      </c>
      <c r="C49" s="66">
        <f>IF(A49&lt;&gt;0,B49/$B$11*100,"")</f>
        <v>1.187454888355957</v>
      </c>
      <c r="E49" s="98">
        <v>145</v>
      </c>
      <c r="F49" s="66">
        <f>IF($A49&lt;&gt;"",E49/$B49*100,"")</f>
        <v>28.431372549019606</v>
      </c>
      <c r="G49" s="98"/>
      <c r="H49" s="97">
        <v>170</v>
      </c>
      <c r="I49" s="66">
        <f>IF($A49&lt;&gt;"",H49/$B49*100,"")</f>
        <v>33.333333333333329</v>
      </c>
      <c r="J49" s="97"/>
      <c r="K49" s="97">
        <v>193</v>
      </c>
      <c r="L49" s="66">
        <f>IF($A49&lt;&gt;"",K49/$B49*100,"")</f>
        <v>37.843137254901961</v>
      </c>
      <c r="M49" s="97"/>
      <c r="N49" s="97">
        <v>1</v>
      </c>
      <c r="O49" s="66">
        <f>IF($A49&lt;&gt;"",N49/$B49*100,"")</f>
        <v>0.19607843137254902</v>
      </c>
      <c r="P49" s="97"/>
      <c r="Q49" s="97">
        <v>1</v>
      </c>
      <c r="R49" s="66">
        <f>IF($A49&lt;&gt;"",Q49/$B49*100,"")</f>
        <v>0.19607843137254902</v>
      </c>
    </row>
    <row r="50" spans="1:19" ht="12" customHeight="1" x14ac:dyDescent="0.2">
      <c r="C50" s="66" t="str">
        <f>IF(A50&lt;&gt;0,B50/$B$11*100,"")</f>
        <v/>
      </c>
      <c r="E50" s="96"/>
      <c r="F50" s="66" t="str">
        <f>IF($A50&lt;&gt;"",E50/$B50*100,"")</f>
        <v/>
      </c>
      <c r="G50" s="96"/>
      <c r="H50" s="96"/>
      <c r="I50" s="66" t="str">
        <f>IF($A50&lt;&gt;"",H50/$B50*100,"")</f>
        <v/>
      </c>
      <c r="J50" s="96"/>
      <c r="K50" s="96"/>
      <c r="L50" s="66" t="str">
        <f>IF($A50&lt;&gt;"",K50/$B50*100,"")</f>
        <v/>
      </c>
      <c r="M50" s="96"/>
      <c r="N50" s="96"/>
      <c r="O50" s="66" t="str">
        <f>IF($A50&lt;&gt;"",N50/$B50*100,"")</f>
        <v/>
      </c>
      <c r="P50" s="96"/>
      <c r="Q50" s="96"/>
      <c r="R50" s="66" t="str">
        <f>IF($A50&lt;&gt;"",Q50/$B50*100,"")</f>
        <v/>
      </c>
    </row>
    <row r="51" spans="1:19" ht="12" customHeight="1" x14ac:dyDescent="0.2">
      <c r="A51" s="23" t="s">
        <v>47</v>
      </c>
      <c r="B51" s="68">
        <f>SUM(E51+H51+K51+N51+Q51)</f>
        <v>1410</v>
      </c>
      <c r="C51" s="66">
        <f>IF(A51&lt;&gt;0,B51/$B$11*100,"")</f>
        <v>3.2829635148664695</v>
      </c>
      <c r="E51" s="98">
        <v>451</v>
      </c>
      <c r="F51" s="66">
        <f>IF($A51&lt;&gt;"",E51/$B51*100,"")</f>
        <v>31.98581560283688</v>
      </c>
      <c r="G51" s="98"/>
      <c r="H51" s="97">
        <v>274</v>
      </c>
      <c r="I51" s="66">
        <f>IF($A51&lt;&gt;"",H51/$B51*100,"")</f>
        <v>19.432624113475178</v>
      </c>
      <c r="J51" s="97"/>
      <c r="K51" s="97">
        <v>451</v>
      </c>
      <c r="L51" s="66">
        <f>IF($A51&lt;&gt;"",K51/$B51*100,"")</f>
        <v>31.98581560283688</v>
      </c>
      <c r="M51" s="97"/>
      <c r="N51" s="97">
        <v>233</v>
      </c>
      <c r="O51" s="66">
        <f>IF($A51&lt;&gt;"",N51/$B51*100,"")</f>
        <v>16.524822695035461</v>
      </c>
      <c r="P51" s="97"/>
      <c r="Q51" s="97">
        <v>1</v>
      </c>
      <c r="R51" s="66">
        <f>IF($A51&lt;&gt;"",Q51/$B51*100,"")</f>
        <v>7.0921985815602842E-2</v>
      </c>
    </row>
    <row r="52" spans="1:19" ht="12" customHeight="1" x14ac:dyDescent="0.2">
      <c r="C52" s="66" t="str">
        <f>IF(A52&lt;&gt;0,B52/$B$11*100,"")</f>
        <v/>
      </c>
      <c r="E52" s="68">
        <v>0</v>
      </c>
      <c r="F52" s="66" t="str">
        <f>IF($A52&lt;&gt;"",E52/$B52*100,"")</f>
        <v/>
      </c>
      <c r="I52" s="66" t="str">
        <f>IF($A52&lt;&gt;"",H52/$B52*100,"")</f>
        <v/>
      </c>
      <c r="L52" s="66" t="str">
        <f>IF($A52&lt;&gt;"",K52/$B52*100,"")</f>
        <v/>
      </c>
      <c r="O52" s="66" t="str">
        <f>IF($A52&lt;&gt;"",N52/$B52*100,"")</f>
        <v/>
      </c>
      <c r="R52" s="66" t="str">
        <f>IF($A52&lt;&gt;"",Q52/$B52*100,"")</f>
        <v/>
      </c>
    </row>
    <row r="53" spans="1:19" ht="12" customHeight="1" x14ac:dyDescent="0.2">
      <c r="A53" s="23" t="s">
        <v>48</v>
      </c>
      <c r="B53" s="68">
        <f>SUM(E53+H53+K53+N53+Q53)</f>
        <v>3488</v>
      </c>
      <c r="C53" s="66">
        <f>IF(A53&lt;&gt;0,B53/$B$11*100,"")</f>
        <v>8.121260099187408</v>
      </c>
      <c r="E53" s="68">
        <f>SUM(E54:E58)</f>
        <v>1372</v>
      </c>
      <c r="F53" s="66">
        <f>IF($A53&lt;&gt;"",E53/$B53*100,"")</f>
        <v>39.334862385321102</v>
      </c>
      <c r="G53" s="23" t="s">
        <v>150</v>
      </c>
      <c r="H53" s="68">
        <f>SUM(H54:H58)</f>
        <v>1353</v>
      </c>
      <c r="I53" s="66">
        <f>IF($A53&lt;&gt;"",H53/$B53*100,"")</f>
        <v>38.790137614678898</v>
      </c>
      <c r="J53" s="23" t="s">
        <v>150</v>
      </c>
      <c r="K53" s="68">
        <f>SUM(K54:K58)</f>
        <v>725</v>
      </c>
      <c r="L53" s="66">
        <f>IF($A53&lt;&gt;"",K53/$B53*100,"")</f>
        <v>20.785550458715598</v>
      </c>
      <c r="M53" s="23" t="s">
        <v>150</v>
      </c>
      <c r="N53" s="68">
        <f>SUM(N54:N58)</f>
        <v>38</v>
      </c>
      <c r="O53" s="66">
        <f>IF($A53&lt;&gt;"",N53/$B53*100,"")</f>
        <v>1.0894495412844036</v>
      </c>
      <c r="P53" s="23" t="s">
        <v>150</v>
      </c>
      <c r="Q53" s="68">
        <f>SUM(Q54:Q58)</f>
        <v>0</v>
      </c>
      <c r="R53" s="66">
        <f>IF($A53&lt;&gt;"",Q53/$B53*100,"")</f>
        <v>0</v>
      </c>
    </row>
    <row r="54" spans="1:19" ht="12" customHeight="1" x14ac:dyDescent="0.2">
      <c r="A54" s="23" t="s">
        <v>49</v>
      </c>
      <c r="B54" s="68">
        <f>SUM(E54+H54+K54+N54+Q54)</f>
        <v>201</v>
      </c>
      <c r="C54" s="66">
        <f>IF(A54&lt;&gt;0,B54/$B$11*100,"")</f>
        <v>0.46799692658734776</v>
      </c>
      <c r="E54" s="98">
        <v>145</v>
      </c>
      <c r="F54" s="66">
        <f>IF($A54&lt;&gt;"",E54/$B54*100,"")</f>
        <v>72.139303482587067</v>
      </c>
      <c r="G54" s="98"/>
      <c r="H54" s="97">
        <v>48</v>
      </c>
      <c r="I54" s="66">
        <f>IF($A54&lt;&gt;"",H54/$B54*100,"")</f>
        <v>23.880597014925371</v>
      </c>
      <c r="J54" s="97"/>
      <c r="K54" s="97">
        <v>8</v>
      </c>
      <c r="L54" s="66">
        <f>IF($A54&lt;&gt;"",K54/$B54*100,"")</f>
        <v>3.9800995024875623</v>
      </c>
      <c r="M54" s="97"/>
      <c r="N54" s="97">
        <v>0</v>
      </c>
      <c r="O54" s="66">
        <f>IF($A54&lt;&gt;"",N54/$B54*100,"")</f>
        <v>0</v>
      </c>
      <c r="P54" s="97"/>
      <c r="Q54" s="97"/>
      <c r="R54" s="66">
        <f>IF($A54&lt;&gt;"",Q54/$B54*100,"")</f>
        <v>0</v>
      </c>
    </row>
    <row r="55" spans="1:19" ht="12" customHeight="1" x14ac:dyDescent="0.2">
      <c r="A55" s="23" t="s">
        <v>50</v>
      </c>
      <c r="B55" s="68">
        <f>SUM(E55+H55+K55+N55+Q55)</f>
        <v>2080</v>
      </c>
      <c r="C55" s="66">
        <f>IF(A55&lt;&gt;0,B55/$B$11*100,"")</f>
        <v>4.8429532701576283</v>
      </c>
      <c r="E55" s="98">
        <v>813</v>
      </c>
      <c r="F55" s="66">
        <f>IF($A55&lt;&gt;"",E55/$B55*100,"")</f>
        <v>39.08653846153846</v>
      </c>
      <c r="G55" s="98"/>
      <c r="H55" s="97">
        <v>816</v>
      </c>
      <c r="I55" s="66">
        <f>IF($A55&lt;&gt;"",H55/$B55*100,"")</f>
        <v>39.230769230769234</v>
      </c>
      <c r="J55" s="97"/>
      <c r="K55" s="97">
        <v>436</v>
      </c>
      <c r="L55" s="66">
        <f>IF($A55&lt;&gt;"",K55/$B55*100,"")</f>
        <v>20.961538461538463</v>
      </c>
      <c r="M55" s="97"/>
      <c r="N55" s="97">
        <v>15</v>
      </c>
      <c r="O55" s="66">
        <f>IF($A55&lt;&gt;"",N55/$B55*100,"")</f>
        <v>0.72115384615384615</v>
      </c>
      <c r="P55" s="97"/>
      <c r="Q55" s="97"/>
      <c r="R55" s="66">
        <f>IF($A55&lt;&gt;"",Q55/$B55*100,"")</f>
        <v>0</v>
      </c>
    </row>
    <row r="56" spans="1:19" ht="12" customHeight="1" x14ac:dyDescent="0.2">
      <c r="A56" s="23" t="s">
        <v>51</v>
      </c>
      <c r="B56" s="68">
        <f>SUM(E56+H56+K56+N56+Q56)</f>
        <v>406</v>
      </c>
      <c r="C56" s="66">
        <f>IF(A56&lt;&gt;0,B56/$B$11*100,"")</f>
        <v>0.94530722484807561</v>
      </c>
      <c r="E56" s="98">
        <v>154</v>
      </c>
      <c r="F56" s="66">
        <f>IF($A56&lt;&gt;"",E56/$B56*100,"")</f>
        <v>37.931034482758619</v>
      </c>
      <c r="G56" s="98"/>
      <c r="H56" s="97">
        <v>135</v>
      </c>
      <c r="I56" s="66">
        <f>IF($A56&lt;&gt;"",H56/$B56*100,"")</f>
        <v>33.251231527093594</v>
      </c>
      <c r="J56" s="97"/>
      <c r="K56" s="97">
        <v>107</v>
      </c>
      <c r="L56" s="66">
        <f>IF($A56&lt;&gt;"",K56/$B56*100,"")</f>
        <v>26.354679802955665</v>
      </c>
      <c r="M56" s="97"/>
      <c r="N56" s="97">
        <v>10</v>
      </c>
      <c r="O56" s="66">
        <f>IF($A56&lt;&gt;"",N56/$B56*100,"")</f>
        <v>2.4630541871921183</v>
      </c>
      <c r="P56" s="97"/>
      <c r="Q56" s="97"/>
      <c r="R56" s="66">
        <f>IF($A56&lt;&gt;"",Q56/$B56*100,"")</f>
        <v>0</v>
      </c>
    </row>
    <row r="57" spans="1:19" ht="12" customHeight="1" x14ac:dyDescent="0.2">
      <c r="A57" s="38" t="s">
        <v>96</v>
      </c>
      <c r="B57" s="68">
        <f>SUM(E57+H57+K57+N57+Q57)</f>
        <v>503</v>
      </c>
      <c r="C57" s="66">
        <f>IF(A57&lt;&gt;0,B57/$B$11*100,"")</f>
        <v>1.171156487927542</v>
      </c>
      <c r="E57" s="98">
        <v>173</v>
      </c>
      <c r="F57" s="66">
        <f>IF($A57&lt;&gt;"",E57/$B57*100,"")</f>
        <v>34.393638170974157</v>
      </c>
      <c r="G57" s="98"/>
      <c r="H57" s="97">
        <v>228</v>
      </c>
      <c r="I57" s="66">
        <f>IF($A57&lt;&gt;"",H57/$B57*100,"")</f>
        <v>45.328031809145131</v>
      </c>
      <c r="J57" s="97"/>
      <c r="K57" s="97">
        <v>100</v>
      </c>
      <c r="L57" s="66">
        <f>IF($A57&lt;&gt;"",K57/$B57*100,"")</f>
        <v>19.880715705765407</v>
      </c>
      <c r="M57" s="97"/>
      <c r="N57" s="97">
        <v>2</v>
      </c>
      <c r="O57" s="66">
        <f>IF($A57&lt;&gt;"",N57/$B57*100,"")</f>
        <v>0.39761431411530812</v>
      </c>
      <c r="P57" s="97"/>
      <c r="Q57" s="97"/>
      <c r="R57" s="66">
        <f>IF($A57&lt;&gt;"",Q57/$B57*100,"")</f>
        <v>0</v>
      </c>
    </row>
    <row r="58" spans="1:19" ht="12" customHeight="1" x14ac:dyDescent="0.2">
      <c r="A58" s="23" t="s">
        <v>52</v>
      </c>
      <c r="B58" s="68">
        <f>SUM(E58+H58+K58+N58+Q58)</f>
        <v>298</v>
      </c>
      <c r="C58" s="66">
        <f>IF(A58&lt;&gt;0,B58/$B$11*100,"")</f>
        <v>0.69384618966681411</v>
      </c>
      <c r="E58" s="98">
        <v>87</v>
      </c>
      <c r="F58" s="66">
        <f>IF($A58&lt;&gt;"",E58/$B58*100,"")</f>
        <v>29.194630872483224</v>
      </c>
      <c r="G58" s="98"/>
      <c r="H58" s="97">
        <v>126</v>
      </c>
      <c r="I58" s="66">
        <f>IF($A58&lt;&gt;"",H58/$B58*100,"")</f>
        <v>42.281879194630875</v>
      </c>
      <c r="J58" s="97"/>
      <c r="K58" s="97">
        <v>74</v>
      </c>
      <c r="L58" s="66">
        <f>IF($A58&lt;&gt;"",K58/$B58*100,"")</f>
        <v>24.832214765100673</v>
      </c>
      <c r="M58" s="97"/>
      <c r="N58" s="97">
        <v>11</v>
      </c>
      <c r="O58" s="66">
        <f>IF($A58&lt;&gt;"",N58/$B58*100,"")</f>
        <v>3.6912751677852351</v>
      </c>
      <c r="P58" s="97"/>
      <c r="Q58" s="97"/>
      <c r="R58" s="66">
        <f>IF($A58&lt;&gt;"",Q58/$B58*100,"")</f>
        <v>0</v>
      </c>
    </row>
    <row r="59" spans="1:19" ht="12" customHeight="1" x14ac:dyDescent="0.2">
      <c r="C59" s="66" t="str">
        <f>IF(A59&lt;&gt;0,B59/$B$11*100,"")</f>
        <v/>
      </c>
      <c r="F59" s="66" t="str">
        <f>IF($A59&lt;&gt;"",E59/$B59*100,"")</f>
        <v/>
      </c>
      <c r="I59" s="66" t="str">
        <f>IF($A59&lt;&gt;"",H59/$B59*100,"")</f>
        <v/>
      </c>
      <c r="L59" s="66" t="str">
        <f>IF($A59&lt;&gt;"",K59/$B59*100,"")</f>
        <v/>
      </c>
      <c r="O59" s="66" t="str">
        <f>IF($A59&lt;&gt;"",N59/$B59*100,"")</f>
        <v/>
      </c>
      <c r="R59" s="66" t="str">
        <f>IF($A59&lt;&gt;"",Q59/$B59*100,"")</f>
        <v/>
      </c>
    </row>
    <row r="60" spans="1:19" ht="12" customHeight="1" x14ac:dyDescent="0.2">
      <c r="A60" s="75" t="s">
        <v>88</v>
      </c>
      <c r="B60" s="68">
        <f>SUM(B61+B63+B70+B72)</f>
        <v>3988</v>
      </c>
      <c r="C60" s="66">
        <f>IF(A60&lt;&gt;0,B60/$B$11*100,"")</f>
        <v>9.2854315583599156</v>
      </c>
      <c r="E60" s="68">
        <f>SUM(E61+E63+E70+E72)</f>
        <v>1060</v>
      </c>
      <c r="F60" s="66">
        <f>IF($A60&lt;&gt;"",E60/$B60*100,"")</f>
        <v>26.579739217652961</v>
      </c>
      <c r="H60" s="68">
        <f>SUM(H61+H63+H70+H72)</f>
        <v>1923</v>
      </c>
      <c r="I60" s="66">
        <f>IF($A60&lt;&gt;"",H60/$B60*100,"")</f>
        <v>48.219658976930788</v>
      </c>
      <c r="K60" s="68">
        <f>SUM(K61+K63+K70+K72)</f>
        <v>898</v>
      </c>
      <c r="L60" s="66">
        <f>IF($A60&lt;&gt;"",K60/$B60*100,"")</f>
        <v>22.517552657973923</v>
      </c>
      <c r="N60" s="23">
        <f>SUM(N61+N63+N70+N72)</f>
        <v>106</v>
      </c>
      <c r="O60" s="66">
        <f>IF($A60&lt;&gt;"",N60/$B60*100,"")</f>
        <v>2.6579739217652958</v>
      </c>
      <c r="Q60" s="23">
        <f>SUM(Q61+Q63+Q70+Q72)</f>
        <v>1</v>
      </c>
      <c r="R60" s="66">
        <f>IF($A60&lt;&gt;"",Q60/$B60*100,"")</f>
        <v>2.5075225677031094E-2</v>
      </c>
    </row>
    <row r="61" spans="1:19" ht="12" customHeight="1" x14ac:dyDescent="0.2">
      <c r="A61" s="23" t="s">
        <v>92</v>
      </c>
      <c r="B61" s="68">
        <f>SUM(E61+H61+K61+N61+Q61)</f>
        <v>596</v>
      </c>
      <c r="C61" s="66">
        <f>IF(A61&lt;&gt;0,B61/$B$11*100,"")</f>
        <v>1.3876923793336282</v>
      </c>
      <c r="E61" s="98">
        <v>158</v>
      </c>
      <c r="F61" s="66">
        <f>IF($A61&lt;&gt;"",E61/$B61*100,"")</f>
        <v>26.51006711409396</v>
      </c>
      <c r="G61" s="98"/>
      <c r="H61" s="97">
        <v>314</v>
      </c>
      <c r="I61" s="66">
        <f>IF($A61&lt;&gt;"",H61/$B61*100,"")</f>
        <v>52.68456375838926</v>
      </c>
      <c r="J61" s="97"/>
      <c r="K61" s="97">
        <v>119</v>
      </c>
      <c r="L61" s="66">
        <f>IF($A61&lt;&gt;"",K61/$B61*100,"")</f>
        <v>19.966442953020135</v>
      </c>
      <c r="M61" s="97"/>
      <c r="N61" s="97">
        <v>5</v>
      </c>
      <c r="O61" s="66">
        <f>IF($A61&lt;&gt;"",N61/$B61*100,"")</f>
        <v>0.83892617449664431</v>
      </c>
      <c r="P61" s="101"/>
      <c r="Q61" s="101">
        <v>0</v>
      </c>
      <c r="R61" s="66">
        <f>IF($A61&lt;&gt;"",Q61/$B61*100,"")</f>
        <v>0</v>
      </c>
    </row>
    <row r="62" spans="1:19" ht="12" customHeight="1" x14ac:dyDescent="0.2">
      <c r="C62" s="66" t="str">
        <f>IF(A62&lt;&gt;0,B62/$B$11*100,"")</f>
        <v/>
      </c>
      <c r="F62" s="66" t="str">
        <f>IF($A62&lt;&gt;"",E62/$B62*100,"")</f>
        <v/>
      </c>
      <c r="I62" s="66" t="str">
        <f>IF($A62&lt;&gt;"",H62/$B62*100,"")</f>
        <v/>
      </c>
      <c r="L62" s="66" t="str">
        <f>IF($A62&lt;&gt;"",K62/$B62*100,"")</f>
        <v/>
      </c>
      <c r="O62" s="66" t="str">
        <f>IF($A62&lt;&gt;"",N62/$B62*100,"")</f>
        <v/>
      </c>
      <c r="R62" s="66" t="str">
        <f>IF($A62&lt;&gt;"",Q62/$B62*100,"")</f>
        <v/>
      </c>
    </row>
    <row r="63" spans="1:19" ht="12" customHeight="1" x14ac:dyDescent="0.2">
      <c r="A63" s="23" t="s">
        <v>53</v>
      </c>
      <c r="B63" s="68">
        <f>SUM(E63+H63+K63+N63+Q63)</f>
        <v>2406</v>
      </c>
      <c r="C63" s="66">
        <f>IF(A63&lt;&gt;0,B63/$B$11*100,"")</f>
        <v>5.6019930615381037</v>
      </c>
      <c r="E63" s="68">
        <f>SUM(E64:E68)</f>
        <v>643</v>
      </c>
      <c r="F63" s="66">
        <f>IF($A63&lt;&gt;"",E63/$B63*100,"")</f>
        <v>26.724854530340814</v>
      </c>
      <c r="G63" s="23" t="s">
        <v>150</v>
      </c>
      <c r="H63" s="68">
        <f>SUM(H64:H68)</f>
        <v>1215</v>
      </c>
      <c r="I63" s="66">
        <f>IF($A63&lt;&gt;"",H63/$B63*100,"")</f>
        <v>50.498753117206988</v>
      </c>
      <c r="J63" s="23" t="s">
        <v>150</v>
      </c>
      <c r="K63" s="68">
        <f>SUM(K64:K68)</f>
        <v>490</v>
      </c>
      <c r="L63" s="66">
        <f>IF($A63&lt;&gt;"",K63/$B63*100,"")</f>
        <v>20.365752285951789</v>
      </c>
      <c r="M63" s="23" t="s">
        <v>150</v>
      </c>
      <c r="N63" s="23">
        <f>SUM(N64:N68)</f>
        <v>58</v>
      </c>
      <c r="O63" s="66">
        <f>IF($A63&lt;&gt;"",N63/$B63*100,"")</f>
        <v>2.4106400665004157</v>
      </c>
      <c r="P63" s="23" t="s">
        <v>150</v>
      </c>
      <c r="Q63" s="23">
        <f>SUM(Q64:Q68)</f>
        <v>0</v>
      </c>
      <c r="R63" s="66">
        <f>IF($A63&lt;&gt;"",Q63/$B63*100,"")</f>
        <v>0</v>
      </c>
    </row>
    <row r="64" spans="1:19" ht="12" customHeight="1" x14ac:dyDescent="0.2">
      <c r="A64" s="23" t="s">
        <v>54</v>
      </c>
      <c r="B64" s="68">
        <f>SUM(E64+H64+K64+N64+Q64)</f>
        <v>678</v>
      </c>
      <c r="C64" s="66">
        <f>IF(A64&lt;&gt;0,B64/$B$11*100,"")</f>
        <v>1.5786164986379196</v>
      </c>
      <c r="E64" s="98">
        <v>139</v>
      </c>
      <c r="F64" s="66">
        <f>IF($A64&lt;&gt;"",E64/$B64*100,"")</f>
        <v>20.501474926253689</v>
      </c>
      <c r="G64" s="98"/>
      <c r="H64" s="97">
        <v>419</v>
      </c>
      <c r="I64" s="66">
        <f>IF($A64&lt;&gt;"",H64/$B64*100,"")</f>
        <v>61.799410029498524</v>
      </c>
      <c r="J64" s="97"/>
      <c r="K64" s="97">
        <v>66</v>
      </c>
      <c r="L64" s="66">
        <f>IF($A64&lt;&gt;"",K64/$B64*100,"")</f>
        <v>9.7345132743362832</v>
      </c>
      <c r="M64" s="97"/>
      <c r="N64" s="97">
        <v>54</v>
      </c>
      <c r="O64" s="66">
        <f>IF($A64&lt;&gt;"",N64/$B64*100,"")</f>
        <v>7.9646017699115044</v>
      </c>
      <c r="P64" s="97"/>
      <c r="Q64" s="96"/>
      <c r="R64" s="66">
        <f>IF($A64&lt;&gt;"",Q64/$B64*100,"")</f>
        <v>0</v>
      </c>
      <c r="S64" s="23" t="s">
        <v>150</v>
      </c>
    </row>
    <row r="65" spans="1:18" ht="12" customHeight="1" x14ac:dyDescent="0.2">
      <c r="A65" s="23" t="s">
        <v>55</v>
      </c>
      <c r="B65" s="68">
        <f>SUM(E65+H65+K65+N65+Q65)</f>
        <v>462</v>
      </c>
      <c r="C65" s="66">
        <f>IF(A65&lt;&gt;0,B65/$B$11*100,"")</f>
        <v>1.0756944282753964</v>
      </c>
      <c r="E65" s="98">
        <v>108</v>
      </c>
      <c r="F65" s="66">
        <f>IF($A65&lt;&gt;"",E65/$B65*100,"")</f>
        <v>23.376623376623375</v>
      </c>
      <c r="G65" s="98"/>
      <c r="H65" s="97">
        <v>238</v>
      </c>
      <c r="I65" s="66">
        <f>IF($A65&lt;&gt;"",H65/$B65*100,"")</f>
        <v>51.515151515151516</v>
      </c>
      <c r="J65" s="97"/>
      <c r="K65" s="97">
        <v>114</v>
      </c>
      <c r="L65" s="66">
        <f>IF($A65&lt;&gt;"",K65/$B65*100,"")</f>
        <v>24.675324675324674</v>
      </c>
      <c r="M65" s="97"/>
      <c r="N65" s="97">
        <v>2</v>
      </c>
      <c r="O65" s="66">
        <f>IF($A65&lt;&gt;"",N65/$B65*100,"")</f>
        <v>0.4329004329004329</v>
      </c>
      <c r="P65" s="97"/>
      <c r="Q65" s="97"/>
      <c r="R65" s="66">
        <f>IF($A65&lt;&gt;"",Q65/$B65*100,"")</f>
        <v>0</v>
      </c>
    </row>
    <row r="66" spans="1:18" ht="12" customHeight="1" x14ac:dyDescent="0.2">
      <c r="A66" s="23" t="s">
        <v>58</v>
      </c>
      <c r="B66" s="68">
        <f>SUM(E66+H66+K66+N66+Q66)</f>
        <v>799</v>
      </c>
      <c r="C66" s="66">
        <f>IF(A66&lt;&gt;0,B66/$B$11*100,"")</f>
        <v>1.8603459917576659</v>
      </c>
      <c r="E66" s="98">
        <v>216</v>
      </c>
      <c r="F66" s="66">
        <f>IF($A66&lt;&gt;"",E66/$B66*100,"")</f>
        <v>27.033792240300375</v>
      </c>
      <c r="G66" s="98"/>
      <c r="H66" s="97">
        <v>316</v>
      </c>
      <c r="I66" s="66">
        <f>IF($A66&lt;&gt;"",H66/$B66*100,"")</f>
        <v>39.549436795994993</v>
      </c>
      <c r="J66" s="97"/>
      <c r="K66" s="97">
        <v>266</v>
      </c>
      <c r="L66" s="66">
        <f>IF($A66&lt;&gt;"",K66/$B66*100,"")</f>
        <v>33.291614518147682</v>
      </c>
      <c r="M66" s="97"/>
      <c r="N66" s="97">
        <v>1</v>
      </c>
      <c r="O66" s="66">
        <f>IF($A66&lt;&gt;"",N66/$B66*100,"")</f>
        <v>0.12515644555694619</v>
      </c>
      <c r="P66" s="97"/>
      <c r="Q66" s="97"/>
      <c r="R66" s="66">
        <f>IF($A66&lt;&gt;"",Q66/$B66*100,"")</f>
        <v>0</v>
      </c>
    </row>
    <row r="67" spans="1:18" ht="12" customHeight="1" x14ac:dyDescent="0.2">
      <c r="A67" s="23" t="s">
        <v>56</v>
      </c>
      <c r="B67" s="68">
        <f>SUM(E67+H67+K67+N67+Q67)</f>
        <v>149</v>
      </c>
      <c r="C67" s="66">
        <f>IF(A67&lt;&gt;0,B67/$B$11*100,"")</f>
        <v>0.34692309483340705</v>
      </c>
      <c r="E67" s="98">
        <v>53</v>
      </c>
      <c r="F67" s="66">
        <f>IF($A67&lt;&gt;"",E67/$B67*100,"")</f>
        <v>35.570469798657719</v>
      </c>
      <c r="G67" s="98"/>
      <c r="H67" s="97">
        <v>92</v>
      </c>
      <c r="I67" s="66">
        <f>IF($A67&lt;&gt;"",H67/$B67*100,"")</f>
        <v>61.744966442953022</v>
      </c>
      <c r="J67" s="97"/>
      <c r="K67" s="97">
        <v>4</v>
      </c>
      <c r="L67" s="66">
        <f>IF($A67&lt;&gt;"",K67/$B67*100,"")</f>
        <v>2.6845637583892619</v>
      </c>
      <c r="M67" s="97"/>
      <c r="N67" s="97">
        <v>0</v>
      </c>
      <c r="O67" s="66">
        <f>IF($A67&lt;&gt;"",N67/$B67*100,"")</f>
        <v>0</v>
      </c>
      <c r="P67" s="97"/>
      <c r="Q67" s="97"/>
      <c r="R67" s="66">
        <f>IF($A67&lt;&gt;"",Q67/$B67*100,"")</f>
        <v>0</v>
      </c>
    </row>
    <row r="68" spans="1:18" ht="12" customHeight="1" x14ac:dyDescent="0.2">
      <c r="A68" s="23" t="s">
        <v>57</v>
      </c>
      <c r="B68" s="68">
        <f>SUM(E68+H68+K68+N68+Q68)</f>
        <v>318</v>
      </c>
      <c r="C68" s="66">
        <f>IF(A68&lt;&gt;0,B68/$B$11*100,"")</f>
        <v>0.74041304803371444</v>
      </c>
      <c r="E68" s="98">
        <v>127</v>
      </c>
      <c r="F68" s="66">
        <f>IF($A68&lt;&gt;"",E68/$B68*100,"")</f>
        <v>39.937106918238996</v>
      </c>
      <c r="G68" s="98"/>
      <c r="H68" s="97">
        <v>150</v>
      </c>
      <c r="I68" s="66">
        <f>IF($A68&lt;&gt;"",H68/$B68*100,"")</f>
        <v>47.169811320754718</v>
      </c>
      <c r="J68" s="97"/>
      <c r="K68" s="97">
        <v>40</v>
      </c>
      <c r="L68" s="66">
        <f>IF($A68&lt;&gt;"",K68/$B68*100,"")</f>
        <v>12.578616352201259</v>
      </c>
      <c r="M68" s="97"/>
      <c r="N68" s="97">
        <v>1</v>
      </c>
      <c r="O68" s="66">
        <f>IF($A68&lt;&gt;"",N68/$B68*100,"")</f>
        <v>0.31446540880503149</v>
      </c>
      <c r="P68" s="97"/>
      <c r="Q68" s="97"/>
      <c r="R68" s="66">
        <f>IF($A68&lt;&gt;"",Q68/$B68*100,"")</f>
        <v>0</v>
      </c>
    </row>
    <row r="69" spans="1:18" ht="12" customHeight="1" x14ac:dyDescent="0.2">
      <c r="C69" s="66" t="str">
        <f>IF(A69&lt;&gt;0,B69/$B$11*100,"")</f>
        <v/>
      </c>
      <c r="E69" s="98"/>
      <c r="F69" s="66" t="str">
        <f>IF($A69&lt;&gt;"",E69/$B69*100,"")</f>
        <v/>
      </c>
      <c r="G69" s="98"/>
      <c r="H69" s="97"/>
      <c r="I69" s="66" t="str">
        <f>IF($A69&lt;&gt;"",H69/$B69*100,"")</f>
        <v/>
      </c>
      <c r="J69" s="97"/>
      <c r="K69" s="97"/>
      <c r="L69" s="66" t="str">
        <f>IF($A69&lt;&gt;"",K69/$B69*100,"")</f>
        <v/>
      </c>
      <c r="M69" s="97"/>
      <c r="N69" s="97"/>
      <c r="O69" s="66" t="str">
        <f>IF($A69&lt;&gt;"",N69/$B69*100,"")</f>
        <v/>
      </c>
      <c r="P69" s="97"/>
      <c r="Q69" s="97"/>
      <c r="R69" s="66" t="str">
        <f>IF($A69&lt;&gt;"",Q69/$B69*100,"")</f>
        <v/>
      </c>
    </row>
    <row r="70" spans="1:18" ht="12" customHeight="1" x14ac:dyDescent="0.2">
      <c r="A70" s="23" t="s">
        <v>59</v>
      </c>
      <c r="B70" s="68">
        <f>SUM(E70+H70+K70+N70+Q70)</f>
        <v>440</v>
      </c>
      <c r="C70" s="66">
        <f>IF(A70&lt;&gt;0,B70/$B$11*100,"")</f>
        <v>1.0244708840718062</v>
      </c>
      <c r="E70" s="98">
        <v>109</v>
      </c>
      <c r="F70" s="66">
        <f>IF($A70&lt;&gt;"",E70/$B70*100,"")</f>
        <v>24.772727272727273</v>
      </c>
      <c r="G70" s="98"/>
      <c r="H70" s="97">
        <v>212</v>
      </c>
      <c r="I70" s="66">
        <f>IF($A70&lt;&gt;"",H70/$B70*100,"")</f>
        <v>48.18181818181818</v>
      </c>
      <c r="J70" s="97"/>
      <c r="K70" s="97">
        <v>116</v>
      </c>
      <c r="L70" s="66">
        <f>IF($A70&lt;&gt;"",K70/$B70*100,"")</f>
        <v>26.36363636363636</v>
      </c>
      <c r="M70" s="97"/>
      <c r="N70" s="97">
        <v>3</v>
      </c>
      <c r="O70" s="66">
        <f>IF($A70&lt;&gt;"",N70/$B70*100,"")</f>
        <v>0.68181818181818177</v>
      </c>
      <c r="P70" s="97"/>
      <c r="Q70" s="97"/>
      <c r="R70" s="66">
        <f>IF($A70&lt;&gt;"",Q70/$B70*100,"")</f>
        <v>0</v>
      </c>
    </row>
    <row r="71" spans="1:18" ht="12" customHeight="1" x14ac:dyDescent="0.2">
      <c r="C71" s="66" t="str">
        <f>IF(A71&lt;&gt;0,B71/$B$11*100,"")</f>
        <v/>
      </c>
      <c r="E71" s="98"/>
      <c r="F71" s="66" t="str">
        <f>IF($A71&lt;&gt;"",E71/$B71*100,"")</f>
        <v/>
      </c>
      <c r="G71" s="98"/>
      <c r="H71" s="98"/>
      <c r="I71" s="66" t="str">
        <f>IF($A71&lt;&gt;"",H71/$B71*100,"")</f>
        <v/>
      </c>
      <c r="J71" s="98"/>
      <c r="K71" s="98"/>
      <c r="L71" s="66" t="str">
        <f>IF($A71&lt;&gt;"",K71/$B71*100,"")</f>
        <v/>
      </c>
      <c r="M71" s="98"/>
      <c r="N71" s="98"/>
      <c r="O71" s="66" t="str">
        <f>IF($A71&lt;&gt;"",N71/$B71*100,"")</f>
        <v/>
      </c>
      <c r="P71" s="98"/>
      <c r="Q71" s="99"/>
      <c r="R71" s="66" t="str">
        <f>IF($A71&lt;&gt;"",Q71/$B71*100,"")</f>
        <v/>
      </c>
    </row>
    <row r="72" spans="1:18" ht="12" customHeight="1" x14ac:dyDescent="0.2">
      <c r="A72" s="23" t="s">
        <v>60</v>
      </c>
      <c r="B72" s="68">
        <f>SUM(E72+H72+K72+N72+Q72)</f>
        <v>546</v>
      </c>
      <c r="C72" s="66">
        <f>IF(A72&lt;&gt;0,B72/$B$11*100,"")</f>
        <v>1.2712752334163775</v>
      </c>
      <c r="E72" s="98">
        <v>150</v>
      </c>
      <c r="F72" s="66">
        <f>IF($A72&lt;&gt;"",E72/$B72*100,"")</f>
        <v>27.472527472527474</v>
      </c>
      <c r="G72" s="98"/>
      <c r="H72" s="97">
        <v>182</v>
      </c>
      <c r="I72" s="66">
        <f>IF($A72&lt;&gt;"",H72/$B72*100,"")</f>
        <v>33.333333333333329</v>
      </c>
      <c r="J72" s="97"/>
      <c r="K72" s="97">
        <v>173</v>
      </c>
      <c r="L72" s="66">
        <f>IF($A72&lt;&gt;"",K72/$B72*100,"")</f>
        <v>31.684981684981683</v>
      </c>
      <c r="M72" s="97"/>
      <c r="N72" s="97">
        <v>40</v>
      </c>
      <c r="O72" s="66">
        <f>IF($A72&lt;&gt;"",N72/$B72*100,"")</f>
        <v>7.3260073260073266</v>
      </c>
      <c r="P72" s="97"/>
      <c r="Q72" s="97">
        <v>1</v>
      </c>
      <c r="R72" s="66">
        <f>IF($A72&lt;&gt;"",Q72/$B72*100,"")</f>
        <v>0.18315018315018314</v>
      </c>
    </row>
    <row r="73" spans="1:18" ht="12" customHeight="1" x14ac:dyDescent="0.2">
      <c r="C73" s="66" t="str">
        <f>IF(A73&lt;&gt;0,B73/$B$11*100,"")</f>
        <v/>
      </c>
      <c r="F73" s="66" t="str">
        <f>IF($A73&lt;&gt;"",E73/$B73*100,"")</f>
        <v/>
      </c>
      <c r="I73" s="66" t="str">
        <f>IF($A73&lt;&gt;"",H73/$B73*100,"")</f>
        <v/>
      </c>
      <c r="L73" s="66" t="str">
        <f>IF($A73&lt;&gt;"",K73/$B73*100,"")</f>
        <v/>
      </c>
      <c r="O73" s="66" t="str">
        <f>IF($A73&lt;&gt;"",N73/$B73*100,"")</f>
        <v/>
      </c>
      <c r="R73" s="66" t="str">
        <f>IF($A73&lt;&gt;"",Q73/$B73*100,"")</f>
        <v/>
      </c>
    </row>
    <row r="74" spans="1:18" ht="12" customHeight="1" x14ac:dyDescent="0.2">
      <c r="A74" s="75" t="s">
        <v>89</v>
      </c>
      <c r="B74" s="68">
        <f>SUM(B75)</f>
        <v>1441</v>
      </c>
      <c r="C74" s="66">
        <f>IF(A74&lt;&gt;0,B74/$B$11*100,"")</f>
        <v>3.3551421453351651</v>
      </c>
      <c r="E74" s="68">
        <f>SUM(E75)</f>
        <v>559</v>
      </c>
      <c r="F74" s="66">
        <f>IF($A74&lt;&gt;"",E74/$B74*100,"")</f>
        <v>38.79250520471895</v>
      </c>
      <c r="H74" s="68">
        <f>SUM(H75)</f>
        <v>701</v>
      </c>
      <c r="I74" s="66">
        <f>IF($A74&lt;&gt;"",H74/$B74*100,"")</f>
        <v>48.646773074253993</v>
      </c>
      <c r="K74" s="68">
        <f>SUM(K75)</f>
        <v>180</v>
      </c>
      <c r="L74" s="66">
        <f>IF($A74&lt;&gt;"",K74/$B74*100,"")</f>
        <v>12.491325468424705</v>
      </c>
      <c r="N74" s="68">
        <f>SUM(N75)</f>
        <v>1</v>
      </c>
      <c r="O74" s="66">
        <f>IF($A74&lt;&gt;"",N74/$B74*100,"")</f>
        <v>6.9396252602359473E-2</v>
      </c>
      <c r="Q74" s="68">
        <f>SUM(Q75)</f>
        <v>0</v>
      </c>
      <c r="R74" s="66">
        <f>IF($A74&lt;&gt;"",Q74/$B74*100,"")</f>
        <v>0</v>
      </c>
    </row>
    <row r="75" spans="1:18" ht="12" customHeight="1" x14ac:dyDescent="0.2">
      <c r="A75" s="23" t="s">
        <v>61</v>
      </c>
      <c r="B75" s="68">
        <f>SUM(E75+H75+K75+N75+Q75)</f>
        <v>1441</v>
      </c>
      <c r="C75" s="66">
        <f>IF(A75&lt;&gt;0,B75/$B$11*100,"")</f>
        <v>3.3551421453351651</v>
      </c>
      <c r="E75" s="68">
        <f>SUM(E76:E79)</f>
        <v>559</v>
      </c>
      <c r="F75" s="66">
        <f>IF($A75&lt;&gt;"",E75/$B75*100,"")</f>
        <v>38.79250520471895</v>
      </c>
      <c r="G75" s="23" t="s">
        <v>150</v>
      </c>
      <c r="H75" s="68">
        <f>SUM(H76:H79)</f>
        <v>701</v>
      </c>
      <c r="I75" s="66">
        <f>IF($A75&lt;&gt;"",H75/$B75*100,"")</f>
        <v>48.646773074253993</v>
      </c>
      <c r="J75" s="23" t="s">
        <v>150</v>
      </c>
      <c r="K75" s="68">
        <f>SUM(K76:K79)</f>
        <v>180</v>
      </c>
      <c r="L75" s="66">
        <f>IF($A75&lt;&gt;"",K75/$B75*100,"")</f>
        <v>12.491325468424705</v>
      </c>
      <c r="M75" s="23" t="s">
        <v>150</v>
      </c>
      <c r="N75" s="23">
        <f>SUM(N76:N79)</f>
        <v>1</v>
      </c>
      <c r="O75" s="66">
        <f>IF($A75&lt;&gt;"",N75/$B75*100,"")</f>
        <v>6.9396252602359473E-2</v>
      </c>
      <c r="P75" s="23" t="s">
        <v>150</v>
      </c>
      <c r="Q75" s="23">
        <f>SUM(Q76:Q79)</f>
        <v>0</v>
      </c>
      <c r="R75" s="66">
        <f>IF($A75&lt;&gt;"",Q75/$B75*100,"")</f>
        <v>0</v>
      </c>
    </row>
    <row r="76" spans="1:18" ht="12" customHeight="1" x14ac:dyDescent="0.2">
      <c r="A76" s="23" t="s">
        <v>62</v>
      </c>
      <c r="B76" s="68">
        <f>SUM(E76+H76+K76+N76+Q76)</f>
        <v>367</v>
      </c>
      <c r="C76" s="66">
        <f>IF(A76&lt;&gt;0,B76/$B$11*100,"")</f>
        <v>0.85450185103262011</v>
      </c>
      <c r="E76" s="98">
        <v>123</v>
      </c>
      <c r="F76" s="66">
        <f>IF($A76&lt;&gt;"",E76/$B76*100,"")</f>
        <v>33.514986376021803</v>
      </c>
      <c r="G76" s="98"/>
      <c r="H76" s="97">
        <v>185</v>
      </c>
      <c r="I76" s="66">
        <f>IF($A76&lt;&gt;"",H76/$B76*100,"")</f>
        <v>50.408719346049047</v>
      </c>
      <c r="J76" s="97"/>
      <c r="K76" s="97">
        <v>59</v>
      </c>
      <c r="L76" s="66">
        <f>IF($A76&lt;&gt;"",K76/$B76*100,"")</f>
        <v>16.076294277929154</v>
      </c>
      <c r="M76" s="97"/>
      <c r="N76" s="97">
        <v>0</v>
      </c>
      <c r="O76" s="66">
        <f>IF($A76&lt;&gt;"",N76/$B76*100,"")</f>
        <v>0</v>
      </c>
      <c r="P76" s="97"/>
      <c r="Q76" s="99"/>
      <c r="R76" s="66">
        <f>IF($A76&lt;&gt;"",Q76/$B76*100,"")</f>
        <v>0</v>
      </c>
    </row>
    <row r="77" spans="1:18" ht="12" customHeight="1" x14ac:dyDescent="0.2">
      <c r="A77" s="23" t="s">
        <v>63</v>
      </c>
      <c r="B77" s="68">
        <f>SUM(E77+H77+K77+N77+Q77)</f>
        <v>449</v>
      </c>
      <c r="C77" s="66">
        <f>IF(A77&lt;&gt;0,B77/$B$11*100,"")</f>
        <v>1.0454259703369111</v>
      </c>
      <c r="E77" s="98">
        <v>182</v>
      </c>
      <c r="F77" s="66">
        <f>IF($A77&lt;&gt;"",E77/$B77*100,"")</f>
        <v>40.534521158129181</v>
      </c>
      <c r="G77" s="98"/>
      <c r="H77" s="97">
        <v>237</v>
      </c>
      <c r="I77" s="66">
        <f>IF($A77&lt;&gt;"",H77/$B77*100,"")</f>
        <v>52.783964365256118</v>
      </c>
      <c r="J77" s="97"/>
      <c r="K77" s="97">
        <v>30</v>
      </c>
      <c r="L77" s="66">
        <f>IF($A77&lt;&gt;"",K77/$B77*100,"")</f>
        <v>6.6815144766146997</v>
      </c>
      <c r="M77" s="97"/>
      <c r="N77" s="97">
        <v>0</v>
      </c>
      <c r="O77" s="66">
        <f>IF($A77&lt;&gt;"",N77/$B77*100,"")</f>
        <v>0</v>
      </c>
      <c r="P77" s="97"/>
      <c r="Q77" s="99"/>
      <c r="R77" s="66">
        <f>IF($A77&lt;&gt;"",Q77/$B77*100,"")</f>
        <v>0</v>
      </c>
    </row>
    <row r="78" spans="1:18" ht="12" customHeight="1" x14ac:dyDescent="0.2">
      <c r="A78" s="23" t="s">
        <v>64</v>
      </c>
      <c r="B78" s="68">
        <f>SUM(E78+H78+K78+N78+Q78)</f>
        <v>364</v>
      </c>
      <c r="C78" s="66">
        <f>IF(A78&lt;&gt;0,B78/$B$11*100,"")</f>
        <v>0.84751682227758496</v>
      </c>
      <c r="E78" s="98">
        <v>174</v>
      </c>
      <c r="F78" s="66">
        <f>IF($A78&lt;&gt;"",E78/$B78*100,"")</f>
        <v>47.802197802197803</v>
      </c>
      <c r="G78" s="98"/>
      <c r="H78" s="97">
        <v>164</v>
      </c>
      <c r="I78" s="66">
        <f>IF($A78&lt;&gt;"",H78/$B78*100,"")</f>
        <v>45.054945054945058</v>
      </c>
      <c r="J78" s="97"/>
      <c r="K78" s="97">
        <v>26</v>
      </c>
      <c r="L78" s="66">
        <f>IF($A78&lt;&gt;"",K78/$B78*100,"")</f>
        <v>7.1428571428571423</v>
      </c>
      <c r="M78" s="97"/>
      <c r="N78" s="97">
        <v>0</v>
      </c>
      <c r="O78" s="66">
        <f>IF($A78&lt;&gt;"",N78/$B78*100,"")</f>
        <v>0</v>
      </c>
      <c r="P78" s="97"/>
      <c r="Q78" s="96"/>
      <c r="R78" s="66">
        <f>IF($A78&lt;&gt;"",Q78/$B78*100,"")</f>
        <v>0</v>
      </c>
    </row>
    <row r="79" spans="1:18" ht="12" customHeight="1" x14ac:dyDescent="0.2">
      <c r="A79" s="23" t="s">
        <v>65</v>
      </c>
      <c r="B79" s="68">
        <f>SUM(E79+H79+K79+N79+Q79)</f>
        <v>261</v>
      </c>
      <c r="C79" s="66">
        <f>IF(A79&lt;&gt;0,B79/$B$11*100,"")</f>
        <v>0.60769750168804859</v>
      </c>
      <c r="E79" s="98">
        <v>80</v>
      </c>
      <c r="F79" s="66">
        <f>IF($A79&lt;&gt;"",E79/$B79*100,"")</f>
        <v>30.651340996168582</v>
      </c>
      <c r="G79" s="98"/>
      <c r="H79" s="97">
        <v>115</v>
      </c>
      <c r="I79" s="66">
        <f>IF($A79&lt;&gt;"",H79/$B79*100,"")</f>
        <v>44.061302681992338</v>
      </c>
      <c r="J79" s="97"/>
      <c r="K79" s="97">
        <v>65</v>
      </c>
      <c r="L79" s="66">
        <f>IF($A79&lt;&gt;"",K79/$B79*100,"")</f>
        <v>24.904214559386972</v>
      </c>
      <c r="M79" s="97"/>
      <c r="N79" s="97">
        <v>1</v>
      </c>
      <c r="O79" s="66">
        <f>IF($A79&lt;&gt;"",N79/$B79*100,"")</f>
        <v>0.38314176245210724</v>
      </c>
      <c r="P79" s="97"/>
      <c r="Q79" s="96"/>
      <c r="R79" s="66">
        <f>IF($A79&lt;&gt;"",Q79/$B79*100,"")</f>
        <v>0</v>
      </c>
    </row>
    <row r="80" spans="1:18" ht="12" customHeight="1" x14ac:dyDescent="0.2">
      <c r="F80" s="66" t="str">
        <f>IF($A80&lt;&gt;"",E80/$B80*100,"")</f>
        <v/>
      </c>
      <c r="I80" s="66" t="str">
        <f>IF($A80&lt;&gt;"",H80/$B80*100,"")</f>
        <v/>
      </c>
      <c r="L80" s="66" t="str">
        <f>IF($A80&lt;&gt;"",K80/$B80*100,"")</f>
        <v/>
      </c>
      <c r="O80" s="66" t="str">
        <f>IF($A80&lt;&gt;"",N80/$B80*100,"")</f>
        <v/>
      </c>
      <c r="R80" s="66" t="str">
        <f>IF($A80&lt;&gt;"",Q80/$B80*100,"")</f>
        <v/>
      </c>
    </row>
    <row r="81" spans="1:19" ht="12" customHeight="1" x14ac:dyDescent="0.2">
      <c r="A81" s="75" t="s">
        <v>90</v>
      </c>
      <c r="B81" s="68">
        <f>SUM(B82)</f>
        <v>6680</v>
      </c>
      <c r="C81" s="66">
        <f>IF(A81&lt;&gt;0,B81/$B$11*100,"")</f>
        <v>15.553330694544693</v>
      </c>
      <c r="E81" s="68">
        <f>SUM(E82)</f>
        <v>2399</v>
      </c>
      <c r="F81" s="66">
        <f>IF($A81&lt;&gt;"",E81/$B81*100,"")</f>
        <v>35.91317365269461</v>
      </c>
      <c r="H81" s="68">
        <f>SUM(H82)</f>
        <v>3067</v>
      </c>
      <c r="I81" s="66">
        <f>IF($A81&lt;&gt;"",H81/$B81*100,"")</f>
        <v>45.91317365269461</v>
      </c>
      <c r="K81" s="68">
        <f>SUM(K82)</f>
        <v>1208</v>
      </c>
      <c r="L81" s="66">
        <f>IF($A81&lt;&gt;"",K81/$B81*100,"")</f>
        <v>18.08383233532934</v>
      </c>
      <c r="N81" s="68">
        <f>SUM(N82)</f>
        <v>5</v>
      </c>
      <c r="O81" s="66">
        <f>IF($A81&lt;&gt;"",N81/$B81*100,"")</f>
        <v>7.4850299401197612E-2</v>
      </c>
      <c r="Q81" s="68">
        <f>SUM(Q82)</f>
        <v>1</v>
      </c>
      <c r="R81" s="66">
        <f>IF($A81&lt;&gt;"",Q81/$B81*100,"")</f>
        <v>1.4970059880239521E-2</v>
      </c>
    </row>
    <row r="82" spans="1:19" ht="12" customHeight="1" x14ac:dyDescent="0.2">
      <c r="A82" s="23" t="s">
        <v>66</v>
      </c>
      <c r="B82" s="68">
        <f>SUM(E82+H82+K82+N82+Q82)</f>
        <v>6680</v>
      </c>
      <c r="C82" s="66">
        <f>IF(A82&lt;&gt;0,B82/$B$11*100,"")</f>
        <v>15.553330694544693</v>
      </c>
      <c r="E82" s="68">
        <f>SUM(E83:E91)</f>
        <v>2399</v>
      </c>
      <c r="F82" s="66">
        <f>IF($A82&lt;&gt;"",E82/$B82*100,"")</f>
        <v>35.91317365269461</v>
      </c>
      <c r="G82" s="23" t="s">
        <v>150</v>
      </c>
      <c r="H82" s="68">
        <f>SUM(H83:H91)</f>
        <v>3067</v>
      </c>
      <c r="I82" s="66">
        <f>IF($A82&lt;&gt;"",H82/$B82*100,"")</f>
        <v>45.91317365269461</v>
      </c>
      <c r="J82" s="23" t="s">
        <v>150</v>
      </c>
      <c r="K82" s="68">
        <f>SUM(K83:K91)</f>
        <v>1208</v>
      </c>
      <c r="L82" s="66">
        <f>IF($A82&lt;&gt;"",K82/$B82*100,"")</f>
        <v>18.08383233532934</v>
      </c>
      <c r="M82" s="23" t="s">
        <v>150</v>
      </c>
      <c r="N82" s="23">
        <f>SUM(N83:N91)</f>
        <v>5</v>
      </c>
      <c r="O82" s="66">
        <f>IF($A82&lt;&gt;"",N82/$B82*100,"")</f>
        <v>7.4850299401197612E-2</v>
      </c>
      <c r="P82" s="23" t="s">
        <v>150</v>
      </c>
      <c r="Q82" s="23">
        <f>SUM(Q83:Q91)</f>
        <v>1</v>
      </c>
      <c r="R82" s="66">
        <f>IF($A82&lt;&gt;"",Q82/$B82*100,"")</f>
        <v>1.4970059880239521E-2</v>
      </c>
    </row>
    <row r="83" spans="1:19" ht="12" customHeight="1" x14ac:dyDescent="0.2">
      <c r="A83" s="23" t="s">
        <v>267</v>
      </c>
      <c r="B83" s="68">
        <f>SUM(E83+H83+K83+N83+Q83)</f>
        <v>566</v>
      </c>
      <c r="C83" s="66">
        <f>IF(A83&lt;&gt;0,B83/$B$11*100,"")</f>
        <v>1.3178420917832778</v>
      </c>
      <c r="E83" s="98">
        <v>217</v>
      </c>
      <c r="F83" s="66">
        <f>IF($A83&lt;&gt;"",E83/$B83*100,"")</f>
        <v>38.339222614840992</v>
      </c>
      <c r="G83" s="98"/>
      <c r="H83" s="97">
        <v>282</v>
      </c>
      <c r="I83" s="66">
        <f>IF($A83&lt;&gt;"",H83/$B83*100,"")</f>
        <v>49.823321554770317</v>
      </c>
      <c r="J83" s="97"/>
      <c r="K83" s="97">
        <v>67</v>
      </c>
      <c r="L83" s="66">
        <f>IF($A83&lt;&gt;"",K83/$B83*100,"")</f>
        <v>11.837455830388691</v>
      </c>
      <c r="M83" s="97"/>
      <c r="N83" s="97">
        <v>0</v>
      </c>
      <c r="O83" s="66">
        <f>IF($A83&lt;&gt;"",N83/$B83*100,"")</f>
        <v>0</v>
      </c>
      <c r="P83" s="97"/>
      <c r="Q83" s="96"/>
      <c r="R83" s="66">
        <f>IF($A83&lt;&gt;"",Q83/$B83*100,"")</f>
        <v>0</v>
      </c>
    </row>
    <row r="84" spans="1:19" ht="12" customHeight="1" x14ac:dyDescent="0.2">
      <c r="A84" s="23" t="s">
        <v>67</v>
      </c>
      <c r="B84" s="68">
        <f>SUM(E84+H84+K84+N84+Q84)</f>
        <v>968</v>
      </c>
      <c r="C84" s="66">
        <f>IF(A84&lt;&gt;0,B84/$B$11*100,"")</f>
        <v>2.2538359449579737</v>
      </c>
      <c r="E84" s="98">
        <v>321</v>
      </c>
      <c r="F84" s="66">
        <f>IF($A84&lt;&gt;"",E84/$B84*100,"")</f>
        <v>33.161157024793383</v>
      </c>
      <c r="G84" s="98"/>
      <c r="H84" s="97">
        <v>451</v>
      </c>
      <c r="I84" s="66">
        <f>IF($A84&lt;&gt;"",H84/$B84*100,"")</f>
        <v>46.590909090909086</v>
      </c>
      <c r="J84" s="97"/>
      <c r="K84" s="97">
        <v>195</v>
      </c>
      <c r="L84" s="66">
        <f>IF($A84&lt;&gt;"",K84/$B84*100,"")</f>
        <v>20.144628099173552</v>
      </c>
      <c r="M84" s="97"/>
      <c r="N84" s="97">
        <v>1</v>
      </c>
      <c r="O84" s="66">
        <f>IF($A84&lt;&gt;"",N84/$B84*100,"")</f>
        <v>0.10330578512396695</v>
      </c>
      <c r="P84" s="97"/>
      <c r="Q84" s="97"/>
      <c r="R84" s="66">
        <f>IF($A84&lt;&gt;"",Q84/$B84*100,"")</f>
        <v>0</v>
      </c>
    </row>
    <row r="85" spans="1:19" ht="12" customHeight="1" x14ac:dyDescent="0.2">
      <c r="A85" s="23" t="s">
        <v>69</v>
      </c>
      <c r="B85" s="68">
        <f>SUM(E85+H85+K85+N85+Q85)</f>
        <v>1250</v>
      </c>
      <c r="C85" s="66">
        <f>IF(A85&lt;&gt;0,B85/$B$11*100,"")</f>
        <v>2.9104286479312673</v>
      </c>
      <c r="E85" s="98">
        <v>536</v>
      </c>
      <c r="F85" s="66">
        <f>IF($A85&lt;&gt;"",E85/$B85*100,"")</f>
        <v>42.88</v>
      </c>
      <c r="G85" s="98"/>
      <c r="H85" s="97">
        <v>520</v>
      </c>
      <c r="I85" s="66">
        <f>IF($A85&lt;&gt;"",H85/$B85*100,"")</f>
        <v>41.6</v>
      </c>
      <c r="J85" s="97"/>
      <c r="K85" s="97">
        <v>192</v>
      </c>
      <c r="L85" s="66">
        <f>IF($A85&lt;&gt;"",K85/$B85*100,"")</f>
        <v>15.36</v>
      </c>
      <c r="M85" s="97"/>
      <c r="N85" s="97">
        <v>2</v>
      </c>
      <c r="O85" s="66">
        <f>IF($A85&lt;&gt;"",N85/$B85*100,"")</f>
        <v>0.16</v>
      </c>
      <c r="P85" s="97"/>
      <c r="Q85" s="97"/>
      <c r="R85" s="66">
        <f>IF($A85&lt;&gt;"",Q85/$B85*100,"")</f>
        <v>0</v>
      </c>
    </row>
    <row r="86" spans="1:19" ht="12" customHeight="1" x14ac:dyDescent="0.2">
      <c r="A86" s="23" t="s">
        <v>71</v>
      </c>
      <c r="B86" s="68">
        <f>SUM(E86+H86+K86+N86+Q86)</f>
        <v>578</v>
      </c>
      <c r="C86" s="66">
        <f>IF(A86&lt;&gt;0,B86/$B$11*100,"")</f>
        <v>1.345782206803418</v>
      </c>
      <c r="E86" s="98">
        <v>157</v>
      </c>
      <c r="F86" s="66">
        <f>IF($A86&lt;&gt;"",E86/$B86*100,"")</f>
        <v>27.162629757785467</v>
      </c>
      <c r="G86" s="98"/>
      <c r="H86" s="97">
        <v>179</v>
      </c>
      <c r="I86" s="66">
        <f>IF($A86&lt;&gt;"",H86/$B86*100,"")</f>
        <v>30.968858131487892</v>
      </c>
      <c r="J86" s="97"/>
      <c r="K86" s="97">
        <v>241</v>
      </c>
      <c r="L86" s="66">
        <f>IF($A86&lt;&gt;"",K86/$B86*100,"")</f>
        <v>41.695501730103807</v>
      </c>
      <c r="M86" s="97"/>
      <c r="N86" s="97">
        <v>1</v>
      </c>
      <c r="O86" s="66">
        <f>IF($A86&lt;&gt;"",N86/$B86*100,"")</f>
        <v>0.17301038062283738</v>
      </c>
      <c r="P86" s="97"/>
      <c r="Q86" s="97"/>
      <c r="R86" s="66">
        <f>IF($A86&lt;&gt;"",Q86/$B86*100,"")</f>
        <v>0</v>
      </c>
    </row>
    <row r="87" spans="1:19" ht="12" customHeight="1" x14ac:dyDescent="0.2">
      <c r="A87" s="23" t="s">
        <v>70</v>
      </c>
      <c r="B87" s="68">
        <f>SUM(E87+H87+K87+N87+Q87)</f>
        <v>602</v>
      </c>
      <c r="C87" s="66">
        <f>IF(A87&lt;&gt;0,B87/$B$11*100,"")</f>
        <v>1.4016624368436985</v>
      </c>
      <c r="E87" s="98">
        <v>196</v>
      </c>
      <c r="F87" s="66">
        <f>IF($A87&lt;&gt;"",E87/$B87*100,"")</f>
        <v>32.558139534883722</v>
      </c>
      <c r="G87" s="98"/>
      <c r="H87" s="97">
        <v>303</v>
      </c>
      <c r="I87" s="66">
        <f>IF($A87&lt;&gt;"",H87/$B87*100,"")</f>
        <v>50.332225913621265</v>
      </c>
      <c r="J87" s="97"/>
      <c r="K87" s="97">
        <v>102</v>
      </c>
      <c r="L87" s="66">
        <f>IF($A87&lt;&gt;"",K87/$B87*100,"")</f>
        <v>16.943521594684384</v>
      </c>
      <c r="M87" s="97"/>
      <c r="N87" s="97">
        <v>1</v>
      </c>
      <c r="O87" s="66">
        <f>IF($A87&lt;&gt;"",N87/$B87*100,"")</f>
        <v>0.16611295681063123</v>
      </c>
      <c r="P87" s="97"/>
      <c r="Q87" s="97"/>
      <c r="R87" s="66">
        <f>IF($A87&lt;&gt;"",Q87/$B87*100,"")</f>
        <v>0</v>
      </c>
    </row>
    <row r="88" spans="1:19" ht="12" customHeight="1" x14ac:dyDescent="0.2">
      <c r="A88" s="23" t="s">
        <v>68</v>
      </c>
      <c r="B88" s="68">
        <f>SUM(E88+H88+K88+N88+Q88)</f>
        <v>799</v>
      </c>
      <c r="C88" s="66">
        <f>IF(A88&lt;&gt;0,B88/$B$11*100,"")</f>
        <v>1.8603459917576659</v>
      </c>
      <c r="E88" s="98">
        <v>244</v>
      </c>
      <c r="F88" s="66">
        <f>IF($A88&lt;&gt;"",E88/$B88*100,"")</f>
        <v>30.538172715894866</v>
      </c>
      <c r="G88" s="98"/>
      <c r="H88" s="97">
        <v>392</v>
      </c>
      <c r="I88" s="66">
        <f>IF($A88&lt;&gt;"",H88/$B88*100,"")</f>
        <v>49.061326658322898</v>
      </c>
      <c r="J88" s="97"/>
      <c r="K88" s="97">
        <v>162</v>
      </c>
      <c r="L88" s="66">
        <f>IF($A88&lt;&gt;"",K88/$B88*100,"")</f>
        <v>20.275344180225282</v>
      </c>
      <c r="M88" s="97"/>
      <c r="N88" s="97">
        <v>0</v>
      </c>
      <c r="O88" s="66">
        <f>IF($A88&lt;&gt;"",N88/$B88*100,"")</f>
        <v>0</v>
      </c>
      <c r="P88" s="97"/>
      <c r="Q88" s="97">
        <v>1</v>
      </c>
      <c r="R88" s="66">
        <f>IF($A88&lt;&gt;"",Q88/$B88*100,"")</f>
        <v>0.12515644555694619</v>
      </c>
    </row>
    <row r="89" spans="1:19" ht="12" customHeight="1" x14ac:dyDescent="0.2">
      <c r="A89" s="23" t="s">
        <v>72</v>
      </c>
      <c r="B89" s="68">
        <f>SUM(E89+H89+K89+N89+Q89)</f>
        <v>731</v>
      </c>
      <c r="C89" s="66">
        <f>IF(A89&lt;&gt;0,B89/$B$11*100,"")</f>
        <v>1.7020186733102052</v>
      </c>
      <c r="E89" s="98">
        <v>293</v>
      </c>
      <c r="F89" s="66">
        <f>IF($A89&lt;&gt;"",E89/$B89*100,"")</f>
        <v>40.082079343365251</v>
      </c>
      <c r="G89" s="98"/>
      <c r="H89" s="97">
        <v>331</v>
      </c>
      <c r="I89" s="66">
        <f>IF($A89&lt;&gt;"",H89/$B89*100,"")</f>
        <v>45.280437756497946</v>
      </c>
      <c r="J89" s="97"/>
      <c r="K89" s="97">
        <v>107</v>
      </c>
      <c r="L89" s="66">
        <f>IF($A89&lt;&gt;"",K89/$B89*100,"")</f>
        <v>14.637482900136799</v>
      </c>
      <c r="M89" s="97"/>
      <c r="N89" s="97">
        <v>0</v>
      </c>
      <c r="O89" s="66">
        <f>IF($A89&lt;&gt;"",N89/$B89*100,"")</f>
        <v>0</v>
      </c>
      <c r="P89" s="97"/>
      <c r="Q89" s="97"/>
      <c r="R89" s="66">
        <f>IF($A89&lt;&gt;"",Q89/$B89*100,"")</f>
        <v>0</v>
      </c>
    </row>
    <row r="90" spans="1:19" ht="12" customHeight="1" x14ac:dyDescent="0.2">
      <c r="A90" s="23" t="s">
        <v>74</v>
      </c>
      <c r="B90" s="68">
        <f>SUM(E90+H90+K90+N90+Q90)</f>
        <v>442</v>
      </c>
      <c r="C90" s="66">
        <f>IF(A90&lt;&gt;0,B90/$B$11*100,"")</f>
        <v>1.0291275699084961</v>
      </c>
      <c r="E90" s="98">
        <v>174</v>
      </c>
      <c r="F90" s="66">
        <f>IF($A90&lt;&gt;"",E90/$B90*100,"")</f>
        <v>39.366515837104075</v>
      </c>
      <c r="G90" s="98"/>
      <c r="H90" s="97">
        <v>210</v>
      </c>
      <c r="I90" s="66">
        <f>IF($A90&lt;&gt;"",H90/$B90*100,"")</f>
        <v>47.511312217194565</v>
      </c>
      <c r="J90" s="97"/>
      <c r="K90" s="97">
        <v>58</v>
      </c>
      <c r="L90" s="66">
        <f>IF($A90&lt;&gt;"",K90/$B90*100,"")</f>
        <v>13.122171945701359</v>
      </c>
      <c r="M90" s="97"/>
      <c r="N90" s="97">
        <v>0</v>
      </c>
      <c r="O90" s="66">
        <f>IF($A90&lt;&gt;"",N90/$B90*100,"")</f>
        <v>0</v>
      </c>
      <c r="P90" s="97"/>
      <c r="Q90" s="96"/>
      <c r="R90" s="66">
        <f>IF($A90&lt;&gt;"",Q90/$B90*100,"")</f>
        <v>0</v>
      </c>
    </row>
    <row r="91" spans="1:19" ht="12" customHeight="1" x14ac:dyDescent="0.2">
      <c r="A91" s="23" t="s">
        <v>112</v>
      </c>
      <c r="B91" s="68">
        <f>SUM(E91+H91+K91+N91+Q91)</f>
        <v>744</v>
      </c>
      <c r="C91" s="66">
        <f>IF(A91&lt;&gt;0,B91/$B$11*100,"")</f>
        <v>1.7322871312486905</v>
      </c>
      <c r="E91" s="98">
        <v>261</v>
      </c>
      <c r="F91" s="66">
        <f>IF($A91&lt;&gt;"",E91/$B91*100,"")</f>
        <v>35.080645161290327</v>
      </c>
      <c r="G91" s="98"/>
      <c r="H91" s="97">
        <v>399</v>
      </c>
      <c r="I91" s="66">
        <f>IF($A91&lt;&gt;"",H91/$B91*100,"")</f>
        <v>53.629032258064512</v>
      </c>
      <c r="J91" s="97"/>
      <c r="K91" s="97">
        <v>84</v>
      </c>
      <c r="L91" s="66">
        <f>IF($A91&lt;&gt;"",K91/$B91*100,"")</f>
        <v>11.29032258064516</v>
      </c>
      <c r="M91" s="97"/>
      <c r="N91" s="97">
        <v>0</v>
      </c>
      <c r="O91" s="66">
        <f>IF($A91&lt;&gt;"",N91/$B91*100,"")</f>
        <v>0</v>
      </c>
      <c r="P91" s="97"/>
      <c r="Q91" s="96"/>
      <c r="R91" s="66">
        <f>IF($A91&lt;&gt;"",Q91/$B91*100,"")</f>
        <v>0</v>
      </c>
    </row>
    <row r="92" spans="1:19" ht="12" customHeight="1" x14ac:dyDescent="0.2">
      <c r="B92" s="68">
        <f>SUM(E92+H92+K92+N92+Q92)</f>
        <v>0</v>
      </c>
      <c r="C92" s="66" t="str">
        <f>IF(A92&lt;&gt;0,B92/$B$11*100,"")</f>
        <v/>
      </c>
      <c r="E92" s="96"/>
      <c r="F92" s="66" t="str">
        <f>IF($A92&lt;&gt;"",E92/$B92*100,"")</f>
        <v/>
      </c>
      <c r="G92" s="96"/>
      <c r="H92" s="96"/>
      <c r="I92" s="66" t="str">
        <f>IF($A92&lt;&gt;"",H92/$B92*100,"")</f>
        <v/>
      </c>
      <c r="J92" s="96"/>
      <c r="K92" s="96"/>
      <c r="L92" s="66" t="str">
        <f>IF($A92&lt;&gt;"",K92/$B92*100,"")</f>
        <v/>
      </c>
      <c r="M92" s="96"/>
      <c r="N92" s="96"/>
      <c r="O92" s="66" t="str">
        <f>IF($A92&lt;&gt;"",N92/$B92*100,"")</f>
        <v/>
      </c>
      <c r="P92" s="96"/>
      <c r="Q92" s="96"/>
      <c r="R92" s="66" t="str">
        <f>IF($A92&lt;&gt;"",Q92/$B92*100,"")</f>
        <v/>
      </c>
    </row>
    <row r="93" spans="1:19" ht="12" customHeight="1" x14ac:dyDescent="0.2">
      <c r="A93" s="23" t="s">
        <v>160</v>
      </c>
      <c r="B93" s="68">
        <f>SUM(E93+H93+K93+N93+Q93)</f>
        <v>5</v>
      </c>
      <c r="C93" s="66">
        <f>IF(A93&lt;&gt;0,B93/$B$11*100,"")</f>
        <v>1.1641714591725069E-2</v>
      </c>
      <c r="E93" s="98">
        <v>5</v>
      </c>
      <c r="F93" s="66">
        <f>IF($A93&lt;&gt;"",E93/$B93*100,"")</f>
        <v>100</v>
      </c>
      <c r="G93" s="98"/>
      <c r="H93" s="98"/>
      <c r="I93" s="66">
        <f>IF($A93&lt;&gt;"",H93/$B93*100,"")</f>
        <v>0</v>
      </c>
      <c r="J93" s="98"/>
      <c r="K93" s="98"/>
      <c r="L93" s="66">
        <f>IF($A93&lt;&gt;"",K93/$B93*100,"")</f>
        <v>0</v>
      </c>
      <c r="M93" s="98"/>
      <c r="N93" s="98"/>
      <c r="O93" s="66">
        <f>IF($A93&lt;&gt;"",N93/$B93*100,"")</f>
        <v>0</v>
      </c>
      <c r="P93" s="98"/>
      <c r="Q93" s="96"/>
      <c r="R93" s="66">
        <f>IF($A93&lt;&gt;"",Q93/$B93*100,"")</f>
        <v>0</v>
      </c>
    </row>
    <row r="94" spans="1:19" ht="12" customHeight="1" x14ac:dyDescent="0.2">
      <c r="B94" s="68">
        <f>SUM(E94+H94+K94+N94+Q94)</f>
        <v>0</v>
      </c>
      <c r="C94" s="66" t="str">
        <f>IF(A94&lt;&gt;0,B94/$B$11*100,"")</f>
        <v/>
      </c>
      <c r="E94" s="96"/>
      <c r="F94" s="66" t="str">
        <f>IF($A94&lt;&gt;"",E94/$B94*100,"")</f>
        <v/>
      </c>
      <c r="G94" s="96"/>
      <c r="H94" s="96"/>
      <c r="I94" s="66" t="str">
        <f>IF($A94&lt;&gt;"",H94/$B94*100,"")</f>
        <v/>
      </c>
      <c r="J94" s="96"/>
      <c r="K94" s="96"/>
      <c r="L94" s="66" t="str">
        <f>IF($A94&lt;&gt;"",K94/$B94*100,"")</f>
        <v/>
      </c>
      <c r="M94" s="96"/>
      <c r="N94" s="96"/>
      <c r="O94" s="66" t="str">
        <f>IF($A94&lt;&gt;"",N94/$B94*100,"")</f>
        <v/>
      </c>
      <c r="P94" s="96"/>
      <c r="Q94" s="96"/>
      <c r="R94" s="66" t="str">
        <f>IF($A94&lt;&gt;"",Q94/$B94*100,"")</f>
        <v/>
      </c>
    </row>
    <row r="95" spans="1:19" ht="12" customHeight="1" x14ac:dyDescent="0.2">
      <c r="A95" s="23" t="s">
        <v>159</v>
      </c>
      <c r="B95" s="68">
        <f>SUM(E95+H95+K95+N95+Q95)</f>
        <v>688</v>
      </c>
      <c r="C95" s="66">
        <f>IF(A95&lt;&gt;0,B95/$B$11*100,"")</f>
        <v>1.6018999278213695</v>
      </c>
      <c r="E95" s="98">
        <v>223</v>
      </c>
      <c r="F95" s="66">
        <f>IF($A95&lt;&gt;"",E95/$B95*100,"")</f>
        <v>32.412790697674424</v>
      </c>
      <c r="G95" s="98"/>
      <c r="H95" s="98">
        <v>239</v>
      </c>
      <c r="I95" s="66">
        <f>IF($A95&lt;&gt;"",H95/$B95*100,"")</f>
        <v>34.738372093023258</v>
      </c>
      <c r="J95" s="98"/>
      <c r="K95" s="98">
        <v>219</v>
      </c>
      <c r="L95" s="66">
        <f>IF($A95&lt;&gt;"",K95/$B95*100,"")</f>
        <v>31.831395348837212</v>
      </c>
      <c r="M95" s="98"/>
      <c r="N95" s="98">
        <v>7</v>
      </c>
      <c r="O95" s="66">
        <f>IF($A95&lt;&gt;"",N95/$B95*100,"")</f>
        <v>1.0174418604651163</v>
      </c>
      <c r="P95" s="98"/>
      <c r="Q95" s="99"/>
      <c r="R95" s="66">
        <f>IF($A95&lt;&gt;"",Q95/$B95*100,"")</f>
        <v>0</v>
      </c>
      <c r="S95" s="100"/>
    </row>
    <row r="96" spans="1:19" ht="12" customHeight="1" x14ac:dyDescent="0.2">
      <c r="A96" s="68"/>
      <c r="B96" s="68">
        <f>SUM(E96+H96+K96+N96+Q96)</f>
        <v>0</v>
      </c>
      <c r="C96" s="66" t="str">
        <f>IF(A96&lt;&gt;0,B96/$B$11*100,"")</f>
        <v/>
      </c>
      <c r="E96" s="23"/>
      <c r="F96" s="66" t="str">
        <f>IF($A96&lt;&gt;"",E96/$B96*100,"")</f>
        <v/>
      </c>
      <c r="H96" s="23"/>
      <c r="I96" s="66" t="str">
        <f>IF($A96&lt;&gt;"",H96/$B96*100,"")</f>
        <v/>
      </c>
      <c r="K96" s="23"/>
      <c r="L96" s="66" t="str">
        <f>IF($A96&lt;&gt;"",K96/$B96*100,"")</f>
        <v/>
      </c>
      <c r="O96" s="66" t="str">
        <f>IF($A96&lt;&gt;"",N96/$B96*100,"")</f>
        <v/>
      </c>
      <c r="R96" s="66" t="str">
        <f>IF($A96&lt;&gt;"",Q96/$B96*100,"")</f>
        <v/>
      </c>
    </row>
    <row r="97" spans="1:19" ht="12" customHeight="1" x14ac:dyDescent="0.2">
      <c r="A97" s="75" t="s">
        <v>106</v>
      </c>
      <c r="B97" s="68">
        <f>SUM(E97+H97+K97+N97+Q97)</f>
        <v>10709</v>
      </c>
      <c r="C97" s="66">
        <f>IF(A97&lt;&gt;0,B97/$B$11*100,"")</f>
        <v>24.934224312556751</v>
      </c>
      <c r="E97" s="68">
        <f>SUM(E98:E103)</f>
        <v>3580</v>
      </c>
      <c r="F97" s="66">
        <f>IF($A97&lt;&gt;"",E97/$B97*100,"")</f>
        <v>33.429825380521052</v>
      </c>
      <c r="G97" s="23" t="s">
        <v>150</v>
      </c>
      <c r="H97" s="68">
        <f>SUM(H98:H103)</f>
        <v>5003</v>
      </c>
      <c r="I97" s="66">
        <f>IF($A97&lt;&gt;"",H97/$B97*100,"")</f>
        <v>46.717714072275655</v>
      </c>
      <c r="J97" s="23" t="s">
        <v>150</v>
      </c>
      <c r="K97" s="68">
        <f>SUM(K98:K103)</f>
        <v>2077</v>
      </c>
      <c r="L97" s="66">
        <f>IF($A97&lt;&gt;"",K97/$B97*100,"")</f>
        <v>19.394901484732468</v>
      </c>
      <c r="M97" s="23" t="s">
        <v>150</v>
      </c>
      <c r="N97" s="23">
        <f>SUM(N98:N103)</f>
        <v>49</v>
      </c>
      <c r="O97" s="66">
        <f>IF($A97&lt;&gt;"",N97/$B97*100,"")</f>
        <v>0.45755906247081896</v>
      </c>
      <c r="P97" s="23" t="s">
        <v>150</v>
      </c>
      <c r="Q97" s="23">
        <f>SUM(Q98:Q103)</f>
        <v>0</v>
      </c>
      <c r="R97" s="66">
        <f>IF($A97&lt;&gt;"",Q97/$B97*100,"")</f>
        <v>0</v>
      </c>
    </row>
    <row r="98" spans="1:19" ht="12" customHeight="1" x14ac:dyDescent="0.2">
      <c r="A98" s="23" t="s">
        <v>158</v>
      </c>
      <c r="B98" s="68">
        <f>SUM(E98+H98+K98+N98+Q98)</f>
        <v>3085</v>
      </c>
      <c r="C98" s="66">
        <f>IF(A98&lt;&gt;0,B98/$B$11*100,"")</f>
        <v>7.1829379030943681</v>
      </c>
      <c r="E98" s="98">
        <v>952</v>
      </c>
      <c r="F98" s="66">
        <f>IF($A98&lt;&gt;"",E98/$B98*100,"")</f>
        <v>30.858995137763372</v>
      </c>
      <c r="G98" s="98"/>
      <c r="H98" s="98">
        <v>1233</v>
      </c>
      <c r="I98" s="66">
        <f>IF($A98&lt;&gt;"",H98/$B98*100,"")</f>
        <v>39.967585089141004</v>
      </c>
      <c r="J98" s="98"/>
      <c r="K98" s="98">
        <v>871</v>
      </c>
      <c r="L98" s="66">
        <f>IF($A98&lt;&gt;"",K98/$B98*100,"")</f>
        <v>28.233387358184764</v>
      </c>
      <c r="M98" s="98"/>
      <c r="N98" s="98">
        <v>29</v>
      </c>
      <c r="O98" s="66">
        <f>IF($A98&lt;&gt;"",N98/$B98*100,"")</f>
        <v>0.94003241491085898</v>
      </c>
      <c r="P98" s="98"/>
      <c r="Q98" s="98">
        <v>0</v>
      </c>
      <c r="R98" s="66">
        <f>IF($A98&lt;&gt;"",Q98/$B98*100,"")</f>
        <v>0</v>
      </c>
      <c r="S98" s="100"/>
    </row>
    <row r="99" spans="1:19" ht="12" customHeight="1" x14ac:dyDescent="0.2">
      <c r="A99" s="23" t="s">
        <v>157</v>
      </c>
      <c r="B99" s="68">
        <f>SUM(E99+H99+K99+N99+Q99)</f>
        <v>2065</v>
      </c>
      <c r="C99" s="66">
        <f>IF(A99&lt;&gt;0,B99/$B$11*100,"")</f>
        <v>4.8080281263824531</v>
      </c>
      <c r="E99" s="98">
        <v>719</v>
      </c>
      <c r="F99" s="66">
        <f>IF($A99&lt;&gt;"",E99/$B99*100,"")</f>
        <v>34.818401937046005</v>
      </c>
      <c r="G99" s="98"/>
      <c r="H99" s="98">
        <v>1002</v>
      </c>
      <c r="I99" s="66">
        <f>IF($A99&lt;&gt;"",H99/$B99*100,"")</f>
        <v>48.523002421307503</v>
      </c>
      <c r="J99" s="98"/>
      <c r="K99" s="98">
        <v>338</v>
      </c>
      <c r="L99" s="66">
        <f>IF($A99&lt;&gt;"",K99/$B99*100,"")</f>
        <v>16.368038740920095</v>
      </c>
      <c r="M99" s="98"/>
      <c r="N99" s="98">
        <v>6</v>
      </c>
      <c r="O99" s="66">
        <f>IF($A99&lt;&gt;"",N99/$B99*100,"")</f>
        <v>0.29055690072639223</v>
      </c>
      <c r="P99" s="98"/>
      <c r="Q99" s="98">
        <v>0</v>
      </c>
      <c r="R99" s="66">
        <f>IF($A99&lt;&gt;"",Q99/$B99*100,"")</f>
        <v>0</v>
      </c>
      <c r="S99" s="100"/>
    </row>
    <row r="100" spans="1:19" ht="12" customHeight="1" x14ac:dyDescent="0.2">
      <c r="A100" s="23" t="s">
        <v>156</v>
      </c>
      <c r="B100" s="68">
        <f>SUM(E100+H100+K100+N100+Q100)</f>
        <v>2292</v>
      </c>
      <c r="C100" s="66">
        <f>IF(A100&lt;&gt;0,B100/$B$11*100,"")</f>
        <v>5.3365619688467714</v>
      </c>
      <c r="E100" s="98">
        <v>870</v>
      </c>
      <c r="F100" s="66">
        <f>IF($A100&lt;&gt;"",E100/$B100*100,"")</f>
        <v>37.958115183246072</v>
      </c>
      <c r="G100" s="98"/>
      <c r="H100" s="98">
        <v>1140</v>
      </c>
      <c r="I100" s="66">
        <f>IF($A100&lt;&gt;"",H100/$B100*100,"")</f>
        <v>49.738219895287962</v>
      </c>
      <c r="J100" s="98"/>
      <c r="K100" s="98">
        <v>273</v>
      </c>
      <c r="L100" s="66">
        <f>IF($A100&lt;&gt;"",K100/$B100*100,"")</f>
        <v>11.910994764397905</v>
      </c>
      <c r="M100" s="98"/>
      <c r="N100" s="98">
        <v>9</v>
      </c>
      <c r="O100" s="66">
        <f>IF($A100&lt;&gt;"",N100/$B100*100,"")</f>
        <v>0.3926701570680628</v>
      </c>
      <c r="P100" s="98"/>
      <c r="Q100" s="98">
        <v>0</v>
      </c>
      <c r="R100" s="66">
        <f>IF($A100&lt;&gt;"",Q100/$B100*100,"")</f>
        <v>0</v>
      </c>
      <c r="S100" s="100"/>
    </row>
    <row r="101" spans="1:19" ht="12" customHeight="1" x14ac:dyDescent="0.2">
      <c r="A101" s="23" t="s">
        <v>266</v>
      </c>
      <c r="B101" s="68">
        <f>SUM(E101+H101+K101+N101+Q101)</f>
        <v>1344</v>
      </c>
      <c r="C101" s="66">
        <f>IF(A101&lt;&gt;0,B101/$B$11*100,"")</f>
        <v>3.1292928822556987</v>
      </c>
      <c r="E101" s="98">
        <v>558</v>
      </c>
      <c r="F101" s="66">
        <f>IF($A101&lt;&gt;"",E101/$B101*100,"")</f>
        <v>41.517857142857146</v>
      </c>
      <c r="G101" s="98"/>
      <c r="H101" s="98">
        <v>673</v>
      </c>
      <c r="I101" s="66">
        <f>IF($A101&lt;&gt;"",H101/$B101*100,"")</f>
        <v>50.074404761904766</v>
      </c>
      <c r="J101" s="98"/>
      <c r="K101" s="98">
        <v>113</v>
      </c>
      <c r="L101" s="66">
        <f>IF($A101&lt;&gt;"",K101/$B101*100,"")</f>
        <v>8.4077380952380967</v>
      </c>
      <c r="M101" s="98"/>
      <c r="N101" s="98">
        <v>0</v>
      </c>
      <c r="O101" s="66">
        <f>IF($A101&lt;&gt;"",N101/$B101*100,"")</f>
        <v>0</v>
      </c>
      <c r="P101" s="98"/>
      <c r="Q101" s="98">
        <v>0</v>
      </c>
      <c r="R101" s="66">
        <f>IF($A101&lt;&gt;"",Q101/$B101*100,"")</f>
        <v>0</v>
      </c>
      <c r="S101" s="100"/>
    </row>
    <row r="102" spans="1:19" ht="12" customHeight="1" x14ac:dyDescent="0.2">
      <c r="A102" s="23" t="s">
        <v>154</v>
      </c>
      <c r="B102" s="68">
        <f>SUM(E102+H102+K102+N102+Q102)</f>
        <v>1428</v>
      </c>
      <c r="C102" s="66">
        <f>IF(A102&lt;&gt;0,B102/$B$11*100,"")</f>
        <v>3.3248736873966798</v>
      </c>
      <c r="E102" s="98">
        <v>386</v>
      </c>
      <c r="F102" s="66">
        <f>IF($A102&lt;&gt;"",E102/$B102*100,"")</f>
        <v>27.030812324929972</v>
      </c>
      <c r="G102" s="98"/>
      <c r="H102" s="98">
        <v>698</v>
      </c>
      <c r="I102" s="66">
        <f>IF($A102&lt;&gt;"",H102/$B102*100,"")</f>
        <v>48.879551820728288</v>
      </c>
      <c r="J102" s="98"/>
      <c r="K102" s="98">
        <v>340</v>
      </c>
      <c r="L102" s="66">
        <f>IF($A102&lt;&gt;"",K102/$B102*100,"")</f>
        <v>23.809523809523807</v>
      </c>
      <c r="M102" s="98"/>
      <c r="N102" s="98">
        <v>4</v>
      </c>
      <c r="O102" s="66">
        <f>IF($A102&lt;&gt;"",N102/$B102*100,"")</f>
        <v>0.28011204481792717</v>
      </c>
      <c r="P102" s="98"/>
      <c r="Q102" s="99"/>
      <c r="R102" s="66">
        <f>IF($A102&lt;&gt;"",Q102/$B102*100,"")</f>
        <v>0</v>
      </c>
      <c r="S102" s="100"/>
    </row>
    <row r="103" spans="1:19" ht="12" customHeight="1" x14ac:dyDescent="0.2">
      <c r="A103" s="23" t="s">
        <v>153</v>
      </c>
      <c r="B103" s="68">
        <f>SUM(E103+H103+K103+N103+Q103)</f>
        <v>495</v>
      </c>
      <c r="C103" s="66">
        <f>IF(A103&lt;&gt;0,B103/$B$11*100,"")</f>
        <v>1.1525297445807818</v>
      </c>
      <c r="E103" s="98">
        <v>95</v>
      </c>
      <c r="F103" s="66">
        <f>IF($A103&lt;&gt;"",E103/$B103*100,"")</f>
        <v>19.19191919191919</v>
      </c>
      <c r="G103" s="98"/>
      <c r="H103" s="98">
        <v>257</v>
      </c>
      <c r="I103" s="66">
        <f>IF($A103&lt;&gt;"",H103/$B103*100,"")</f>
        <v>51.919191919191917</v>
      </c>
      <c r="J103" s="98"/>
      <c r="K103" s="98">
        <v>142</v>
      </c>
      <c r="L103" s="66">
        <f>IF($A103&lt;&gt;"",K103/$B103*100,"")</f>
        <v>28.686868686868689</v>
      </c>
      <c r="M103" s="98"/>
      <c r="N103" s="98">
        <v>1</v>
      </c>
      <c r="O103" s="66">
        <f>IF($A103&lt;&gt;"",N103/$B103*100,"")</f>
        <v>0.20202020202020202</v>
      </c>
      <c r="P103" s="98"/>
      <c r="Q103" s="99"/>
      <c r="R103" s="66">
        <f>IF($A103&lt;&gt;"",Q103/$B103*100,"")</f>
        <v>0</v>
      </c>
      <c r="S103" s="100"/>
    </row>
    <row r="104" spans="1:19" ht="12" customHeight="1" x14ac:dyDescent="0.2">
      <c r="C104" s="66" t="str">
        <f>IF(A104&lt;&gt;0,B104/$B$11*100,"")</f>
        <v/>
      </c>
      <c r="E104" s="98"/>
      <c r="F104" s="66" t="str">
        <f>IF($A104&lt;&gt;"",E104/$B104*100,"")</f>
        <v/>
      </c>
      <c r="G104" s="98"/>
      <c r="H104" s="98"/>
      <c r="I104" s="66" t="str">
        <f>IF($A104&lt;&gt;"",H104/$B104*100,"")</f>
        <v/>
      </c>
      <c r="J104" s="98"/>
      <c r="K104" s="98"/>
      <c r="L104" s="66" t="str">
        <f>IF($A104&lt;&gt;"",K104/$B104*100,"")</f>
        <v/>
      </c>
      <c r="M104" s="98"/>
      <c r="N104" s="98"/>
      <c r="O104" s="66" t="str">
        <f>IF($A104&lt;&gt;"",N104/$B104*100,"")</f>
        <v/>
      </c>
      <c r="P104" s="98"/>
      <c r="Q104" s="99"/>
      <c r="R104" s="66" t="str">
        <f>IF($A104&lt;&gt;"",Q104/$B104*100,"")</f>
        <v/>
      </c>
    </row>
    <row r="105" spans="1:19" ht="12" customHeight="1" x14ac:dyDescent="0.2">
      <c r="A105" s="23" t="s">
        <v>152</v>
      </c>
      <c r="B105" s="68">
        <f>SUM(E105+H105+K105+N105+Q105)</f>
        <v>8</v>
      </c>
      <c r="C105" s="66">
        <f>IF(A105&lt;&gt;0,B105/$B$11*100,"")</f>
        <v>1.8626743346760111E-2</v>
      </c>
      <c r="E105" s="98">
        <v>7</v>
      </c>
      <c r="F105" s="66">
        <f>IF($A105&lt;&gt;"",E105/$B105*100,"")</f>
        <v>87.5</v>
      </c>
      <c r="G105" s="98"/>
      <c r="H105" s="97">
        <v>1</v>
      </c>
      <c r="I105" s="66">
        <f>IF($A105&lt;&gt;"",H105/$B105*100,"")</f>
        <v>12.5</v>
      </c>
      <c r="J105" s="97"/>
      <c r="K105" s="97"/>
      <c r="L105" s="66">
        <f>IF($A105&lt;&gt;"",K105/$B105*100,"")</f>
        <v>0</v>
      </c>
      <c r="M105" s="97"/>
      <c r="N105" s="97"/>
      <c r="O105" s="66">
        <f>IF($A105&lt;&gt;"",N105/$B105*100,"")</f>
        <v>0</v>
      </c>
      <c r="P105" s="97"/>
      <c r="Q105" s="96"/>
      <c r="R105" s="66">
        <f>IF($A105&lt;&gt;"",Q105/$B105*100,"")</f>
        <v>0</v>
      </c>
    </row>
    <row r="106" spans="1:19" ht="9.75" customHeight="1" thickBot="1" x14ac:dyDescent="0.25">
      <c r="A106" s="72"/>
      <c r="B106" s="71"/>
      <c r="C106" s="70"/>
      <c r="D106" s="72"/>
      <c r="E106" s="71"/>
      <c r="F106" s="70"/>
      <c r="G106" s="72"/>
      <c r="H106" s="71"/>
      <c r="I106" s="70"/>
      <c r="J106" s="72"/>
      <c r="K106" s="71"/>
      <c r="L106" s="70"/>
      <c r="M106" s="72"/>
      <c r="N106" s="72"/>
      <c r="O106" s="70"/>
      <c r="P106" s="72"/>
      <c r="Q106" s="72"/>
      <c r="R106" s="70"/>
      <c r="S106" s="70"/>
    </row>
    <row r="107" spans="1:19" ht="5.25" customHeight="1" x14ac:dyDescent="0.2"/>
    <row r="108" spans="1:19" ht="11.25" customHeight="1" x14ac:dyDescent="0.2">
      <c r="A108" s="23" t="s">
        <v>265</v>
      </c>
    </row>
    <row r="109" spans="1:19" ht="15" x14ac:dyDescent="0.25">
      <c r="A109" s="69" t="s">
        <v>264</v>
      </c>
      <c r="N109" s="68"/>
      <c r="Q109" s="68"/>
    </row>
    <row r="110" spans="1:19" ht="9" customHeight="1" x14ac:dyDescent="0.2">
      <c r="A110" s="23" t="s">
        <v>150</v>
      </c>
    </row>
    <row r="111" spans="1:19" x14ac:dyDescent="0.2">
      <c r="A111" s="23" t="s">
        <v>149</v>
      </c>
    </row>
    <row r="112" spans="1:19" x14ac:dyDescent="0.2">
      <c r="A112" s="23" t="s">
        <v>97</v>
      </c>
    </row>
    <row r="119" spans="1:1" x14ac:dyDescent="0.2">
      <c r="A119" s="66"/>
    </row>
  </sheetData>
  <printOptions horizontalCentered="1" verticalCentered="1"/>
  <pageMargins left="0" right="0" top="0" bottom="0" header="0.51181102362204722" footer="0"/>
  <pageSetup scale="55"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5BC6-F8BB-4432-B50B-2C1B5789ACB9}">
  <dimension ref="A1:Q100"/>
  <sheetViews>
    <sheetView showZeros="0" zoomScaleNormal="100" workbookViewId="0">
      <selection activeCell="A3" sqref="A3"/>
    </sheetView>
  </sheetViews>
  <sheetFormatPr baseColWidth="10" defaultColWidth="8.85546875" defaultRowHeight="12.75" x14ac:dyDescent="0.2"/>
  <cols>
    <col min="1" max="1" width="35.85546875" style="23" customWidth="1"/>
    <col min="2" max="2" width="8.140625" style="68" customWidth="1"/>
    <col min="3" max="3" width="2.5703125" style="68" customWidth="1"/>
    <col min="4" max="4" width="8.140625" style="66" customWidth="1"/>
    <col min="5" max="5" width="2.85546875" style="23" customWidth="1"/>
    <col min="6" max="6" width="8.42578125" style="68" customWidth="1"/>
    <col min="7" max="7" width="8.140625" style="66" customWidth="1"/>
    <col min="8" max="8" width="2.85546875" style="23" customWidth="1"/>
    <col min="9" max="9" width="8.140625" style="68" customWidth="1"/>
    <col min="10" max="10" width="8.140625" style="66" customWidth="1"/>
    <col min="11" max="11" width="2.85546875" style="23" customWidth="1"/>
    <col min="12" max="12" width="8.140625" style="68" customWidth="1"/>
    <col min="13" max="13" width="8.140625" style="66" customWidth="1"/>
    <col min="14" max="14" width="2.85546875" style="23" customWidth="1"/>
    <col min="15" max="15" width="8.140625" style="68" customWidth="1"/>
    <col min="16" max="16" width="8.140625" style="66" customWidth="1"/>
    <col min="17" max="17" width="2.85546875" style="23" customWidth="1"/>
    <col min="18" max="16384" width="8.85546875" style="23"/>
  </cols>
  <sheetData>
    <row r="1" spans="1:17" x14ac:dyDescent="0.2">
      <c r="A1" s="23" t="s">
        <v>279</v>
      </c>
      <c r="G1" s="23"/>
      <c r="I1" s="23"/>
    </row>
    <row r="2" spans="1:17" x14ac:dyDescent="0.2">
      <c r="A2" s="23" t="s">
        <v>278</v>
      </c>
    </row>
    <row r="3" spans="1:17" ht="6" customHeight="1" x14ac:dyDescent="0.2"/>
    <row r="4" spans="1:17" x14ac:dyDescent="0.2">
      <c r="A4" s="23" t="s">
        <v>277</v>
      </c>
    </row>
    <row r="5" spans="1:17" ht="9.75" customHeight="1" thickBot="1" x14ac:dyDescent="0.25"/>
    <row r="6" spans="1:17" ht="8.25" customHeight="1" x14ac:dyDescent="0.2">
      <c r="A6" s="86"/>
      <c r="B6" s="85"/>
      <c r="C6" s="85"/>
      <c r="D6" s="78"/>
      <c r="E6" s="86"/>
      <c r="F6" s="85"/>
      <c r="G6" s="78"/>
      <c r="H6" s="86"/>
      <c r="I6" s="85"/>
      <c r="J6" s="78"/>
      <c r="K6" s="86"/>
      <c r="L6" s="85"/>
      <c r="M6" s="78"/>
      <c r="N6" s="86"/>
      <c r="O6" s="85"/>
      <c r="P6" s="78"/>
      <c r="Q6" s="86"/>
    </row>
    <row r="7" spans="1:17" ht="14.25" x14ac:dyDescent="0.2">
      <c r="A7" s="23" t="s">
        <v>276</v>
      </c>
      <c r="B7" s="83" t="s">
        <v>275</v>
      </c>
      <c r="C7" s="83"/>
      <c r="D7" s="83"/>
      <c r="F7" s="68" t="s">
        <v>260</v>
      </c>
      <c r="I7" s="68" t="s">
        <v>259</v>
      </c>
      <c r="L7" s="68" t="s">
        <v>274</v>
      </c>
      <c r="O7" s="68" t="s">
        <v>273</v>
      </c>
    </row>
    <row r="8" spans="1:17" x14ac:dyDescent="0.2">
      <c r="A8" s="23" t="s">
        <v>272</v>
      </c>
      <c r="B8" s="80" t="s">
        <v>166</v>
      </c>
      <c r="C8" s="80"/>
      <c r="D8" s="79" t="s">
        <v>254</v>
      </c>
      <c r="F8" s="80" t="s">
        <v>166</v>
      </c>
      <c r="G8" s="79" t="s">
        <v>254</v>
      </c>
      <c r="I8" s="80" t="s">
        <v>166</v>
      </c>
      <c r="J8" s="79" t="s">
        <v>254</v>
      </c>
      <c r="L8" s="80" t="s">
        <v>166</v>
      </c>
      <c r="M8" s="79" t="s">
        <v>254</v>
      </c>
      <c r="O8" s="80" t="s">
        <v>166</v>
      </c>
      <c r="P8" s="79" t="s">
        <v>254</v>
      </c>
    </row>
    <row r="9" spans="1:17" ht="9.75" customHeight="1" thickBot="1" x14ac:dyDescent="0.25">
      <c r="A9" s="72"/>
      <c r="B9" s="71"/>
      <c r="C9" s="71"/>
      <c r="D9" s="70"/>
      <c r="E9" s="72"/>
      <c r="F9" s="71"/>
      <c r="G9" s="70"/>
      <c r="H9" s="72"/>
      <c r="I9" s="71"/>
      <c r="J9" s="70"/>
      <c r="K9" s="72"/>
      <c r="L9" s="71"/>
      <c r="M9" s="70"/>
      <c r="N9" s="72"/>
      <c r="O9" s="71"/>
      <c r="P9" s="70"/>
      <c r="Q9" s="72"/>
    </row>
    <row r="10" spans="1:17" ht="9.9499999999999993" customHeight="1" x14ac:dyDescent="0.2">
      <c r="B10" s="82"/>
    </row>
    <row r="11" spans="1:17" ht="13.35" customHeight="1" x14ac:dyDescent="0.2">
      <c r="A11" s="75" t="s">
        <v>253</v>
      </c>
      <c r="B11" s="110">
        <f>IF($A11&lt;&gt;0,F11+I11+L11+O11,"")</f>
        <v>2323</v>
      </c>
      <c r="C11" s="110"/>
      <c r="D11" s="60">
        <f>IF($A11&lt;&gt;0,D13+D86,"")</f>
        <v>100</v>
      </c>
      <c r="E11" s="75" t="s">
        <v>150</v>
      </c>
      <c r="F11" s="110">
        <f>IF($A11&lt;&gt;0,F13+F86,"")</f>
        <v>1866</v>
      </c>
      <c r="G11" s="105">
        <f>IF($A11&lt;&gt;0,F11/$B11*100,"")</f>
        <v>80.327163151097707</v>
      </c>
      <c r="H11" s="75"/>
      <c r="I11" s="110">
        <f>IF($A11&lt;&gt;0,I13+I86,"")</f>
        <v>402</v>
      </c>
      <c r="J11" s="105">
        <f>IF($A11&lt;&gt;0,I11/$B11*100,"")</f>
        <v>17.305208781747741</v>
      </c>
      <c r="K11" s="75"/>
      <c r="L11" s="110">
        <f>IF($A11&lt;&gt;0,L13+L86,"")</f>
        <v>51</v>
      </c>
      <c r="M11" s="105">
        <f>IF($A11&lt;&gt;0,L11/$B11*100,"")</f>
        <v>2.1954369349978475</v>
      </c>
      <c r="N11" s="75"/>
      <c r="O11" s="110">
        <f>IF($A11&lt;&gt;0,O13+O86,"")</f>
        <v>4</v>
      </c>
      <c r="P11" s="105">
        <f>IF($A11&lt;&gt;0,O11/$B11*100,"")</f>
        <v>0.17219113215669393</v>
      </c>
    </row>
    <row r="12" spans="1:17" ht="9.9499999999999993" customHeight="1" x14ac:dyDescent="0.2">
      <c r="A12" s="75"/>
      <c r="B12" s="110" t="str">
        <f>IF($A12&lt;&gt;0,F12+I12+L12+O12,"")</f>
        <v/>
      </c>
      <c r="C12" s="110"/>
      <c r="D12" s="105"/>
      <c r="E12" s="75"/>
      <c r="F12" s="110"/>
      <c r="G12" s="105" t="str">
        <f>IF($A12&lt;&gt;0,F12/$B12*100,"")</f>
        <v/>
      </c>
      <c r="H12" s="75"/>
      <c r="I12" s="110"/>
      <c r="J12" s="105" t="str">
        <f>IF($A12&lt;&gt;0,I12/$B12*100,"")</f>
        <v/>
      </c>
      <c r="K12" s="75"/>
      <c r="L12" s="110"/>
      <c r="M12" s="105" t="str">
        <f>IF($A12&lt;&gt;0,L12/$B12*100,"")</f>
        <v/>
      </c>
      <c r="N12" s="75"/>
      <c r="O12" s="110"/>
      <c r="P12" s="105" t="str">
        <f>IF($A12&lt;&gt;0,O12/$B12*100,"")</f>
        <v/>
      </c>
    </row>
    <row r="13" spans="1:17" ht="13.35" customHeight="1" x14ac:dyDescent="0.2">
      <c r="A13" s="75" t="s">
        <v>12</v>
      </c>
      <c r="B13" s="110">
        <f>IF($A13&lt;&gt;0,F13+I13+L13+O13,"")</f>
        <v>2235</v>
      </c>
      <c r="C13" s="110"/>
      <c r="D13" s="105">
        <f>IF(A13&lt;&gt;0,B13/$B$11*100,"")</f>
        <v>96.211795092552734</v>
      </c>
      <c r="E13" s="75"/>
      <c r="F13" s="110">
        <f>F15+F21+F81</f>
        <v>1789</v>
      </c>
      <c r="G13" s="105">
        <f>IF($A13&lt;&gt;0,F13/$B13*100,"")</f>
        <v>80.044742729306478</v>
      </c>
      <c r="H13" s="75"/>
      <c r="I13" s="110">
        <f>I15+I21+I81</f>
        <v>392</v>
      </c>
      <c r="J13" s="105">
        <f>IF($A13&lt;&gt;0,I13/$B13*100,"")</f>
        <v>17.539149888143175</v>
      </c>
      <c r="K13" s="75"/>
      <c r="L13" s="110">
        <f>L15+L21+L81</f>
        <v>50</v>
      </c>
      <c r="M13" s="105">
        <f>IF($A13&lt;&gt;0,L13/$B13*100,"")</f>
        <v>2.2371364653243848</v>
      </c>
      <c r="N13" s="75"/>
      <c r="O13" s="110">
        <f>O15+O21+O81</f>
        <v>4</v>
      </c>
      <c r="P13" s="105">
        <f>IF($A13&lt;&gt;0,O13/$B13*100,"")</f>
        <v>0.17897091722595079</v>
      </c>
    </row>
    <row r="14" spans="1:17" ht="6" customHeight="1" x14ac:dyDescent="0.2">
      <c r="B14" s="68" t="str">
        <f>IF($A14&lt;&gt;0,F14+I14+L14+O14,"")</f>
        <v/>
      </c>
      <c r="D14" s="66" t="str">
        <f>IF(A14&lt;&gt;0,B14/$B$11*100,"")</f>
        <v/>
      </c>
      <c r="G14" s="66" t="str">
        <f>IF($A14&lt;&gt;0,F14/$B14*100,"")</f>
        <v/>
      </c>
      <c r="J14" s="66" t="str">
        <f>IF($A14&lt;&gt;0,I14/$B14*100,"")</f>
        <v/>
      </c>
      <c r="M14" s="105" t="str">
        <f>IF($A14&lt;&gt;0,L14/$B14*100,"")</f>
        <v/>
      </c>
      <c r="P14" s="66" t="str">
        <f>IF($A14&lt;&gt;0,O14/$B14*100,"")</f>
        <v/>
      </c>
    </row>
    <row r="15" spans="1:17" ht="13.35" customHeight="1" x14ac:dyDescent="0.2">
      <c r="A15" s="75" t="s">
        <v>252</v>
      </c>
      <c r="B15" s="68">
        <f>IF($A15&lt;&gt;0,F15+I15+L15+O15,"")</f>
        <v>86</v>
      </c>
      <c r="D15" s="66">
        <f>IF(A15&lt;&gt;0,B15/$B$11*100,"")</f>
        <v>3.702109341368919</v>
      </c>
      <c r="F15" s="68">
        <f>SUM(F16:F19)</f>
        <v>77</v>
      </c>
      <c r="G15" s="66">
        <f>IF($A15&lt;&gt;0,F15/$B15*100,"")</f>
        <v>89.534883720930239</v>
      </c>
      <c r="I15" s="68">
        <f>SUM(I16:I19)</f>
        <v>9</v>
      </c>
      <c r="J15" s="66">
        <f>IF($A15&lt;&gt;0,I15/$B15*100,"")</f>
        <v>10.465116279069768</v>
      </c>
      <c r="L15" s="68">
        <f>SUM(L16:L19)</f>
        <v>0</v>
      </c>
      <c r="M15" s="105">
        <f>IF($A15&lt;&gt;0,L15/$B15*100,"")</f>
        <v>0</v>
      </c>
      <c r="O15" s="68">
        <f>SUM(O16:O19)</f>
        <v>0</v>
      </c>
      <c r="P15" s="66">
        <f>IF($A15&lt;&gt;0,O15/$B15*100,"")</f>
        <v>0</v>
      </c>
    </row>
    <row r="16" spans="1:17" ht="13.35" customHeight="1" x14ac:dyDescent="0.2">
      <c r="A16" s="23" t="s">
        <v>251</v>
      </c>
      <c r="B16" s="68">
        <f>IF($A16&lt;&gt;0,F16+I16+L16+O16,"")</f>
        <v>20</v>
      </c>
      <c r="D16" s="66">
        <f>IF(A16&lt;&gt;0,B16/$B$11*100,"")</f>
        <v>0.86095566078346963</v>
      </c>
      <c r="F16" s="104">
        <v>20</v>
      </c>
      <c r="G16" s="66">
        <f>IF($A16&lt;&gt;0,F16/$B16*100,"")</f>
        <v>100</v>
      </c>
      <c r="H16" s="104"/>
      <c r="I16" s="104">
        <v>0</v>
      </c>
      <c r="J16" s="66">
        <f>IF($A16&lt;&gt;0,I16/$B16*100,"")</f>
        <v>0</v>
      </c>
      <c r="K16" s="104"/>
      <c r="L16" s="104">
        <v>0</v>
      </c>
      <c r="M16" s="105">
        <f>IF($A16&lt;&gt;0,L16/$B16*100,"")</f>
        <v>0</v>
      </c>
      <c r="N16" s="104"/>
      <c r="O16" s="104">
        <v>0</v>
      </c>
      <c r="P16" s="66">
        <f>IF($A16&lt;&gt;0,O16/$B16*100,"")</f>
        <v>0</v>
      </c>
      <c r="Q16" s="100"/>
    </row>
    <row r="17" spans="1:17" ht="13.35" customHeight="1" x14ac:dyDescent="0.2">
      <c r="A17" s="23" t="s">
        <v>250</v>
      </c>
      <c r="B17" s="68">
        <f>IF($A17&lt;&gt;0,F17+I17+L17+O17,"")</f>
        <v>17</v>
      </c>
      <c r="D17" s="66">
        <f>IF(A17&lt;&gt;0,B17/$B$11*100,"")</f>
        <v>0.73181231166594918</v>
      </c>
      <c r="F17" s="104">
        <v>8</v>
      </c>
      <c r="G17" s="66">
        <f>IF($A17&lt;&gt;0,F17/$B17*100,"")</f>
        <v>47.058823529411761</v>
      </c>
      <c r="H17" s="104"/>
      <c r="I17" s="104">
        <v>9</v>
      </c>
      <c r="J17" s="66">
        <f>IF($A17&lt;&gt;0,I17/$B17*100,"")</f>
        <v>52.941176470588239</v>
      </c>
      <c r="K17" s="104"/>
      <c r="L17" s="104">
        <v>0</v>
      </c>
      <c r="M17" s="105">
        <f>IF($A17&lt;&gt;0,L17/$B17*100,"")</f>
        <v>0</v>
      </c>
      <c r="N17" s="104"/>
      <c r="O17" s="104">
        <v>0</v>
      </c>
      <c r="P17" s="66">
        <f>IF($A17&lt;&gt;0,O17/$B17*100,"")</f>
        <v>0</v>
      </c>
      <c r="Q17" s="100"/>
    </row>
    <row r="18" spans="1:17" ht="12.75" customHeight="1" x14ac:dyDescent="0.2">
      <c r="A18" s="23" t="s">
        <v>249</v>
      </c>
      <c r="B18" s="68">
        <f>IF($A18&lt;&gt;0,F18+I18+L18+O18,"")</f>
        <v>39</v>
      </c>
      <c r="D18" s="66">
        <f>IF(A18&lt;&gt;0,B18/$B$11*100,"")</f>
        <v>1.6788635385277657</v>
      </c>
      <c r="F18" s="104">
        <v>39</v>
      </c>
      <c r="G18" s="66">
        <f>IF($A18&lt;&gt;0,F18/$B18*100,"")</f>
        <v>100</v>
      </c>
      <c r="H18" s="104"/>
      <c r="I18" s="104">
        <v>0</v>
      </c>
      <c r="J18" s="66">
        <f>IF($A18&lt;&gt;0,I18/$B18*100,"")</f>
        <v>0</v>
      </c>
      <c r="K18" s="104"/>
      <c r="L18" s="104">
        <v>0</v>
      </c>
      <c r="M18" s="105">
        <f>IF($A18&lt;&gt;0,L18/$B18*100,"")</f>
        <v>0</v>
      </c>
      <c r="N18" s="104"/>
      <c r="O18" s="104">
        <v>0</v>
      </c>
      <c r="P18" s="66">
        <f>IF($A18&lt;&gt;0,O18/$B18*100,"")</f>
        <v>0</v>
      </c>
      <c r="Q18" s="100"/>
    </row>
    <row r="19" spans="1:17" ht="12.75" customHeight="1" x14ac:dyDescent="0.2">
      <c r="A19" s="23" t="s">
        <v>248</v>
      </c>
      <c r="B19" s="68">
        <f>IF($A19&lt;&gt;0,F19+I19+L19+O19,"")</f>
        <v>10</v>
      </c>
      <c r="D19" s="66">
        <f>IF(A19&lt;&gt;0,B19/$B$11*100,"")</f>
        <v>0.43047783039173482</v>
      </c>
      <c r="F19" s="104">
        <v>10</v>
      </c>
      <c r="G19" s="66">
        <f>IF($A19&lt;&gt;0,F19/$B19*100,"")</f>
        <v>100</v>
      </c>
      <c r="H19" s="104"/>
      <c r="I19" s="104">
        <v>0</v>
      </c>
      <c r="J19" s="66">
        <f>IF($A19&lt;&gt;0,I19/$B19*100,"")</f>
        <v>0</v>
      </c>
      <c r="K19" s="104"/>
      <c r="L19" s="104">
        <v>0</v>
      </c>
      <c r="M19" s="105">
        <f>IF($A19&lt;&gt;0,L19/$B19*100,"")</f>
        <v>0</v>
      </c>
      <c r="N19" s="104"/>
      <c r="O19" s="104">
        <v>0</v>
      </c>
      <c r="Q19" s="100"/>
    </row>
    <row r="20" spans="1:17" ht="7.5" customHeight="1" x14ac:dyDescent="0.2">
      <c r="B20" s="68" t="str">
        <f>IF($A20&lt;&gt;0,F20+I20+L20+O20,"")</f>
        <v/>
      </c>
      <c r="G20" s="66" t="str">
        <f>IF($A20&lt;&gt;0,F20/$B20*100,"")</f>
        <v/>
      </c>
      <c r="J20" s="66" t="str">
        <f>IF($A20&lt;&gt;0,I20/$B20*100,"")</f>
        <v/>
      </c>
      <c r="M20" s="105" t="str">
        <f>IF($A20&lt;&gt;0,L20/$B20*100,"")</f>
        <v/>
      </c>
      <c r="P20" s="66" t="str">
        <f>IF($A20&lt;&gt;0,O20/$B20*100,"")</f>
        <v/>
      </c>
    </row>
    <row r="21" spans="1:17" ht="12.75" customHeight="1" x14ac:dyDescent="0.2">
      <c r="A21" s="75" t="s">
        <v>185</v>
      </c>
      <c r="B21" s="110">
        <f>IF($A21&lt;&gt;0,F21+I21+L21+O21,"")</f>
        <v>1834</v>
      </c>
      <c r="C21" s="110"/>
      <c r="D21" s="105">
        <f>IF(A21&lt;&gt;0,B21/$B$11*100,"")</f>
        <v>78.949634093844168</v>
      </c>
      <c r="E21" s="75"/>
      <c r="F21" s="110">
        <f>SUM(F22:F79)</f>
        <v>1497</v>
      </c>
      <c r="G21" s="66">
        <f>IF($A21&lt;&gt;0,F21/$B21*100,"")</f>
        <v>81.624863685932397</v>
      </c>
      <c r="H21" s="75"/>
      <c r="I21" s="110">
        <f>SUM(I22:I79)</f>
        <v>293</v>
      </c>
      <c r="J21" s="105">
        <f>IF($A21&lt;&gt;0,I21/$B21*100,"")</f>
        <v>15.976008724100327</v>
      </c>
      <c r="K21" s="110">
        <f>SUM(K22:K77)</f>
        <v>0</v>
      </c>
      <c r="L21" s="110">
        <f>SUM(L22:L79)</f>
        <v>40</v>
      </c>
      <c r="M21" s="105">
        <f>IF($A21&lt;&gt;0,L21/$B21*100,"")</f>
        <v>2.1810250817884405</v>
      </c>
      <c r="N21" s="110">
        <f>SUM(N22:N77)</f>
        <v>0</v>
      </c>
      <c r="O21" s="110">
        <f>SUM(O22:O79)</f>
        <v>4</v>
      </c>
      <c r="P21" s="105">
        <f>IF($A21&lt;&gt;0,O21/$B21*100,"")</f>
        <v>0.21810250817884408</v>
      </c>
    </row>
    <row r="22" spans="1:17" ht="13.35" customHeight="1" x14ac:dyDescent="0.2">
      <c r="A22" s="23" t="s">
        <v>247</v>
      </c>
      <c r="B22" s="68">
        <f>IF($A22&lt;&gt;0,F22+I22+L22+O22,"")</f>
        <v>50</v>
      </c>
      <c r="D22" s="66">
        <f>IF(A22&lt;&gt;0,B22/$B$11*100,"")</f>
        <v>2.152389151958674</v>
      </c>
      <c r="F22" s="104">
        <v>48</v>
      </c>
      <c r="G22" s="66">
        <f>IF($A22&lt;&gt;0,F22/$B22*100,"")</f>
        <v>96</v>
      </c>
      <c r="H22" s="104"/>
      <c r="I22" s="104">
        <v>2</v>
      </c>
      <c r="J22" s="66">
        <f>IF($A22&lt;&gt;0,I22/$B22*100,"")</f>
        <v>4</v>
      </c>
      <c r="K22" s="104"/>
      <c r="L22" s="104">
        <v>0</v>
      </c>
      <c r="M22" s="105">
        <f>IF($A22&lt;&gt;0,L22/$B22*100,"")</f>
        <v>0</v>
      </c>
      <c r="N22" s="104"/>
      <c r="O22" s="104">
        <v>0</v>
      </c>
      <c r="P22" s="66">
        <f>IF($A22&lt;&gt;0,O22/$B22*100,"")</f>
        <v>0</v>
      </c>
      <c r="Q22" s="100"/>
    </row>
    <row r="23" spans="1:17" ht="13.35" customHeight="1" x14ac:dyDescent="0.2">
      <c r="A23" s="23" t="s">
        <v>246</v>
      </c>
      <c r="B23" s="68">
        <f>IF($A23&lt;&gt;0,F23+I23+L23+O23,"")</f>
        <v>8</v>
      </c>
      <c r="D23" s="66">
        <f>IF(A23&lt;&gt;0,B23/$B$11*100,"")</f>
        <v>0.34438226431338786</v>
      </c>
      <c r="F23" s="104">
        <v>8</v>
      </c>
      <c r="G23" s="66">
        <f>IF($A23&lt;&gt;0,F23/$B23*100,"")</f>
        <v>100</v>
      </c>
      <c r="H23" s="104"/>
      <c r="I23" s="104">
        <v>0</v>
      </c>
      <c r="J23" s="66">
        <f>IF($A23&lt;&gt;0,I23/$B23*100,"")</f>
        <v>0</v>
      </c>
      <c r="K23" s="104"/>
      <c r="L23" s="104">
        <v>0</v>
      </c>
      <c r="M23" s="105">
        <f>IF($A23&lt;&gt;0,L23/$B23*100,"")</f>
        <v>0</v>
      </c>
      <c r="N23" s="104"/>
      <c r="O23" s="104">
        <v>0</v>
      </c>
      <c r="P23" s="66">
        <f>IF($A23&lt;&gt;0,O23/$B23*100,"")</f>
        <v>0</v>
      </c>
      <c r="Q23" s="100"/>
    </row>
    <row r="24" spans="1:17" ht="13.35" customHeight="1" x14ac:dyDescent="0.2">
      <c r="A24" s="23" t="s">
        <v>245</v>
      </c>
      <c r="B24" s="68">
        <f>IF($A24&lt;&gt;0,F24+I24+L24+O24,"")</f>
        <v>62</v>
      </c>
      <c r="D24" s="66">
        <f>IF(A24&lt;&gt;0,B24/$B$11*100,"")</f>
        <v>2.6689625484287558</v>
      </c>
      <c r="F24" s="104">
        <v>61</v>
      </c>
      <c r="G24" s="66">
        <f>IF($A24&lt;&gt;0,F24/$B24*100,"")</f>
        <v>98.387096774193552</v>
      </c>
      <c r="H24" s="104"/>
      <c r="I24" s="104">
        <v>1</v>
      </c>
      <c r="J24" s="66">
        <f>IF($A24&lt;&gt;0,I24/$B24*100,"")</f>
        <v>1.6129032258064515</v>
      </c>
      <c r="K24" s="104"/>
      <c r="L24" s="104">
        <v>0</v>
      </c>
      <c r="M24" s="105">
        <f>IF($A24&lt;&gt;0,L24/$B24*100,"")</f>
        <v>0</v>
      </c>
      <c r="N24" s="104"/>
      <c r="O24" s="104">
        <v>0</v>
      </c>
      <c r="P24" s="66">
        <f>IF($A24&lt;&gt;0,O24/$B24*100,"")</f>
        <v>0</v>
      </c>
      <c r="Q24" s="100"/>
    </row>
    <row r="25" spans="1:17" ht="13.35" customHeight="1" x14ac:dyDescent="0.2">
      <c r="A25" s="23" t="s">
        <v>244</v>
      </c>
      <c r="B25" s="68">
        <f>IF($A25&lt;&gt;0,F25+I25+L25+O25,"")</f>
        <v>20</v>
      </c>
      <c r="D25" s="66">
        <f>IF(A25&lt;&gt;0,B25/$B$11*100,"")</f>
        <v>0.86095566078346963</v>
      </c>
      <c r="F25" s="104">
        <v>15</v>
      </c>
      <c r="G25" s="66">
        <f>IF($A25&lt;&gt;0,F25/$B25*100,"")</f>
        <v>75</v>
      </c>
      <c r="H25" s="104"/>
      <c r="I25" s="104">
        <v>5</v>
      </c>
      <c r="J25" s="66">
        <f>IF($A25&lt;&gt;0,I25/$B25*100,"")</f>
        <v>25</v>
      </c>
      <c r="K25" s="104"/>
      <c r="L25" s="104">
        <v>0</v>
      </c>
      <c r="M25" s="105">
        <f>IF($A25&lt;&gt;0,L25/$B25*100,"")</f>
        <v>0</v>
      </c>
      <c r="N25" s="104"/>
      <c r="O25" s="104">
        <v>0</v>
      </c>
      <c r="P25" s="66">
        <f>IF($A25&lt;&gt;0,O25/$B25*100,"")</f>
        <v>0</v>
      </c>
      <c r="Q25" s="100"/>
    </row>
    <row r="26" spans="1:17" ht="13.35" customHeight="1" x14ac:dyDescent="0.2">
      <c r="A26" s="23" t="s">
        <v>243</v>
      </c>
      <c r="B26" s="68">
        <f>IF($A26&lt;&gt;0,F26+I26+L26+O26,"")</f>
        <v>51</v>
      </c>
      <c r="D26" s="66">
        <f>IF(A26&lt;&gt;0,B26/$B$11*100,"")</f>
        <v>2.1954369349978475</v>
      </c>
      <c r="F26" s="104">
        <v>31</v>
      </c>
      <c r="G26" s="66">
        <f>IF($A26&lt;&gt;0,F26/$B26*100,"")</f>
        <v>60.784313725490193</v>
      </c>
      <c r="H26" s="104"/>
      <c r="I26" s="104">
        <v>20</v>
      </c>
      <c r="J26" s="66">
        <f>IF($A26&lt;&gt;0,I26/$B26*100,"")</f>
        <v>39.215686274509807</v>
      </c>
      <c r="K26" s="104"/>
      <c r="L26" s="104">
        <v>0</v>
      </c>
      <c r="M26" s="105">
        <f>IF($A26&lt;&gt;0,L26/$B26*100,"")</f>
        <v>0</v>
      </c>
      <c r="N26" s="104"/>
      <c r="O26" s="104">
        <v>0</v>
      </c>
      <c r="P26" s="66">
        <f>IF($A26&lt;&gt;0,O26/$B26*100,"")</f>
        <v>0</v>
      </c>
      <c r="Q26" s="100"/>
    </row>
    <row r="27" spans="1:17" ht="13.35" customHeight="1" x14ac:dyDescent="0.2">
      <c r="A27" s="23" t="s">
        <v>242</v>
      </c>
      <c r="B27" s="68">
        <f>IF($A27&lt;&gt;0,F27+I27+L27+O27,"")</f>
        <v>30</v>
      </c>
      <c r="D27" s="66">
        <f>IF(A27&lt;&gt;0,B27/$B$11*100,"")</f>
        <v>1.2914334911752046</v>
      </c>
      <c r="F27" s="104">
        <v>28</v>
      </c>
      <c r="G27" s="66">
        <f>IF($A27&lt;&gt;0,F27/$B27*100,"")</f>
        <v>93.333333333333329</v>
      </c>
      <c r="H27" s="104"/>
      <c r="I27" s="104">
        <v>2</v>
      </c>
      <c r="J27" s="66">
        <f>IF($A27&lt;&gt;0,I27/$B27*100,"")</f>
        <v>6.666666666666667</v>
      </c>
      <c r="K27" s="104"/>
      <c r="L27" s="104">
        <v>0</v>
      </c>
      <c r="M27" s="105">
        <f>IF($A27&lt;&gt;0,L27/$B27*100,"")</f>
        <v>0</v>
      </c>
      <c r="N27" s="104"/>
      <c r="O27" s="104">
        <v>0</v>
      </c>
      <c r="P27" s="66">
        <f>IF($A27&lt;&gt;0,O27/$B27*100,"")</f>
        <v>0</v>
      </c>
      <c r="Q27" s="100"/>
    </row>
    <row r="28" spans="1:17" ht="13.35" customHeight="1" x14ac:dyDescent="0.2">
      <c r="A28" s="23" t="s">
        <v>241</v>
      </c>
      <c r="B28" s="68">
        <f>IF($A28&lt;&gt;0,F28+I28+L28+O28,"")</f>
        <v>60</v>
      </c>
      <c r="D28" s="66">
        <f>IF(A28&lt;&gt;0,B28/$B$11*100,"")</f>
        <v>2.5828669823504091</v>
      </c>
      <c r="F28" s="104">
        <v>51</v>
      </c>
      <c r="G28" s="66">
        <f>IF($A28&lt;&gt;0,F28/$B28*100,"")</f>
        <v>85</v>
      </c>
      <c r="H28" s="104"/>
      <c r="I28" s="104">
        <v>8</v>
      </c>
      <c r="J28" s="66">
        <f>IF($A28&lt;&gt;0,I28/$B28*100,"")</f>
        <v>13.333333333333334</v>
      </c>
      <c r="K28" s="104"/>
      <c r="L28" s="104">
        <v>1</v>
      </c>
      <c r="M28" s="66">
        <f>IF($A28&lt;&gt;0,L28/$B28*100,"")</f>
        <v>1.6666666666666667</v>
      </c>
      <c r="N28" s="104"/>
      <c r="O28" s="104">
        <v>0</v>
      </c>
      <c r="P28" s="66">
        <f>IF($A28&lt;&gt;0,O28/$B28*100,"")</f>
        <v>0</v>
      </c>
      <c r="Q28" s="100"/>
    </row>
    <row r="29" spans="1:17" ht="13.35" customHeight="1" x14ac:dyDescent="0.2">
      <c r="A29" s="23" t="s">
        <v>240</v>
      </c>
      <c r="B29" s="68">
        <f>IF($A29&lt;&gt;0,F29+I29+L29+O29,"")</f>
        <v>33</v>
      </c>
      <c r="D29" s="66">
        <f>IF(A29&lt;&gt;0,B29/$B$11*100,"")</f>
        <v>1.420576840292725</v>
      </c>
      <c r="F29" s="104">
        <v>30</v>
      </c>
      <c r="G29" s="66">
        <f>IF($A29&lt;&gt;0,F29/$B29*100,"")</f>
        <v>90.909090909090907</v>
      </c>
      <c r="H29" s="104"/>
      <c r="I29" s="104">
        <v>3</v>
      </c>
      <c r="J29" s="66">
        <f>IF($A29&lt;&gt;0,I29/$B29*100,"")</f>
        <v>9.0909090909090917</v>
      </c>
      <c r="K29" s="104"/>
      <c r="L29" s="104">
        <v>0</v>
      </c>
      <c r="M29" s="66">
        <f>IF($A29&lt;&gt;0,L29/$B29*100,"")</f>
        <v>0</v>
      </c>
      <c r="N29" s="104"/>
      <c r="O29" s="104">
        <v>0</v>
      </c>
      <c r="P29" s="66">
        <f>IF($A29&lt;&gt;0,O29/$B29*100,"")</f>
        <v>0</v>
      </c>
      <c r="Q29" s="100"/>
    </row>
    <row r="30" spans="1:17" ht="13.35" customHeight="1" x14ac:dyDescent="0.2">
      <c r="A30" s="23" t="s">
        <v>239</v>
      </c>
      <c r="B30" s="68">
        <f>IF($A30&lt;&gt;0,F30+I30+L30+O30,"")</f>
        <v>41</v>
      </c>
      <c r="D30" s="66">
        <f>IF(A30&lt;&gt;0,B30/$B$11*100,"")</f>
        <v>1.7649591046061126</v>
      </c>
      <c r="F30" s="104">
        <v>37</v>
      </c>
      <c r="G30" s="66">
        <f>IF($A30&lt;&gt;0,F30/$B30*100,"")</f>
        <v>90.243902439024396</v>
      </c>
      <c r="H30" s="104"/>
      <c r="I30" s="104">
        <v>4</v>
      </c>
      <c r="J30" s="66">
        <f>IF($A30&lt;&gt;0,I30/$B30*100,"")</f>
        <v>9.7560975609756095</v>
      </c>
      <c r="K30" s="104"/>
      <c r="L30" s="104">
        <v>0</v>
      </c>
      <c r="M30" s="66">
        <f>IF($A30&lt;&gt;0,L30/$B30*100,"")</f>
        <v>0</v>
      </c>
      <c r="N30" s="104"/>
      <c r="O30" s="104">
        <v>0</v>
      </c>
      <c r="P30" s="66">
        <f>IF($A30&lt;&gt;0,O30/$B30*100,"")</f>
        <v>0</v>
      </c>
      <c r="Q30" s="100"/>
    </row>
    <row r="31" spans="1:17" ht="13.35" customHeight="1" x14ac:dyDescent="0.2">
      <c r="A31" s="23" t="s">
        <v>238</v>
      </c>
      <c r="B31" s="68">
        <f>IF($A31&lt;&gt;0,F31+I31+L31+O31,"")</f>
        <v>9</v>
      </c>
      <c r="D31" s="66">
        <f>IF(A31&lt;&gt;0,B31/$B$11*100,"")</f>
        <v>0.38743004735256137</v>
      </c>
      <c r="F31" s="104">
        <v>9</v>
      </c>
      <c r="G31" s="66">
        <f>IF($A31&lt;&gt;0,F31/$B31*100,"")</f>
        <v>100</v>
      </c>
      <c r="H31" s="104"/>
      <c r="I31" s="104">
        <v>0</v>
      </c>
      <c r="J31" s="66">
        <f>IF($A31&lt;&gt;0,I31/$B31*100,"")</f>
        <v>0</v>
      </c>
      <c r="K31" s="104"/>
      <c r="L31" s="104">
        <v>0</v>
      </c>
      <c r="M31" s="66">
        <f>IF($A31&lt;&gt;0,L31/$B31*100,"")</f>
        <v>0</v>
      </c>
      <c r="N31" s="104"/>
      <c r="O31" s="104">
        <v>0</v>
      </c>
      <c r="P31" s="66">
        <f>IF($A31&lt;&gt;0,O31/$B31*100,"")</f>
        <v>0</v>
      </c>
      <c r="Q31" s="100"/>
    </row>
    <row r="32" spans="1:17" ht="13.35" customHeight="1" x14ac:dyDescent="0.2">
      <c r="A32" s="92" t="s">
        <v>237</v>
      </c>
      <c r="B32" s="68">
        <f>IF($A32&lt;&gt;0,F32+I32+L32+O32,"")</f>
        <v>9</v>
      </c>
      <c r="D32" s="66">
        <f>IF(A32&lt;&gt;0,B32/$B$11*100,"")</f>
        <v>0.38743004735256137</v>
      </c>
      <c r="F32" s="104">
        <v>7</v>
      </c>
      <c r="G32" s="66">
        <f>IF($A32&lt;&gt;0,F32/$B32*100,"")</f>
        <v>77.777777777777786</v>
      </c>
      <c r="H32" s="104"/>
      <c r="I32" s="104">
        <v>2</v>
      </c>
      <c r="J32" s="66">
        <f>IF($A32&lt;&gt;0,I32/$B32*100,"")</f>
        <v>22.222222222222221</v>
      </c>
      <c r="K32" s="104"/>
      <c r="L32" s="104">
        <v>0</v>
      </c>
      <c r="M32" s="66">
        <f>IF($A32&lt;&gt;0,L32/$B32*100,"")</f>
        <v>0</v>
      </c>
      <c r="N32" s="104"/>
      <c r="O32" s="104">
        <v>0</v>
      </c>
      <c r="P32" s="66">
        <f>IF($A32&lt;&gt;0,O32/$B32*100,"")</f>
        <v>0</v>
      </c>
      <c r="Q32" s="100"/>
    </row>
    <row r="33" spans="1:17" ht="13.35" customHeight="1" x14ac:dyDescent="0.2">
      <c r="A33" s="92" t="s">
        <v>236</v>
      </c>
      <c r="B33" s="68">
        <f>IF($A33&lt;&gt;0,F33+I33+L33+O33,"")</f>
        <v>34</v>
      </c>
      <c r="D33" s="66">
        <f>IF(A33&lt;&gt;0,B33/$B$11*100,"")</f>
        <v>1.4636246233318984</v>
      </c>
      <c r="F33" s="104">
        <v>26</v>
      </c>
      <c r="G33" s="66">
        <f>IF($A33&lt;&gt;0,F33/$B33*100,"")</f>
        <v>76.470588235294116</v>
      </c>
      <c r="H33" s="104"/>
      <c r="I33" s="104">
        <v>7</v>
      </c>
      <c r="J33" s="66">
        <f>IF($A33&lt;&gt;0,I33/$B33*100,"")</f>
        <v>20.588235294117645</v>
      </c>
      <c r="K33" s="104"/>
      <c r="L33" s="104">
        <v>1</v>
      </c>
      <c r="M33" s="66">
        <f>IF($A33&lt;&gt;0,L33/$B33*100,"")</f>
        <v>2.9411764705882351</v>
      </c>
      <c r="N33" s="104"/>
      <c r="O33" s="104">
        <v>0</v>
      </c>
      <c r="P33" s="66">
        <f>IF($A33&lt;&gt;0,O33/$B33*100,"")</f>
        <v>0</v>
      </c>
      <c r="Q33" s="100"/>
    </row>
    <row r="34" spans="1:17" ht="13.35" customHeight="1" x14ac:dyDescent="0.2">
      <c r="A34" s="92" t="s">
        <v>235</v>
      </c>
      <c r="B34" s="68">
        <f>IF($A34&lt;&gt;0,F34+I34+L34+O34,"")</f>
        <v>19</v>
      </c>
      <c r="D34" s="66">
        <f>IF(A34&lt;&gt;0,B34/$B$11*100,"")</f>
        <v>0.81790787774429619</v>
      </c>
      <c r="F34" s="104">
        <v>19</v>
      </c>
      <c r="G34" s="66">
        <f>IF($A34&lt;&gt;0,F34/$B34*100,"")</f>
        <v>100</v>
      </c>
      <c r="H34" s="104"/>
      <c r="I34" s="104">
        <v>0</v>
      </c>
      <c r="J34" s="66">
        <f>IF($A34&lt;&gt;0,I34/$B34*100,"")</f>
        <v>0</v>
      </c>
      <c r="K34" s="104"/>
      <c r="L34" s="104">
        <v>0</v>
      </c>
      <c r="M34" s="66">
        <f>IF($A34&lt;&gt;0,L34/$B34*100,"")</f>
        <v>0</v>
      </c>
      <c r="N34" s="104"/>
      <c r="O34" s="104">
        <v>0</v>
      </c>
      <c r="P34" s="66">
        <f>IF($A34&lt;&gt;0,O34/$B34*100,"")</f>
        <v>0</v>
      </c>
      <c r="Q34" s="100"/>
    </row>
    <row r="35" spans="1:17" ht="13.35" customHeight="1" x14ac:dyDescent="0.2">
      <c r="A35" s="23" t="s">
        <v>234</v>
      </c>
      <c r="B35" s="68">
        <f>IF($A35&lt;&gt;0,F35+I35+L35+O35,"")</f>
        <v>13</v>
      </c>
      <c r="D35" s="66">
        <f>IF(A35&lt;&gt;0,B35/$B$11*100,"")</f>
        <v>0.55962117950925527</v>
      </c>
      <c r="F35" s="104">
        <v>3</v>
      </c>
      <c r="G35" s="66">
        <f>IF($A35&lt;&gt;0,F35/$B35*100,"")</f>
        <v>23.076923076923077</v>
      </c>
      <c r="H35" s="104"/>
      <c r="I35" s="104">
        <v>9</v>
      </c>
      <c r="J35" s="66">
        <f>IF($A35&lt;&gt;0,I35/$B35*100,"")</f>
        <v>69.230769230769226</v>
      </c>
      <c r="K35" s="104"/>
      <c r="L35" s="104">
        <v>1</v>
      </c>
      <c r="M35" s="66">
        <f>IF($A35&lt;&gt;0,L35/$B35*100,"")</f>
        <v>7.6923076923076925</v>
      </c>
      <c r="N35" s="104"/>
      <c r="O35" s="104">
        <v>0</v>
      </c>
      <c r="Q35" s="100"/>
    </row>
    <row r="36" spans="1:17" ht="13.35" customHeight="1" x14ac:dyDescent="0.2">
      <c r="A36" s="23" t="s">
        <v>233</v>
      </c>
      <c r="B36" s="68">
        <f>IF($A36&lt;&gt;0,F36+I36+L36+O36,"")</f>
        <v>82</v>
      </c>
      <c r="D36" s="66">
        <f>IF(A36&lt;&gt;0,B36/$B$11*100,"")</f>
        <v>3.5299182092122252</v>
      </c>
      <c r="F36" s="104">
        <v>68</v>
      </c>
      <c r="G36" s="66">
        <f>IF($A36&lt;&gt;0,F36/$B36*100,"")</f>
        <v>82.926829268292678</v>
      </c>
      <c r="H36" s="104"/>
      <c r="I36" s="104">
        <v>14</v>
      </c>
      <c r="J36" s="66">
        <f>IF($A36&lt;&gt;0,I36/$B36*100,"")</f>
        <v>17.073170731707318</v>
      </c>
      <c r="K36" s="104"/>
      <c r="L36" s="104">
        <v>0</v>
      </c>
      <c r="M36" s="66">
        <f>IF($A36&lt;&gt;0,L36/$B36*100,"")</f>
        <v>0</v>
      </c>
      <c r="N36" s="104"/>
      <c r="O36" s="104">
        <v>0</v>
      </c>
      <c r="P36" s="66">
        <f>IF($A36&lt;&gt;0,O36/$B36*100,"")</f>
        <v>0</v>
      </c>
      <c r="Q36" s="100"/>
    </row>
    <row r="37" spans="1:17" ht="13.35" customHeight="1" x14ac:dyDescent="0.2">
      <c r="A37" s="23" t="s">
        <v>232</v>
      </c>
      <c r="B37" s="68">
        <f>IF($A37&lt;&gt;0,F37+I37+L37+O37,"")</f>
        <v>42</v>
      </c>
      <c r="D37" s="66">
        <f>IF(A37&lt;&gt;0,B37/$B$11*100,"")</f>
        <v>1.8080068876452864</v>
      </c>
      <c r="F37" s="104">
        <v>42</v>
      </c>
      <c r="G37" s="66">
        <f>IF($A37&lt;&gt;0,F37/$B37*100,"")</f>
        <v>100</v>
      </c>
      <c r="H37" s="104"/>
      <c r="I37" s="104">
        <v>0</v>
      </c>
      <c r="J37" s="66">
        <f>IF($A37&lt;&gt;0,I37/$B37*100,"")</f>
        <v>0</v>
      </c>
      <c r="K37" s="104"/>
      <c r="L37" s="104">
        <v>0</v>
      </c>
      <c r="M37" s="66">
        <f>IF($A37&lt;&gt;0,L37/$B37*100,"")</f>
        <v>0</v>
      </c>
      <c r="N37" s="104"/>
      <c r="O37" s="104">
        <v>0</v>
      </c>
      <c r="P37" s="66">
        <f>IF($A37&lt;&gt;0,O37/$B37*100,"")</f>
        <v>0</v>
      </c>
      <c r="Q37" s="100"/>
    </row>
    <row r="38" spans="1:17" ht="13.35" customHeight="1" x14ac:dyDescent="0.2">
      <c r="A38" s="23" t="s">
        <v>231</v>
      </c>
      <c r="B38" s="68">
        <f>IF($A38&lt;&gt;0,F38+I38+L38+O38,"")</f>
        <v>43</v>
      </c>
      <c r="D38" s="66">
        <f>IF(A38&lt;&gt;0,B38/$B$11*100,"")</f>
        <v>1.8510546706844595</v>
      </c>
      <c r="F38" s="104">
        <v>42</v>
      </c>
      <c r="G38" s="66">
        <f>IF($A38&lt;&gt;0,F38/$B38*100,"")</f>
        <v>97.674418604651152</v>
      </c>
      <c r="H38" s="104"/>
      <c r="I38" s="104">
        <v>1</v>
      </c>
      <c r="J38" s="66">
        <f>IF($A38&lt;&gt;0,I38/$B38*100,"")</f>
        <v>2.3255813953488373</v>
      </c>
      <c r="K38" s="104"/>
      <c r="L38" s="104">
        <v>0</v>
      </c>
      <c r="M38" s="66">
        <f>IF($A38&lt;&gt;0,L38/$B38*100,"")</f>
        <v>0</v>
      </c>
      <c r="N38" s="104"/>
      <c r="O38" s="104">
        <v>0</v>
      </c>
      <c r="P38" s="66">
        <f>IF($A38&lt;&gt;0,O38/$B38*100,"")</f>
        <v>0</v>
      </c>
      <c r="Q38" s="100"/>
    </row>
    <row r="39" spans="1:17" ht="13.35" customHeight="1" x14ac:dyDescent="0.2">
      <c r="A39" s="23" t="s">
        <v>230</v>
      </c>
      <c r="B39" s="68">
        <f>IF($A39&lt;&gt;0,F39+I39+L39+O39,"")</f>
        <v>17</v>
      </c>
      <c r="D39" s="66">
        <f>IF(A39&lt;&gt;0,B39/$B$11*100,"")</f>
        <v>0.73181231166594918</v>
      </c>
      <c r="F39" s="104">
        <v>13</v>
      </c>
      <c r="G39" s="66">
        <f>IF($A39&lt;&gt;0,F39/$B39*100,"")</f>
        <v>76.470588235294116</v>
      </c>
      <c r="H39" s="104"/>
      <c r="I39" s="104">
        <v>4</v>
      </c>
      <c r="J39" s="66">
        <f>IF($A39&lt;&gt;0,I39/$B39*100,"")</f>
        <v>23.52941176470588</v>
      </c>
      <c r="K39" s="104"/>
      <c r="L39" s="104">
        <v>0</v>
      </c>
      <c r="M39" s="66">
        <f>IF($A39&lt;&gt;0,L39/$B39*100,"")</f>
        <v>0</v>
      </c>
      <c r="N39" s="104"/>
      <c r="O39" s="104">
        <v>0</v>
      </c>
      <c r="P39" s="66">
        <f>IF($A39&lt;&gt;0,O39/$B39*100,"")</f>
        <v>0</v>
      </c>
      <c r="Q39" s="100"/>
    </row>
    <row r="40" spans="1:17" ht="13.35" customHeight="1" x14ac:dyDescent="0.2">
      <c r="A40" s="23" t="s">
        <v>229</v>
      </c>
      <c r="B40" s="68">
        <f>IF($A40&lt;&gt;0,F40+I40+L40+O40,"")</f>
        <v>62</v>
      </c>
      <c r="D40" s="66">
        <f>IF(A40&lt;&gt;0,B40/$B$11*100,"")</f>
        <v>2.6689625484287558</v>
      </c>
      <c r="F40" s="104">
        <v>61</v>
      </c>
      <c r="G40" s="66">
        <f>IF($A40&lt;&gt;0,F40/$B40*100,"")</f>
        <v>98.387096774193552</v>
      </c>
      <c r="H40" s="104"/>
      <c r="I40" s="104">
        <v>1</v>
      </c>
      <c r="J40" s="66">
        <f>IF($A40&lt;&gt;0,I40/$B40*100,"")</f>
        <v>1.6129032258064515</v>
      </c>
      <c r="K40" s="104"/>
      <c r="L40" s="104">
        <v>0</v>
      </c>
      <c r="M40" s="66">
        <f>IF($A40&lt;&gt;0,L40/$B40*100,"")</f>
        <v>0</v>
      </c>
      <c r="N40" s="104"/>
      <c r="O40" s="104">
        <v>0</v>
      </c>
      <c r="P40" s="66">
        <f>IF($A40&lt;&gt;0,O40/$B40*100,"")</f>
        <v>0</v>
      </c>
      <c r="Q40" s="100"/>
    </row>
    <row r="41" spans="1:17" ht="13.35" customHeight="1" x14ac:dyDescent="0.2">
      <c r="A41" s="23" t="s">
        <v>228</v>
      </c>
      <c r="B41" s="68">
        <f>IF($A41&lt;&gt;0,F41+I41+L41+O41,"")</f>
        <v>5</v>
      </c>
      <c r="D41" s="66">
        <f>IF(A41&lt;&gt;0,B41/$B$11*100,"")</f>
        <v>0.21523891519586741</v>
      </c>
      <c r="F41" s="104">
        <v>4</v>
      </c>
      <c r="G41" s="66">
        <f>IF($A41&lt;&gt;0,F41/$B41*100,"")</f>
        <v>80</v>
      </c>
      <c r="H41" s="104"/>
      <c r="I41" s="104">
        <v>1</v>
      </c>
      <c r="J41" s="66">
        <f>IF($A41&lt;&gt;0,I41/$B41*100,"")</f>
        <v>20</v>
      </c>
      <c r="K41" s="104"/>
      <c r="L41" s="104">
        <v>0</v>
      </c>
      <c r="M41" s="66">
        <f>IF($A41&lt;&gt;0,L41/$B41*100,"")</f>
        <v>0</v>
      </c>
      <c r="N41" s="104"/>
      <c r="O41" s="104">
        <v>0</v>
      </c>
      <c r="P41" s="66">
        <f>IF($A41&lt;&gt;0,O41/$B41*100,"")</f>
        <v>0</v>
      </c>
      <c r="Q41" s="100"/>
    </row>
    <row r="42" spans="1:17" ht="13.35" customHeight="1" x14ac:dyDescent="0.2">
      <c r="A42" s="23" t="s">
        <v>227</v>
      </c>
      <c r="B42" s="68">
        <f>IF($A42&lt;&gt;0,F42+I42+L42+O42,"")</f>
        <v>138</v>
      </c>
      <c r="D42" s="66">
        <f>IF(A42&lt;&gt;0,B42/$B$11*100,"")</f>
        <v>5.9405940594059405</v>
      </c>
      <c r="F42" s="104">
        <v>87</v>
      </c>
      <c r="G42" s="66">
        <f>IF($A42&lt;&gt;0,F42/$B42*100,"")</f>
        <v>63.04347826086957</v>
      </c>
      <c r="H42" s="104"/>
      <c r="I42" s="104">
        <v>50</v>
      </c>
      <c r="J42" s="66">
        <f>IF($A42&lt;&gt;0,I42/$B42*100,"")</f>
        <v>36.231884057971016</v>
      </c>
      <c r="K42" s="104"/>
      <c r="L42" s="104">
        <v>1</v>
      </c>
      <c r="M42" s="66">
        <f>IF($A42&lt;&gt;0,L42/$B42*100,"")</f>
        <v>0.72463768115942029</v>
      </c>
      <c r="N42" s="104"/>
      <c r="O42" s="104">
        <v>0</v>
      </c>
      <c r="P42" s="66">
        <f>IF($A42&lt;&gt;0,O42/$B42*100,"")</f>
        <v>0</v>
      </c>
      <c r="Q42" s="100"/>
    </row>
    <row r="43" spans="1:17" ht="13.35" customHeight="1" x14ac:dyDescent="0.2">
      <c r="A43" s="23" t="s">
        <v>226</v>
      </c>
      <c r="B43" s="68">
        <f>IF($A43&lt;&gt;0,F43+I43+L43+O43,"")</f>
        <v>42</v>
      </c>
      <c r="D43" s="66">
        <f>IF(A43&lt;&gt;0,B43/$B$11*100,"")</f>
        <v>1.8080068876452864</v>
      </c>
      <c r="F43" s="104">
        <v>36</v>
      </c>
      <c r="G43" s="66">
        <f>IF($A43&lt;&gt;0,F43/$B43*100,"")</f>
        <v>85.714285714285708</v>
      </c>
      <c r="H43" s="104"/>
      <c r="I43" s="104">
        <v>6</v>
      </c>
      <c r="J43" s="66">
        <f>IF($A43&lt;&gt;0,I43/$B43*100,"")</f>
        <v>14.285714285714285</v>
      </c>
      <c r="K43" s="104"/>
      <c r="L43" s="104">
        <v>0</v>
      </c>
      <c r="M43" s="66">
        <f>IF($A43&lt;&gt;0,L43/$B43*100,"")</f>
        <v>0</v>
      </c>
      <c r="N43" s="104"/>
      <c r="O43" s="104">
        <v>0</v>
      </c>
      <c r="P43" s="66">
        <f>IF($A43&lt;&gt;0,O43/$B43*100,"")</f>
        <v>0</v>
      </c>
      <c r="Q43" s="100"/>
    </row>
    <row r="44" spans="1:17" ht="13.35" customHeight="1" x14ac:dyDescent="0.2">
      <c r="A44" s="23" t="s">
        <v>225</v>
      </c>
      <c r="B44" s="68">
        <f>IF($A44&lt;&gt;0,F44+I44+L44+O44,"")</f>
        <v>13</v>
      </c>
      <c r="D44" s="66">
        <f>IF(A44&lt;&gt;0,B44/$B$11*100,"")</f>
        <v>0.55962117950925527</v>
      </c>
      <c r="F44" s="104">
        <v>9</v>
      </c>
      <c r="G44" s="66">
        <f>IF($A44&lt;&gt;0,F44/$B44*100,"")</f>
        <v>69.230769230769226</v>
      </c>
      <c r="H44" s="104"/>
      <c r="I44" s="104">
        <v>3</v>
      </c>
      <c r="J44" s="66">
        <f>IF($A44&lt;&gt;0,I44/$B44*100,"")</f>
        <v>23.076923076923077</v>
      </c>
      <c r="K44" s="104"/>
      <c r="L44" s="104">
        <v>1</v>
      </c>
      <c r="M44" s="66">
        <f>IF($A44&lt;&gt;0,L44/$B44*100,"")</f>
        <v>7.6923076923076925</v>
      </c>
      <c r="N44" s="104"/>
      <c r="O44" s="104">
        <v>0</v>
      </c>
      <c r="P44" s="66">
        <f>IF($A44&lt;&gt;0,O44/$B44*100,"")</f>
        <v>0</v>
      </c>
      <c r="Q44" s="100"/>
    </row>
    <row r="45" spans="1:17" ht="13.35" customHeight="1" x14ac:dyDescent="0.2">
      <c r="A45" s="23" t="s">
        <v>224</v>
      </c>
      <c r="B45" s="68">
        <f>IF($A45&lt;&gt;0,F45+I45+L45+O45,"")</f>
        <v>68</v>
      </c>
      <c r="D45" s="66">
        <f>IF(A45&lt;&gt;0,B45/$B$11*100,"")</f>
        <v>2.9272492466637967</v>
      </c>
      <c r="F45" s="104">
        <v>62</v>
      </c>
      <c r="G45" s="66">
        <f>IF($A45&lt;&gt;0,F45/$B45*100,"")</f>
        <v>91.17647058823529</v>
      </c>
      <c r="H45" s="104"/>
      <c r="I45" s="104">
        <v>6</v>
      </c>
      <c r="J45" s="66">
        <f>IF($A45&lt;&gt;0,I45/$B45*100,"")</f>
        <v>8.8235294117647065</v>
      </c>
      <c r="K45" s="104"/>
      <c r="L45" s="104">
        <v>0</v>
      </c>
      <c r="M45" s="66">
        <f>IF($A45&lt;&gt;0,L45/$B45*100,"")</f>
        <v>0</v>
      </c>
      <c r="N45" s="104"/>
      <c r="O45" s="104">
        <v>0</v>
      </c>
      <c r="P45" s="66">
        <f>IF($A45&lt;&gt;0,O45/$B45*100,"")</f>
        <v>0</v>
      </c>
      <c r="Q45" s="100"/>
    </row>
    <row r="46" spans="1:17" ht="13.35" customHeight="1" x14ac:dyDescent="0.2">
      <c r="A46" s="23" t="s">
        <v>223</v>
      </c>
      <c r="B46" s="68">
        <f>IF($A46&lt;&gt;0,F46+I46+L46+O46,"")</f>
        <v>20</v>
      </c>
      <c r="D46" s="66">
        <f>IF(A46&lt;&gt;0,B46/$B$11*100,"")</f>
        <v>0.86095566078346963</v>
      </c>
      <c r="F46" s="104">
        <v>3</v>
      </c>
      <c r="G46" s="66">
        <f>IF($A46&lt;&gt;0,F46/$B46*100,"")</f>
        <v>15</v>
      </c>
      <c r="H46" s="104"/>
      <c r="I46" s="104">
        <v>16</v>
      </c>
      <c r="J46" s="66">
        <f>IF($A46&lt;&gt;0,I46/$B46*100,"")</f>
        <v>80</v>
      </c>
      <c r="K46" s="104"/>
      <c r="L46" s="104">
        <v>1</v>
      </c>
      <c r="M46" s="66">
        <f>IF($A46&lt;&gt;0,L46/$B46*100,"")</f>
        <v>5</v>
      </c>
      <c r="N46" s="104"/>
      <c r="O46" s="104">
        <v>0</v>
      </c>
      <c r="P46" s="66">
        <f>IF($A46&lt;&gt;0,O46/$B46*100,"")</f>
        <v>0</v>
      </c>
      <c r="Q46" s="100"/>
    </row>
    <row r="47" spans="1:17" ht="13.35" customHeight="1" x14ac:dyDescent="0.2">
      <c r="A47" s="23" t="s">
        <v>222</v>
      </c>
      <c r="B47" s="68">
        <f>IF($A47&lt;&gt;0,F47+I47+L47+O47,"")</f>
        <v>22</v>
      </c>
      <c r="D47" s="66">
        <f>IF(A47&lt;&gt;0,B47/$B$11*100,"")</f>
        <v>0.94705122686181664</v>
      </c>
      <c r="F47" s="104">
        <v>21</v>
      </c>
      <c r="G47" s="66">
        <f>IF($A47&lt;&gt;0,F47/$B47*100,"")</f>
        <v>95.454545454545453</v>
      </c>
      <c r="H47" s="104"/>
      <c r="I47" s="104">
        <v>0</v>
      </c>
      <c r="J47" s="66">
        <f>IF($A47&lt;&gt;0,I47/$B47*100,"")</f>
        <v>0</v>
      </c>
      <c r="K47" s="104"/>
      <c r="L47" s="104">
        <v>1</v>
      </c>
      <c r="M47" s="66">
        <f>IF($A47&lt;&gt;0,L47/$B47*100,"")</f>
        <v>4.5454545454545459</v>
      </c>
      <c r="N47" s="104"/>
      <c r="O47" s="104">
        <v>0</v>
      </c>
      <c r="Q47" s="100"/>
    </row>
    <row r="48" spans="1:17" ht="13.35" customHeight="1" x14ac:dyDescent="0.2">
      <c r="A48" s="23" t="s">
        <v>221</v>
      </c>
      <c r="B48" s="68">
        <f>IF($A48&lt;&gt;0,F48+I48+L48+O48,"")</f>
        <v>19</v>
      </c>
      <c r="D48" s="66">
        <f>IF(A48&lt;&gt;0,B48/$B$11*100,"")</f>
        <v>0.81790787774429619</v>
      </c>
      <c r="F48" s="104">
        <v>19</v>
      </c>
      <c r="G48" s="66">
        <f>IF($A48&lt;&gt;0,F48/$B48*100,"")</f>
        <v>100</v>
      </c>
      <c r="H48" s="104"/>
      <c r="I48" s="106">
        <v>0</v>
      </c>
      <c r="J48" s="66">
        <f>IF($A48&lt;&gt;0,I48/$B48*100,"")</f>
        <v>0</v>
      </c>
      <c r="K48" s="106"/>
      <c r="L48" s="106">
        <v>0</v>
      </c>
      <c r="M48" s="66">
        <f>IF($A48&lt;&gt;0,L48/$B48*100,"")</f>
        <v>0</v>
      </c>
      <c r="N48" s="106"/>
      <c r="O48" s="106">
        <v>0</v>
      </c>
      <c r="P48" s="66">
        <f>IF($A48&lt;&gt;0,O48/$B48*100,"")</f>
        <v>0</v>
      </c>
      <c r="Q48" s="100"/>
    </row>
    <row r="49" spans="1:17" ht="13.35" customHeight="1" x14ac:dyDescent="0.2">
      <c r="A49" s="23" t="s">
        <v>220</v>
      </c>
      <c r="B49" s="68">
        <f>IF($A49&lt;&gt;0,F49+I49+L49+O49,"")</f>
        <v>23</v>
      </c>
      <c r="D49" s="66">
        <f>IF(A49&lt;&gt;0,B49/$B$11*100,"")</f>
        <v>0.99009900990099009</v>
      </c>
      <c r="F49" s="104">
        <v>23</v>
      </c>
      <c r="G49" s="66">
        <f>IF($A49&lt;&gt;0,F49/$B49*100,"")</f>
        <v>100</v>
      </c>
      <c r="H49" s="104"/>
      <c r="I49" s="104">
        <v>0</v>
      </c>
      <c r="J49" s="66">
        <f>IF($A49&lt;&gt;0,I49/$B49*100,"")</f>
        <v>0</v>
      </c>
      <c r="K49" s="104"/>
      <c r="L49" s="104">
        <v>0</v>
      </c>
      <c r="M49" s="66">
        <f>IF($A49&lt;&gt;0,L49/$B49*100,"")</f>
        <v>0</v>
      </c>
      <c r="N49" s="104"/>
      <c r="O49" s="104">
        <v>0</v>
      </c>
      <c r="P49" s="66">
        <f>IF($A49&lt;&gt;0,O49/$B49*100,"")</f>
        <v>0</v>
      </c>
      <c r="Q49" s="100"/>
    </row>
    <row r="50" spans="1:17" ht="13.35" customHeight="1" x14ac:dyDescent="0.2">
      <c r="A50" s="23" t="s">
        <v>219</v>
      </c>
      <c r="B50" s="68">
        <f>IF($A50&lt;&gt;0,F50+I50+L50+O50,"")</f>
        <v>4</v>
      </c>
      <c r="D50" s="66">
        <f>IF(A50&lt;&gt;0,B50/$B$11*100,"")</f>
        <v>0.17219113215669393</v>
      </c>
      <c r="F50" s="104">
        <v>4</v>
      </c>
      <c r="G50" s="66">
        <f>IF($A50&lt;&gt;0,F50/$B50*100,"")</f>
        <v>100</v>
      </c>
      <c r="H50" s="104"/>
      <c r="I50" s="104">
        <v>0</v>
      </c>
      <c r="J50" s="66">
        <f>IF($A50&lt;&gt;0,I50/$B50*100,"")</f>
        <v>0</v>
      </c>
      <c r="K50" s="104"/>
      <c r="L50" s="104">
        <v>0</v>
      </c>
      <c r="M50" s="66">
        <f>IF($A50&lt;&gt;0,L50/$B50*100,"")</f>
        <v>0</v>
      </c>
      <c r="N50" s="104"/>
      <c r="O50" s="104">
        <v>0</v>
      </c>
      <c r="P50" s="66">
        <f>IF($A50&lt;&gt;0,O50/$B50*100,"")</f>
        <v>0</v>
      </c>
      <c r="Q50" s="100"/>
    </row>
    <row r="51" spans="1:17" ht="13.35" customHeight="1" x14ac:dyDescent="0.2">
      <c r="A51" s="23" t="s">
        <v>218</v>
      </c>
      <c r="B51" s="68">
        <f>IF($A51&lt;&gt;0,F51+I51+L51+O51,"")</f>
        <v>35</v>
      </c>
      <c r="D51" s="66">
        <f>IF(A51&lt;&gt;0,B51/$B$11*100,"")</f>
        <v>1.5066724063710719</v>
      </c>
      <c r="F51" s="104">
        <v>29</v>
      </c>
      <c r="G51" s="66">
        <f>IF($A51&lt;&gt;0,F51/$B51*100,"")</f>
        <v>82.857142857142861</v>
      </c>
      <c r="H51" s="104"/>
      <c r="I51" s="104">
        <v>6</v>
      </c>
      <c r="J51" s="66">
        <f>IF($A51&lt;&gt;0,I51/$B51*100,"")</f>
        <v>17.142857142857142</v>
      </c>
      <c r="K51" s="104"/>
      <c r="L51" s="104">
        <v>0</v>
      </c>
      <c r="M51" s="66">
        <f>IF($A51&lt;&gt;0,L51/$B51*100,"")</f>
        <v>0</v>
      </c>
      <c r="N51" s="104"/>
      <c r="O51" s="104">
        <v>0</v>
      </c>
      <c r="P51" s="66">
        <f>IF($A51&lt;&gt;0,O51/$B51*100,"")</f>
        <v>0</v>
      </c>
      <c r="Q51" s="100"/>
    </row>
    <row r="52" spans="1:17" ht="13.35" customHeight="1" x14ac:dyDescent="0.2">
      <c r="A52" s="23" t="s">
        <v>217</v>
      </c>
      <c r="B52" s="68">
        <f>IF($A52&lt;&gt;0,F52+I52+L52+O52,"")</f>
        <v>17</v>
      </c>
      <c r="D52" s="66">
        <f>IF(A52&lt;&gt;0,B52/$B$11*100,"")</f>
        <v>0.73181231166594918</v>
      </c>
      <c r="F52" s="104">
        <v>15</v>
      </c>
      <c r="G52" s="66">
        <f>IF($A52&lt;&gt;0,F52/$B52*100,"")</f>
        <v>88.235294117647058</v>
      </c>
      <c r="H52" s="104"/>
      <c r="I52" s="104">
        <v>2</v>
      </c>
      <c r="J52" s="66">
        <f>IF($A52&lt;&gt;0,I52/$B52*100,"")</f>
        <v>11.76470588235294</v>
      </c>
      <c r="K52" s="104"/>
      <c r="L52" s="104">
        <v>0</v>
      </c>
      <c r="M52" s="66">
        <f>IF($A52&lt;&gt;0,L52/$B52*100,"")</f>
        <v>0</v>
      </c>
      <c r="N52" s="104"/>
      <c r="O52" s="104">
        <v>0</v>
      </c>
      <c r="P52" s="66">
        <f>IF($A52&lt;&gt;0,O52/$B52*100,"")</f>
        <v>0</v>
      </c>
      <c r="Q52" s="100"/>
    </row>
    <row r="53" spans="1:17" ht="13.35" customHeight="1" x14ac:dyDescent="0.2">
      <c r="A53" s="23" t="s">
        <v>216</v>
      </c>
      <c r="B53" s="68">
        <f>IF($A53&lt;&gt;0,F53+I53+L53+O53,"")</f>
        <v>30</v>
      </c>
      <c r="D53" s="66">
        <f>IF(A53&lt;&gt;0,B53/$B$11*100,"")</f>
        <v>1.2914334911752046</v>
      </c>
      <c r="F53" s="104">
        <v>15</v>
      </c>
      <c r="G53" s="66">
        <f>IF($A53&lt;&gt;0,F53/$B53*100,"")</f>
        <v>50</v>
      </c>
      <c r="H53" s="104"/>
      <c r="I53" s="104">
        <v>14</v>
      </c>
      <c r="J53" s="66">
        <f>IF($A53&lt;&gt;0,I53/$B53*100,"")</f>
        <v>46.666666666666664</v>
      </c>
      <c r="K53" s="104"/>
      <c r="L53" s="104">
        <v>1</v>
      </c>
      <c r="M53" s="66">
        <f>IF($A53&lt;&gt;0,L53/$B53*100,"")</f>
        <v>3.3333333333333335</v>
      </c>
      <c r="N53" s="104"/>
      <c r="O53" s="104">
        <v>0</v>
      </c>
      <c r="P53" s="66">
        <f>IF($A53&lt;&gt;0,O53/$B53*100,"")</f>
        <v>0</v>
      </c>
      <c r="Q53" s="100"/>
    </row>
    <row r="54" spans="1:17" ht="13.35" customHeight="1" x14ac:dyDescent="0.2">
      <c r="A54" s="23" t="s">
        <v>215</v>
      </c>
      <c r="B54" s="68">
        <f>IF($A54&lt;&gt;0,F54+I54+L54+O54,"")</f>
        <v>23</v>
      </c>
      <c r="D54" s="66">
        <f>IF(A54&lt;&gt;0,B54/$B$11*100,"")</f>
        <v>0.99009900990099009</v>
      </c>
      <c r="F54" s="104">
        <v>15</v>
      </c>
      <c r="G54" s="66">
        <f>IF($A54&lt;&gt;0,F54/$B54*100,"")</f>
        <v>65.217391304347828</v>
      </c>
      <c r="H54" s="104"/>
      <c r="I54" s="104">
        <v>8</v>
      </c>
      <c r="J54" s="66">
        <f>IF($A54&lt;&gt;0,I54/$B54*100,"")</f>
        <v>34.782608695652172</v>
      </c>
      <c r="K54" s="104"/>
      <c r="L54" s="104">
        <v>0</v>
      </c>
      <c r="M54" s="66">
        <f>IF($A54&lt;&gt;0,L54/$B54*100,"")</f>
        <v>0</v>
      </c>
      <c r="N54" s="104"/>
      <c r="O54" s="104">
        <v>0</v>
      </c>
      <c r="P54" s="66">
        <f>IF($A54&lt;&gt;0,O54/$B54*100,"")</f>
        <v>0</v>
      </c>
      <c r="Q54" s="100"/>
    </row>
    <row r="55" spans="1:17" ht="13.35" customHeight="1" x14ac:dyDescent="0.2">
      <c r="A55" s="23" t="s">
        <v>214</v>
      </c>
      <c r="B55" s="68">
        <f>IF($A55&lt;&gt;0,F55+I55+L55+O55,"")</f>
        <v>7</v>
      </c>
      <c r="D55" s="66">
        <f>IF(A55&lt;&gt;0,B55/$B$11*100,"")</f>
        <v>0.30133448127421436</v>
      </c>
      <c r="F55" s="104">
        <v>7</v>
      </c>
      <c r="G55" s="66">
        <f>IF($A55&lt;&gt;0,F55/$B55*100,"")</f>
        <v>100</v>
      </c>
      <c r="H55" s="104"/>
      <c r="I55" s="104">
        <v>0</v>
      </c>
      <c r="J55" s="66">
        <f>IF($A55&lt;&gt;0,I55/$B55*100,"")</f>
        <v>0</v>
      </c>
      <c r="K55" s="104"/>
      <c r="L55" s="104">
        <v>0</v>
      </c>
      <c r="M55" s="66">
        <f>IF($A55&lt;&gt;0,L55/$B55*100,"")</f>
        <v>0</v>
      </c>
      <c r="N55" s="104"/>
      <c r="O55" s="104">
        <v>0</v>
      </c>
      <c r="P55" s="66">
        <f>IF($A55&lt;&gt;0,O55/$B55*100,"")</f>
        <v>0</v>
      </c>
      <c r="Q55" s="100"/>
    </row>
    <row r="56" spans="1:17" ht="13.35" customHeight="1" x14ac:dyDescent="0.2">
      <c r="A56" s="23" t="s">
        <v>213</v>
      </c>
      <c r="B56" s="68">
        <f>IF($A56&lt;&gt;0,F56+I56+L56+O56,"")</f>
        <v>19</v>
      </c>
      <c r="D56" s="66">
        <f>IF(A56&lt;&gt;0,B56/$B$11*100,"")</f>
        <v>0.81790787774429619</v>
      </c>
      <c r="F56" s="104">
        <v>15</v>
      </c>
      <c r="G56" s="66">
        <f>IF($A56&lt;&gt;0,F56/$B56*100,"")</f>
        <v>78.94736842105263</v>
      </c>
      <c r="H56" s="104"/>
      <c r="I56" s="104">
        <v>4</v>
      </c>
      <c r="J56" s="66">
        <f>IF($A56&lt;&gt;0,I56/$B56*100,"")</f>
        <v>21.052631578947366</v>
      </c>
      <c r="K56" s="104"/>
      <c r="L56" s="104">
        <v>0</v>
      </c>
      <c r="M56" s="66">
        <f>IF($A56&lt;&gt;0,L56/$B56*100,"")</f>
        <v>0</v>
      </c>
      <c r="N56" s="104"/>
      <c r="O56" s="104">
        <v>0</v>
      </c>
      <c r="P56" s="66">
        <f>IF($A56&lt;&gt;0,O56/$B56*100,"")</f>
        <v>0</v>
      </c>
      <c r="Q56" s="100"/>
    </row>
    <row r="57" spans="1:17" ht="13.35" customHeight="1" x14ac:dyDescent="0.2">
      <c r="A57" s="23" t="s">
        <v>212</v>
      </c>
      <c r="B57" s="68">
        <f>IF($A57&lt;&gt;0,F57+I57+L57+O57,"")</f>
        <v>2</v>
      </c>
      <c r="D57" s="66">
        <f>IF(A57&lt;&gt;0,B57/$B$11*100,"")</f>
        <v>8.6095566078346966E-2</v>
      </c>
      <c r="F57" s="104">
        <v>2</v>
      </c>
      <c r="G57" s="66">
        <f>IF($A57&lt;&gt;0,F57/$B57*100,"")</f>
        <v>100</v>
      </c>
      <c r="H57" s="104"/>
      <c r="I57" s="104">
        <v>0</v>
      </c>
      <c r="J57" s="66">
        <f>IF($A57&lt;&gt;0,I57/$B57*100,"")</f>
        <v>0</v>
      </c>
      <c r="K57" s="104"/>
      <c r="L57" s="104">
        <v>0</v>
      </c>
      <c r="M57" s="66">
        <f>IF($A57&lt;&gt;0,L57/$B57*100,"")</f>
        <v>0</v>
      </c>
      <c r="N57" s="104"/>
      <c r="O57" s="104">
        <v>0</v>
      </c>
      <c r="P57" s="66">
        <f>IF($A57&lt;&gt;0,O57/$B57*100,"")</f>
        <v>0</v>
      </c>
      <c r="Q57" s="100"/>
    </row>
    <row r="58" spans="1:17" ht="13.35" customHeight="1" x14ac:dyDescent="0.2">
      <c r="A58" s="23" t="s">
        <v>211</v>
      </c>
      <c r="B58" s="68">
        <f>IF($A58&lt;&gt;0,F58+I58+L58+O58,"")</f>
        <v>9</v>
      </c>
      <c r="D58" s="66">
        <f>IF(A58&lt;&gt;0,B58/$B$11*100,"")</f>
        <v>0.38743004735256137</v>
      </c>
      <c r="F58" s="104">
        <v>2</v>
      </c>
      <c r="G58" s="66">
        <f>IF($A58&lt;&gt;0,F58/$B58*100,"")</f>
        <v>22.222222222222221</v>
      </c>
      <c r="H58" s="104"/>
      <c r="I58" s="104">
        <v>0</v>
      </c>
      <c r="J58" s="66">
        <f>IF($A58&lt;&gt;0,I58/$B58*100,"")</f>
        <v>0</v>
      </c>
      <c r="K58" s="104"/>
      <c r="L58" s="104">
        <v>7</v>
      </c>
      <c r="M58" s="66">
        <f>IF($A58&lt;&gt;0,L58/$B58*100,"")</f>
        <v>77.777777777777786</v>
      </c>
      <c r="N58" s="104"/>
      <c r="O58" s="104">
        <v>0</v>
      </c>
      <c r="P58" s="66">
        <f>IF($A58&lt;&gt;0,O58/$B58*100,"")</f>
        <v>0</v>
      </c>
      <c r="Q58" s="100"/>
    </row>
    <row r="59" spans="1:17" ht="13.35" customHeight="1" x14ac:dyDescent="0.2">
      <c r="A59" s="92" t="s">
        <v>210</v>
      </c>
      <c r="B59" s="68">
        <f>IF($A59&lt;&gt;0,F59+I59+L59+O59,"")</f>
        <v>16</v>
      </c>
      <c r="D59" s="66">
        <f>IF(A59&lt;&gt;0,B59/$B$11*100,"")</f>
        <v>0.68876452862677573</v>
      </c>
      <c r="F59" s="104">
        <v>16</v>
      </c>
      <c r="G59" s="66">
        <f>IF($A59&lt;&gt;0,F59/$B59*100,"")</f>
        <v>100</v>
      </c>
      <c r="H59" s="104"/>
      <c r="I59" s="104">
        <v>0</v>
      </c>
      <c r="J59" s="66">
        <f>IF($A59&lt;&gt;0,I59/$B59*100,"")</f>
        <v>0</v>
      </c>
      <c r="K59" s="104"/>
      <c r="L59" s="104">
        <v>0</v>
      </c>
      <c r="M59" s="66">
        <f>IF($A59&lt;&gt;0,L59/$B59*100,"")</f>
        <v>0</v>
      </c>
      <c r="N59" s="104"/>
      <c r="O59" s="104">
        <v>0</v>
      </c>
      <c r="P59" s="66">
        <f>IF($A59&lt;&gt;0,O59/$B59*100,"")</f>
        <v>0</v>
      </c>
      <c r="Q59" s="100"/>
    </row>
    <row r="60" spans="1:17" ht="13.35" customHeight="1" x14ac:dyDescent="0.2">
      <c r="A60" s="23" t="s">
        <v>209</v>
      </c>
      <c r="B60" s="68">
        <f>IF($A60&lt;&gt;0,F60+I60+L60+O60,"")</f>
        <v>55</v>
      </c>
      <c r="D60" s="66">
        <f>IF(A60&lt;&gt;0,B60/$B$11*100,"")</f>
        <v>2.3676280671545413</v>
      </c>
      <c r="F60" s="104">
        <v>44</v>
      </c>
      <c r="G60" s="66">
        <f>IF($A60&lt;&gt;0,F60/$B60*100,"")</f>
        <v>80</v>
      </c>
      <c r="H60" s="104"/>
      <c r="I60" s="104">
        <v>10</v>
      </c>
      <c r="J60" s="66">
        <f>IF($A60&lt;&gt;0,I60/$B60*100,"")</f>
        <v>18.181818181818183</v>
      </c>
      <c r="K60" s="104"/>
      <c r="L60" s="104">
        <v>1</v>
      </c>
      <c r="M60" s="66">
        <f>IF($A60&lt;&gt;0,L60/$B60*100,"")</f>
        <v>1.8181818181818181</v>
      </c>
      <c r="N60" s="104"/>
      <c r="O60" s="104">
        <v>0</v>
      </c>
      <c r="P60" s="66">
        <f>IF($A60&lt;&gt;0,O60/$B60*100,"")</f>
        <v>0</v>
      </c>
      <c r="Q60" s="100"/>
    </row>
    <row r="61" spans="1:17" ht="13.35" customHeight="1" x14ac:dyDescent="0.2">
      <c r="A61" s="23" t="s">
        <v>208</v>
      </c>
      <c r="B61" s="68">
        <f>IF($A61&lt;&gt;0,F61+I61+L61+O61,"")</f>
        <v>76</v>
      </c>
      <c r="D61" s="66">
        <f>IF(A61&lt;&gt;0,B61/$B$11*100,"")</f>
        <v>3.2716315109771847</v>
      </c>
      <c r="F61" s="104">
        <v>61</v>
      </c>
      <c r="G61" s="66">
        <f>IF($A61&lt;&gt;0,F61/$B61*100,"")</f>
        <v>80.26315789473685</v>
      </c>
      <c r="H61" s="104"/>
      <c r="I61" s="104">
        <v>15</v>
      </c>
      <c r="J61" s="66">
        <f>IF($A61&lt;&gt;0,I61/$B61*100,"")</f>
        <v>19.736842105263158</v>
      </c>
      <c r="K61" s="104"/>
      <c r="L61" s="104">
        <v>0</v>
      </c>
      <c r="M61" s="66">
        <f>IF($A61&lt;&gt;0,L61/$B61*100,"")</f>
        <v>0</v>
      </c>
      <c r="N61" s="104"/>
      <c r="O61" s="104">
        <v>0</v>
      </c>
      <c r="P61" s="66">
        <f>IF($A61&lt;&gt;0,O61/$B61*100,"")</f>
        <v>0</v>
      </c>
      <c r="Q61" s="100"/>
    </row>
    <row r="62" spans="1:17" ht="13.35" customHeight="1" x14ac:dyDescent="0.2">
      <c r="A62" s="23" t="s">
        <v>207</v>
      </c>
      <c r="B62" s="68">
        <f>IF($A62&lt;&gt;0,F62+I62+L62+O62,"")</f>
        <v>19</v>
      </c>
      <c r="D62" s="66">
        <f>IF(A62&lt;&gt;0,B62/$B$11*100,"")</f>
        <v>0.81790787774429619</v>
      </c>
      <c r="F62" s="104">
        <v>17</v>
      </c>
      <c r="G62" s="66">
        <f>IF($A62&lt;&gt;0,F62/$B62*100,"")</f>
        <v>89.473684210526315</v>
      </c>
      <c r="H62" s="104"/>
      <c r="I62" s="104">
        <v>2</v>
      </c>
      <c r="J62" s="66">
        <f>IF($A62&lt;&gt;0,I62/$B62*100,"")</f>
        <v>10.526315789473683</v>
      </c>
      <c r="K62" s="104"/>
      <c r="L62" s="104">
        <v>0</v>
      </c>
      <c r="M62" s="66">
        <f>IF($A62&lt;&gt;0,L62/$B62*100,"")</f>
        <v>0</v>
      </c>
      <c r="N62" s="104"/>
      <c r="O62" s="104">
        <v>0</v>
      </c>
      <c r="P62" s="66">
        <f>IF($A62&lt;&gt;0,O62/$B62*100,"")</f>
        <v>0</v>
      </c>
      <c r="Q62" s="100"/>
    </row>
    <row r="63" spans="1:17" ht="13.35" customHeight="1" x14ac:dyDescent="0.2">
      <c r="A63" s="23" t="s">
        <v>206</v>
      </c>
      <c r="B63" s="68">
        <f>IF($A63&lt;&gt;0,F63+I63+L63+O63,"")</f>
        <v>4</v>
      </c>
      <c r="D63" s="66">
        <f>IF(A63&lt;&gt;0,B63/$B$11*100,"")</f>
        <v>0.17219113215669393</v>
      </c>
      <c r="F63" s="104">
        <v>4</v>
      </c>
      <c r="G63" s="66">
        <f>IF($A63&lt;&gt;0,F63/$B63*100,"")</f>
        <v>100</v>
      </c>
      <c r="H63" s="104"/>
      <c r="I63" s="104">
        <v>0</v>
      </c>
      <c r="J63" s="66">
        <f>IF($A63&lt;&gt;0,I63/$B63*100,"")</f>
        <v>0</v>
      </c>
      <c r="K63" s="104"/>
      <c r="L63" s="104">
        <v>0</v>
      </c>
      <c r="M63" s="66">
        <f>IF($A63&lt;&gt;0,L63/$B63*100,"")</f>
        <v>0</v>
      </c>
      <c r="N63" s="104"/>
      <c r="O63" s="104">
        <v>0</v>
      </c>
      <c r="P63" s="66">
        <f>IF($A63&lt;&gt;0,O63/$B63*100,"")</f>
        <v>0</v>
      </c>
      <c r="Q63" s="100"/>
    </row>
    <row r="64" spans="1:17" ht="12" customHeight="1" x14ac:dyDescent="0.2">
      <c r="A64" s="23" t="s">
        <v>205</v>
      </c>
      <c r="B64" s="68">
        <f>IF($A64&lt;&gt;0,F64+I64+L64+O64,"")</f>
        <v>36</v>
      </c>
      <c r="D64" s="66">
        <f>IF(A64&lt;&gt;0,B64/$B$11*100,"")</f>
        <v>1.5497201894102455</v>
      </c>
      <c r="F64" s="104">
        <v>35</v>
      </c>
      <c r="G64" s="66">
        <f>IF($A64&lt;&gt;0,F64/$B64*100,"")</f>
        <v>97.222222222222214</v>
      </c>
      <c r="H64" s="104"/>
      <c r="I64" s="104">
        <v>1</v>
      </c>
      <c r="J64" s="66">
        <f>IF($A64&lt;&gt;0,I64/$B64*100,"")</f>
        <v>2.7777777777777777</v>
      </c>
      <c r="K64" s="104"/>
      <c r="L64" s="104">
        <v>0</v>
      </c>
      <c r="M64" s="66">
        <f>IF($A64&lt;&gt;0,L64/$B64*100,"")</f>
        <v>0</v>
      </c>
      <c r="N64" s="104"/>
      <c r="O64" s="104">
        <v>0</v>
      </c>
      <c r="P64" s="66">
        <f>IF($A64&lt;&gt;0,O64/$B64*100,"")</f>
        <v>0</v>
      </c>
      <c r="Q64" s="100"/>
    </row>
    <row r="65" spans="1:17" ht="13.35" customHeight="1" x14ac:dyDescent="0.2">
      <c r="A65" s="23" t="s">
        <v>204</v>
      </c>
      <c r="B65" s="68">
        <f>IF($A65&lt;&gt;0,F65+I65+L65+O65,"")</f>
        <v>23</v>
      </c>
      <c r="D65" s="66">
        <f>IF(A65&lt;&gt;0,B65/$B$11*100,"")</f>
        <v>0.99009900990099009</v>
      </c>
      <c r="F65" s="104">
        <v>22</v>
      </c>
      <c r="G65" s="66">
        <f>IF($A65&lt;&gt;0,F65/$B65*100,"")</f>
        <v>95.652173913043484</v>
      </c>
      <c r="H65" s="104"/>
      <c r="I65" s="104">
        <v>1</v>
      </c>
      <c r="J65" s="66">
        <f>IF($A65&lt;&gt;0,I65/$B65*100,"")</f>
        <v>4.3478260869565215</v>
      </c>
      <c r="K65" s="104"/>
      <c r="L65" s="104">
        <v>0</v>
      </c>
      <c r="M65" s="66">
        <f>IF($A65&lt;&gt;0,L65/$B65*100,"")</f>
        <v>0</v>
      </c>
      <c r="N65" s="104"/>
      <c r="O65" s="104">
        <v>0</v>
      </c>
      <c r="P65" s="66">
        <f>IF($A65&lt;&gt;0,O65/$B65*100,"")</f>
        <v>0</v>
      </c>
      <c r="Q65" s="100"/>
    </row>
    <row r="66" spans="1:17" ht="13.35" customHeight="1" x14ac:dyDescent="0.2">
      <c r="A66" s="23" t="s">
        <v>203</v>
      </c>
      <c r="B66" s="68">
        <f>IF($A66&lt;&gt;0,F66+I66+L66+O66,"")</f>
        <v>14</v>
      </c>
      <c r="D66" s="66">
        <f>IF(A66&lt;&gt;0,B66/$B$11*100,"")</f>
        <v>0.60266896254842872</v>
      </c>
      <c r="F66" s="104">
        <v>14</v>
      </c>
      <c r="G66" s="66">
        <f>IF($A66&lt;&gt;0,F66/$B66*100,"")</f>
        <v>100</v>
      </c>
      <c r="H66" s="104"/>
      <c r="I66" s="104">
        <v>0</v>
      </c>
      <c r="J66" s="66">
        <f>IF($A66&lt;&gt;0,I66/$B66*100,"")</f>
        <v>0</v>
      </c>
      <c r="K66" s="104"/>
      <c r="L66" s="104">
        <v>0</v>
      </c>
      <c r="M66" s="66">
        <f>IF($A66&lt;&gt;0,L66/$B66*100,"")</f>
        <v>0</v>
      </c>
      <c r="N66" s="104"/>
      <c r="O66" s="104">
        <v>0</v>
      </c>
      <c r="P66" s="66">
        <f>IF($A66&lt;&gt;0,O66/$B66*100,"")</f>
        <v>0</v>
      </c>
      <c r="Q66" s="100"/>
    </row>
    <row r="67" spans="1:17" ht="13.35" customHeight="1" x14ac:dyDescent="0.2">
      <c r="A67" s="23" t="s">
        <v>202</v>
      </c>
      <c r="B67" s="68">
        <f>IF($A67&lt;&gt;0,F67+I67+L67+O67,"")</f>
        <v>42</v>
      </c>
      <c r="D67" s="66">
        <f>IF(A67&lt;&gt;0,B67/$B$11*100,"")</f>
        <v>1.8080068876452864</v>
      </c>
      <c r="F67" s="104">
        <v>40</v>
      </c>
      <c r="G67" s="66">
        <f>IF($A67&lt;&gt;0,F67/$B67*100,"")</f>
        <v>95.238095238095227</v>
      </c>
      <c r="H67" s="104"/>
      <c r="I67" s="104">
        <v>2</v>
      </c>
      <c r="J67" s="66">
        <f>IF($A67&lt;&gt;0,I67/$B67*100,"")</f>
        <v>4.7619047619047619</v>
      </c>
      <c r="K67" s="104"/>
      <c r="L67" s="104">
        <v>0</v>
      </c>
      <c r="M67" s="66">
        <f>IF($A67&lt;&gt;0,L67/$B67*100,"")</f>
        <v>0</v>
      </c>
      <c r="N67" s="104"/>
      <c r="O67" s="104">
        <v>0</v>
      </c>
      <c r="P67" s="66">
        <f>IF($A67&lt;&gt;0,O67/$B67*100,"")</f>
        <v>0</v>
      </c>
      <c r="Q67" s="100"/>
    </row>
    <row r="68" spans="1:17" ht="13.35" customHeight="1" x14ac:dyDescent="0.2">
      <c r="A68" s="23" t="s">
        <v>201</v>
      </c>
      <c r="B68" s="68">
        <f>IF($A68&lt;&gt;0,F68+I68+L68+O68,"")</f>
        <v>81</v>
      </c>
      <c r="D68" s="66">
        <f>IF(A68&lt;&gt;0,B68/$B$11*100,"")</f>
        <v>3.4868704261730521</v>
      </c>
      <c r="F68" s="104">
        <v>70</v>
      </c>
      <c r="G68" s="66">
        <f>IF($A68&lt;&gt;0,F68/$B68*100,"")</f>
        <v>86.419753086419746</v>
      </c>
      <c r="H68" s="104"/>
      <c r="I68" s="104">
        <v>11</v>
      </c>
      <c r="J68" s="66">
        <f>IF($A68&lt;&gt;0,I68/$B68*100,"")</f>
        <v>13.580246913580247</v>
      </c>
      <c r="K68" s="104"/>
      <c r="L68" s="104">
        <v>0</v>
      </c>
      <c r="M68" s="66">
        <f>IF($A68&lt;&gt;0,L68/$B68*100,"")</f>
        <v>0</v>
      </c>
      <c r="N68" s="104"/>
      <c r="O68" s="104">
        <v>0</v>
      </c>
      <c r="P68" s="66">
        <f>IF($A68&lt;&gt;0,O68/$B68*100,"")</f>
        <v>0</v>
      </c>
      <c r="Q68" s="100"/>
    </row>
    <row r="69" spans="1:17" ht="13.35" customHeight="1" x14ac:dyDescent="0.2">
      <c r="A69" s="23" t="s">
        <v>200</v>
      </c>
      <c r="B69" s="68">
        <f>IF($A69&lt;&gt;0,F69+I69+L69+O69,"")</f>
        <v>40</v>
      </c>
      <c r="D69" s="66">
        <f>IF(A69&lt;&gt;0,B69/$B$11*100,"")</f>
        <v>1.7219113215669393</v>
      </c>
      <c r="F69" s="104">
        <v>29</v>
      </c>
      <c r="G69" s="66">
        <f>IF($A69&lt;&gt;0,F69/$B69*100,"")</f>
        <v>72.5</v>
      </c>
      <c r="H69" s="104"/>
      <c r="I69" s="104">
        <v>10</v>
      </c>
      <c r="J69" s="66">
        <f>IF($A69&lt;&gt;0,I69/$B69*100,"")</f>
        <v>25</v>
      </c>
      <c r="K69" s="104"/>
      <c r="L69" s="104">
        <v>1</v>
      </c>
      <c r="M69" s="66">
        <f>IF($A69&lt;&gt;0,L69/$B69*100,"")</f>
        <v>2.5</v>
      </c>
      <c r="N69" s="104"/>
      <c r="O69" s="104">
        <v>0</v>
      </c>
      <c r="P69" s="66">
        <f>IF($A69&lt;&gt;0,O69/$B69*100,"")</f>
        <v>0</v>
      </c>
      <c r="Q69" s="100"/>
    </row>
    <row r="70" spans="1:17" ht="13.35" customHeight="1" x14ac:dyDescent="0.2">
      <c r="A70" s="23" t="s">
        <v>199</v>
      </c>
      <c r="B70" s="68">
        <f>IF($A70&lt;&gt;0,F70+I70+L70+O70,"")</f>
        <v>31</v>
      </c>
      <c r="D70" s="66">
        <f>IF(A70&lt;&gt;0,B70/$B$11*100,"")</f>
        <v>1.3344812742143779</v>
      </c>
      <c r="F70" s="104">
        <v>28</v>
      </c>
      <c r="G70" s="66">
        <f>IF($A70&lt;&gt;0,F70/$B70*100,"")</f>
        <v>90.322580645161281</v>
      </c>
      <c r="H70" s="104"/>
      <c r="I70" s="104">
        <v>3</v>
      </c>
      <c r="J70" s="66">
        <f>IF($A70&lt;&gt;0,I70/$B70*100,"")</f>
        <v>9.67741935483871</v>
      </c>
      <c r="K70" s="104"/>
      <c r="L70" s="104">
        <v>0</v>
      </c>
      <c r="M70" s="66">
        <f>IF($A70&lt;&gt;0,L70/$B70*100,"")</f>
        <v>0</v>
      </c>
      <c r="N70" s="104"/>
      <c r="O70" s="104">
        <v>0</v>
      </c>
      <c r="P70" s="66">
        <f>IF($A70&lt;&gt;0,O70/$B70*100,"")</f>
        <v>0</v>
      </c>
      <c r="Q70" s="100"/>
    </row>
    <row r="71" spans="1:17" ht="13.35" customHeight="1" x14ac:dyDescent="0.2">
      <c r="A71" s="23" t="s">
        <v>198</v>
      </c>
      <c r="B71" s="68">
        <f>IF($A71&lt;&gt;0,F71+I71+L71+O71,"")</f>
        <v>24</v>
      </c>
      <c r="D71" s="66">
        <f>IF(A71&lt;&gt;0,B71/$B$11*100,"")</f>
        <v>1.0331467929401636</v>
      </c>
      <c r="F71" s="104">
        <v>16</v>
      </c>
      <c r="G71" s="66">
        <f>IF($A71&lt;&gt;0,F71/$B71*100,"")</f>
        <v>66.666666666666657</v>
      </c>
      <c r="H71" s="104"/>
      <c r="I71" s="104">
        <v>8</v>
      </c>
      <c r="J71" s="66">
        <f>IF($A71&lt;&gt;0,I71/$B71*100,"")</f>
        <v>33.333333333333329</v>
      </c>
      <c r="K71" s="104"/>
      <c r="L71" s="104">
        <v>0</v>
      </c>
      <c r="M71" s="66">
        <f>IF($A71&lt;&gt;0,L71/$B71*100,"")</f>
        <v>0</v>
      </c>
      <c r="N71" s="104"/>
      <c r="O71" s="104">
        <v>0</v>
      </c>
      <c r="P71" s="66">
        <f>IF($A71&lt;&gt;0,O71/$B71*100,"")</f>
        <v>0</v>
      </c>
      <c r="Q71" s="100"/>
    </row>
    <row r="72" spans="1:17" ht="13.35" customHeight="1" x14ac:dyDescent="0.2">
      <c r="A72" s="23" t="s">
        <v>197</v>
      </c>
      <c r="B72" s="68">
        <f>IF($A72&lt;&gt;0,F72+I72+L72+O72,"")</f>
        <v>24</v>
      </c>
      <c r="D72" s="66">
        <f>IF(A72&lt;&gt;0,B72/$B$11*100,"")</f>
        <v>1.0331467929401636</v>
      </c>
      <c r="F72" s="104">
        <v>0</v>
      </c>
      <c r="G72" s="66">
        <f>IF($A72&lt;&gt;0,F72/$B72*100,"")</f>
        <v>0</v>
      </c>
      <c r="H72" s="104"/>
      <c r="I72" s="104">
        <v>1</v>
      </c>
      <c r="J72" s="66">
        <f>IF($A72&lt;&gt;0,I72/$B72*100,"")</f>
        <v>4.1666666666666661</v>
      </c>
      <c r="K72" s="104"/>
      <c r="L72" s="104">
        <v>19</v>
      </c>
      <c r="M72" s="66">
        <f>IF($A72&lt;&gt;0,L72/$B72*100,"")</f>
        <v>79.166666666666657</v>
      </c>
      <c r="N72" s="104"/>
      <c r="O72" s="104">
        <v>4</v>
      </c>
      <c r="P72" s="66">
        <f>IF($A72&lt;&gt;0,O72/$B72*100,"")</f>
        <v>16.666666666666664</v>
      </c>
      <c r="Q72" s="100"/>
    </row>
    <row r="73" spans="1:17" ht="13.35" customHeight="1" x14ac:dyDescent="0.2">
      <c r="A73" s="23" t="s">
        <v>196</v>
      </c>
      <c r="B73" s="68">
        <f>IF($A73&lt;&gt;0,F73+I73+L73+O73,"")</f>
        <v>9</v>
      </c>
      <c r="D73" s="66">
        <f>IF(A73&lt;&gt;0,B73/$B$11*100,"")</f>
        <v>0.38743004735256137</v>
      </c>
      <c r="F73" s="104">
        <v>9</v>
      </c>
      <c r="G73" s="66">
        <f>IF($A73&lt;&gt;0,F73/$B73*100,"")</f>
        <v>100</v>
      </c>
      <c r="H73" s="104"/>
      <c r="I73" s="104">
        <v>0</v>
      </c>
      <c r="J73" s="66">
        <f>IF($A73&lt;&gt;0,I73/$B73*100,"")</f>
        <v>0</v>
      </c>
      <c r="K73" s="104"/>
      <c r="L73" s="104">
        <v>0</v>
      </c>
      <c r="M73" s="66">
        <f>IF($A73&lt;&gt;0,L73/$B73*100,"")</f>
        <v>0</v>
      </c>
      <c r="N73" s="104"/>
      <c r="O73" s="104">
        <v>0</v>
      </c>
      <c r="P73" s="66">
        <f>IF($A73&lt;&gt;0,O73/$B73*100,"")</f>
        <v>0</v>
      </c>
      <c r="Q73" s="100"/>
    </row>
    <row r="74" spans="1:17" ht="13.35" customHeight="1" x14ac:dyDescent="0.2">
      <c r="A74" s="23" t="s">
        <v>195</v>
      </c>
      <c r="B74" s="68">
        <f>IF($A74&lt;&gt;0,F74+I74+L74+O74,"")</f>
        <v>57</v>
      </c>
      <c r="D74" s="66">
        <f>IF(A74&lt;&gt;0,B74/$B$11*100,"")</f>
        <v>2.4537236332328884</v>
      </c>
      <c r="F74" s="104">
        <v>41</v>
      </c>
      <c r="G74" s="66">
        <f>IF($A74&lt;&gt;0,F74/$B74*100,"")</f>
        <v>71.929824561403507</v>
      </c>
      <c r="H74" s="104"/>
      <c r="I74" s="104">
        <v>14</v>
      </c>
      <c r="J74" s="66">
        <f>IF($A74&lt;&gt;0,I74/$B74*100,"")</f>
        <v>24.561403508771928</v>
      </c>
      <c r="K74" s="104"/>
      <c r="L74" s="104">
        <v>2</v>
      </c>
      <c r="M74" s="66">
        <f>IF($A74&lt;&gt;0,L74/$B74*100,"")</f>
        <v>3.5087719298245612</v>
      </c>
      <c r="N74" s="104"/>
      <c r="O74" s="104">
        <v>0</v>
      </c>
      <c r="P74" s="66">
        <f>IF($A74&lt;&gt;0,O74/$B74*100,"")</f>
        <v>0</v>
      </c>
      <c r="Q74" s="100"/>
    </row>
    <row r="75" spans="1:17" ht="13.35" customHeight="1" x14ac:dyDescent="0.2">
      <c r="A75" s="23" t="s">
        <v>194</v>
      </c>
      <c r="B75" s="68">
        <f>IF($A75&lt;&gt;0,F75+I75+L75+O75,"")</f>
        <v>33</v>
      </c>
      <c r="D75" s="66">
        <f>IF(A75&lt;&gt;0,B75/$B$11*100,"")</f>
        <v>1.420576840292725</v>
      </c>
      <c r="F75" s="104">
        <v>25</v>
      </c>
      <c r="G75" s="66">
        <f>IF($A75&lt;&gt;0,F75/$B75*100,"")</f>
        <v>75.757575757575751</v>
      </c>
      <c r="H75" s="104"/>
      <c r="I75" s="104">
        <v>8</v>
      </c>
      <c r="J75" s="66">
        <f>IF($A75&lt;&gt;0,I75/$B75*100,"")</f>
        <v>24.242424242424242</v>
      </c>
      <c r="K75" s="104"/>
      <c r="L75" s="104">
        <v>0</v>
      </c>
      <c r="M75" s="66">
        <f>IF($A75&lt;&gt;0,L75/$B75*100,"")</f>
        <v>0</v>
      </c>
      <c r="N75" s="104"/>
      <c r="O75" s="104">
        <v>0</v>
      </c>
      <c r="P75" s="66">
        <f>IF($A75&lt;&gt;0,O75/$B75*100,"")</f>
        <v>0</v>
      </c>
      <c r="Q75" s="100"/>
    </row>
    <row r="76" spans="1:17" x14ac:dyDescent="0.2">
      <c r="A76" s="23" t="s">
        <v>193</v>
      </c>
      <c r="B76" s="68">
        <f>IF($A76&lt;&gt;0,F76+I76+L76+O76,"")</f>
        <v>34</v>
      </c>
      <c r="D76" s="66">
        <f>IF(A76&lt;&gt;0,B76/$B$11*100,"")</f>
        <v>1.4636246233318984</v>
      </c>
      <c r="F76" s="104">
        <v>33</v>
      </c>
      <c r="G76" s="66">
        <f>IF($A76&lt;&gt;0,F76/$B76*100,"")</f>
        <v>97.058823529411768</v>
      </c>
      <c r="H76" s="104"/>
      <c r="I76" s="104">
        <v>0</v>
      </c>
      <c r="J76" s="66">
        <f>IF($A76&lt;&gt;0,I76/$B76*100,"")</f>
        <v>0</v>
      </c>
      <c r="K76" s="104"/>
      <c r="L76" s="104">
        <v>1</v>
      </c>
      <c r="M76" s="66">
        <f>IF($A76&lt;&gt;0,L76/$B76*100,"")</f>
        <v>2.9411764705882351</v>
      </c>
      <c r="N76" s="104"/>
      <c r="O76" s="104">
        <v>0</v>
      </c>
      <c r="P76" s="66">
        <f>IF($A76&lt;&gt;0,O76/$B76*100,"")</f>
        <v>0</v>
      </c>
      <c r="Q76" s="100"/>
    </row>
    <row r="77" spans="1:17" x14ac:dyDescent="0.2">
      <c r="A77" s="23" t="s">
        <v>192</v>
      </c>
      <c r="B77" s="68">
        <f>IF($A77&lt;&gt;0,F77+I77+L77+O77,"")</f>
        <v>10</v>
      </c>
      <c r="D77" s="66">
        <f>IF(A77&lt;&gt;0,B77/$B$11*100,"")</f>
        <v>0.43047783039173482</v>
      </c>
      <c r="F77" s="104">
        <v>2</v>
      </c>
      <c r="G77" s="66">
        <f>IF($A77&lt;&gt;0,F77/$B77*100,"")</f>
        <v>20</v>
      </c>
      <c r="H77" s="104"/>
      <c r="I77" s="104">
        <v>8</v>
      </c>
      <c r="J77" s="66">
        <f>IF($A77&lt;&gt;0,I77/$B77*100,"")</f>
        <v>80</v>
      </c>
      <c r="K77" s="104"/>
      <c r="L77" s="104">
        <v>0</v>
      </c>
      <c r="M77" s="66">
        <f>IF($A77&lt;&gt;0,L77/$B77*100,"")</f>
        <v>0</v>
      </c>
      <c r="N77" s="104"/>
      <c r="O77" s="104">
        <v>0</v>
      </c>
      <c r="P77" s="66">
        <f>IF($A77&lt;&gt;0,O77/$B77*100,"")</f>
        <v>0</v>
      </c>
      <c r="Q77" s="100"/>
    </row>
    <row r="78" spans="1:17" x14ac:dyDescent="0.2">
      <c r="A78" s="23" t="s">
        <v>191</v>
      </c>
      <c r="B78" s="68">
        <f>IF($A78&lt;&gt;0,F78+I78+L78+O78,"")</f>
        <v>13</v>
      </c>
      <c r="D78" s="66">
        <f>IF(A78&lt;&gt;0,B78/$B$11*100,"")</f>
        <v>0.55962117950925527</v>
      </c>
      <c r="F78" s="104">
        <v>12</v>
      </c>
      <c r="G78" s="66">
        <f>IF($A78&lt;&gt;0,F78/$B78*100,"")</f>
        <v>92.307692307692307</v>
      </c>
      <c r="H78" s="104"/>
      <c r="I78" s="104">
        <v>0</v>
      </c>
      <c r="J78" s="66">
        <f>IF($A78&lt;&gt;0,I78/$B78*100,"")</f>
        <v>0</v>
      </c>
      <c r="K78" s="104"/>
      <c r="L78" s="104">
        <v>1</v>
      </c>
      <c r="M78" s="66">
        <f>IF($A78&lt;&gt;0,L78/$B78*100,"")</f>
        <v>7.6923076923076925</v>
      </c>
      <c r="N78" s="104"/>
      <c r="O78" s="104">
        <v>0</v>
      </c>
      <c r="P78" s="66">
        <f>IF($A78&lt;&gt;0,O78/$B78*100,"")</f>
        <v>0</v>
      </c>
    </row>
    <row r="79" spans="1:17" x14ac:dyDescent="0.2">
      <c r="A79" s="23" t="s">
        <v>180</v>
      </c>
      <c r="B79" s="68">
        <f>IF($A79&lt;&gt;0,F79+I79+L79+O79,"")</f>
        <v>12</v>
      </c>
      <c r="D79" s="66">
        <f>IF(A79&lt;&gt;0,B79/$B$11*100,"")</f>
        <v>0.51657339647008182</v>
      </c>
      <c r="F79" s="104">
        <v>12</v>
      </c>
      <c r="G79" s="66">
        <f>IF($A79&lt;&gt;0,F79/$B79*100,"")</f>
        <v>100</v>
      </c>
      <c r="H79" s="104"/>
      <c r="I79" s="104">
        <v>0</v>
      </c>
      <c r="J79" s="66">
        <f>IF($A79&lt;&gt;0,I79/$B79*100,"")</f>
        <v>0</v>
      </c>
      <c r="K79" s="104"/>
      <c r="L79" s="104">
        <v>0</v>
      </c>
      <c r="M79" s="105">
        <f>IF($A79&lt;&gt;0,L79/$B79*100,"")</f>
        <v>0</v>
      </c>
      <c r="N79" s="104"/>
      <c r="O79" s="104">
        <v>0</v>
      </c>
      <c r="P79" s="66">
        <f>IF($A79&lt;&gt;0,O79/$B79*100,"")</f>
        <v>0</v>
      </c>
    </row>
    <row r="80" spans="1:17" x14ac:dyDescent="0.2">
      <c r="F80" s="77"/>
      <c r="G80" s="66" t="str">
        <f>IF($A80&lt;&gt;0,F80/$B80*100,"")</f>
        <v/>
      </c>
      <c r="H80" s="77"/>
      <c r="I80" s="77"/>
      <c r="J80" s="66" t="str">
        <f>IF($A80&lt;&gt;0,I80/$B80*100,"")</f>
        <v/>
      </c>
      <c r="K80" s="77"/>
      <c r="L80" s="77"/>
      <c r="M80" s="105" t="str">
        <f>IF($A80&lt;&gt;0,L80/$B80*100,"")</f>
        <v/>
      </c>
      <c r="N80" s="77"/>
      <c r="O80" s="115"/>
      <c r="P80" s="66" t="str">
        <f>IF($A80&lt;&gt;0,O80/$B80*100,"")</f>
        <v/>
      </c>
    </row>
    <row r="81" spans="1:17" ht="13.35" customHeight="1" x14ac:dyDescent="0.2">
      <c r="A81" s="75" t="s">
        <v>190</v>
      </c>
      <c r="B81" s="110">
        <f>IF($A81&lt;&gt;0,F81+I81+L81+O81,"")</f>
        <v>315</v>
      </c>
      <c r="C81" s="110"/>
      <c r="D81" s="105">
        <f>IF(A81&lt;&gt;0,B81/$B$11*100,"")</f>
        <v>13.560051657339647</v>
      </c>
      <c r="E81" s="75"/>
      <c r="F81" s="112">
        <f>SUM(F82:F84)</f>
        <v>215</v>
      </c>
      <c r="G81" s="105">
        <f>IF($A81&lt;&gt;0,F81/$B81*100,"")</f>
        <v>68.253968253968253</v>
      </c>
      <c r="H81" s="114"/>
      <c r="I81" s="112">
        <f>SUM(I82:I84)</f>
        <v>90</v>
      </c>
      <c r="J81" s="105">
        <f>IF($A81&lt;&gt;0,I81/$B81*100,"")</f>
        <v>28.571428571428569</v>
      </c>
      <c r="K81" s="114"/>
      <c r="L81" s="112">
        <f>SUM(L82:L84)</f>
        <v>10</v>
      </c>
      <c r="M81" s="105">
        <f>IF($A81&lt;&gt;0,L81/$B81*100,"")</f>
        <v>3.1746031746031744</v>
      </c>
      <c r="N81" s="113"/>
      <c r="O81" s="112">
        <f>SUM(O82:O84)</f>
        <v>0</v>
      </c>
      <c r="P81" s="66">
        <f>IF($A81&lt;&gt;0,O81/$B81*100,"")</f>
        <v>0</v>
      </c>
    </row>
    <row r="82" spans="1:17" ht="13.35" customHeight="1" x14ac:dyDescent="0.2">
      <c r="A82" s="23" t="s">
        <v>189</v>
      </c>
      <c r="B82" s="68">
        <f>IF($A82&lt;&gt;0,F82+I82+L82+O82,"")</f>
        <v>113</v>
      </c>
      <c r="D82" s="66">
        <f>IF(A82&lt;&gt;0,B82/$B$11*100,"")</f>
        <v>4.8643994834266033</v>
      </c>
      <c r="F82" s="104">
        <v>40</v>
      </c>
      <c r="G82" s="66">
        <f>IF($A82&lt;&gt;0,F82/$B82*100,"")</f>
        <v>35.398230088495573</v>
      </c>
      <c r="H82" s="104"/>
      <c r="I82" s="104">
        <v>72</v>
      </c>
      <c r="J82" s="66">
        <f>IF($A82&lt;&gt;0,I82/$B82*100,"")</f>
        <v>63.716814159292035</v>
      </c>
      <c r="K82" s="104"/>
      <c r="L82" s="104">
        <v>1</v>
      </c>
      <c r="M82" s="66">
        <f>IF($A82&lt;&gt;0,L82/$B82*100,"")</f>
        <v>0.88495575221238942</v>
      </c>
      <c r="N82" s="104"/>
      <c r="O82" s="104">
        <v>0</v>
      </c>
      <c r="P82" s="66">
        <f>IF($A82&lt;&gt;0,O82/$B82*100,"")</f>
        <v>0</v>
      </c>
      <c r="Q82" s="100"/>
    </row>
    <row r="83" spans="1:17" ht="12" customHeight="1" x14ac:dyDescent="0.2">
      <c r="A83" s="23" t="s">
        <v>188</v>
      </c>
      <c r="B83" s="68">
        <f>IF($A83&lt;&gt;0,F83+I83+L83+O83,"")</f>
        <v>159</v>
      </c>
      <c r="D83" s="66">
        <f>IF(A83&lt;&gt;0,B83/$B$11*100,"")</f>
        <v>6.8445975032285835</v>
      </c>
      <c r="F83" s="104">
        <v>159</v>
      </c>
      <c r="G83" s="66">
        <f>IF($A83&lt;&gt;0,F83/$B83*100,"")</f>
        <v>100</v>
      </c>
      <c r="H83" s="104"/>
      <c r="I83" s="104">
        <v>0</v>
      </c>
      <c r="J83" s="66">
        <f>IF($A83&lt;&gt;0,I83/$B83*100,"")</f>
        <v>0</v>
      </c>
      <c r="K83" s="104"/>
      <c r="L83" s="104">
        <v>0</v>
      </c>
      <c r="M83" s="66">
        <f>IF($A83&lt;&gt;0,L83/$B83*100,"")</f>
        <v>0</v>
      </c>
      <c r="N83" s="104"/>
      <c r="O83" s="104">
        <v>0</v>
      </c>
      <c r="P83" s="66">
        <f>IF($A83&lt;&gt;0,O83/$B83*100,"")</f>
        <v>0</v>
      </c>
      <c r="Q83" s="100"/>
    </row>
    <row r="84" spans="1:17" ht="13.35" customHeight="1" x14ac:dyDescent="0.2">
      <c r="A84" s="23" t="s">
        <v>186</v>
      </c>
      <c r="B84" s="68">
        <f>IF($A84&lt;&gt;0,F84+I84+L84+O84,"")</f>
        <v>43</v>
      </c>
      <c r="D84" s="66">
        <f>IF(A84&lt;&gt;0,B84/$B$11*100,"")</f>
        <v>1.8510546706844595</v>
      </c>
      <c r="F84" s="104">
        <v>16</v>
      </c>
      <c r="G84" s="66">
        <f>IF($A84&lt;&gt;0,F84/$B84*100,"")</f>
        <v>37.209302325581397</v>
      </c>
      <c r="H84" s="104"/>
      <c r="I84" s="104">
        <v>18</v>
      </c>
      <c r="J84" s="66">
        <f>IF($A84&lt;&gt;0,I84/$B84*100,"")</f>
        <v>41.860465116279073</v>
      </c>
      <c r="K84" s="104"/>
      <c r="L84" s="104">
        <v>9</v>
      </c>
      <c r="M84" s="66">
        <f>IF($A84&lt;&gt;0,L84/$B84*100,"")</f>
        <v>20.930232558139537</v>
      </c>
      <c r="N84" s="104"/>
      <c r="O84" s="104">
        <v>0</v>
      </c>
      <c r="P84" s="66">
        <f>IF($A84&lt;&gt;0,O84/$B84*100,"")</f>
        <v>0</v>
      </c>
      <c r="Q84" s="100"/>
    </row>
    <row r="85" spans="1:17" ht="9.9499999999999993" customHeight="1" x14ac:dyDescent="0.2">
      <c r="B85" s="68" t="str">
        <f>IF($A85&lt;&gt;0,F85+I85+L85+O85,"")</f>
        <v/>
      </c>
      <c r="D85" s="66" t="str">
        <f>IF(A85&lt;&gt;0,B85/$B$11*100,"")</f>
        <v/>
      </c>
      <c r="G85" s="66" t="str">
        <f>IF($A85&lt;&gt;0,F85/$B85*100,"")</f>
        <v/>
      </c>
      <c r="J85" s="66" t="str">
        <f>IF($A85&lt;&gt;0,I85/$B85*100,"")</f>
        <v/>
      </c>
      <c r="L85" s="111"/>
      <c r="M85" s="66" t="str">
        <f>IF($A85&lt;&gt;0,L85/$B85*100,"")</f>
        <v/>
      </c>
      <c r="P85" s="66" t="str">
        <f>IF($A85&lt;&gt;0,O85/$B85*100,"")</f>
        <v/>
      </c>
    </row>
    <row r="86" spans="1:17" ht="13.35" customHeight="1" x14ac:dyDescent="0.2">
      <c r="A86" s="75" t="s">
        <v>106</v>
      </c>
      <c r="B86" s="110">
        <f>IF($A86&lt;&gt;0,F86+I86+L86+O86,"")</f>
        <v>88</v>
      </c>
      <c r="C86" s="110"/>
      <c r="D86" s="105">
        <f>IF(A86&lt;&gt;0,B86/$B$11*100,"")</f>
        <v>3.7882049074472666</v>
      </c>
      <c r="E86" s="75"/>
      <c r="F86" s="110">
        <f>SUM(F88)</f>
        <v>77</v>
      </c>
      <c r="G86" s="66">
        <f>IF($A86&lt;&gt;0,F86/$B86*100,"")</f>
        <v>87.5</v>
      </c>
      <c r="H86" s="75"/>
      <c r="I86" s="110">
        <f>SUM(I88)</f>
        <v>10</v>
      </c>
      <c r="J86" s="66">
        <f>IF($A86&lt;&gt;0,I86/$B86*100,"")</f>
        <v>11.363636363636363</v>
      </c>
      <c r="K86" s="75"/>
      <c r="L86" s="110">
        <f>SUM(L88)</f>
        <v>1</v>
      </c>
      <c r="M86" s="66">
        <f>IF($A86&lt;&gt;0,L86/$B86*100,"")</f>
        <v>1.1363636363636365</v>
      </c>
      <c r="N86" s="75"/>
      <c r="O86" s="110">
        <f>SUM(O88)</f>
        <v>0</v>
      </c>
      <c r="P86" s="66">
        <f>IF($A86&lt;&gt;0,O86/$B86*100,"")</f>
        <v>0</v>
      </c>
    </row>
    <row r="87" spans="1:17" ht="12" customHeight="1" x14ac:dyDescent="0.2">
      <c r="A87" s="75"/>
      <c r="B87" s="68" t="str">
        <f>IF($A87&lt;&gt;0,F87+I87+L87+O87,"")</f>
        <v/>
      </c>
      <c r="D87" s="66" t="str">
        <f>IF(A87&lt;&gt;0,B87/$B$11*100,"")</f>
        <v/>
      </c>
      <c r="G87" s="66" t="str">
        <f>IF($A87&lt;&gt;0,F87/$B87*100,"")</f>
        <v/>
      </c>
      <c r="J87" s="66" t="str">
        <f>IF($A87&lt;&gt;0,I87/$B87*100,"")</f>
        <v/>
      </c>
      <c r="M87" s="66" t="str">
        <f>IF($A87&lt;&gt;0,L87/$B87*100,"")</f>
        <v/>
      </c>
      <c r="O87" s="68">
        <f>SUM(O88:O93)</f>
        <v>0</v>
      </c>
      <c r="P87" s="66" t="str">
        <f>IF($A87&lt;&gt;0,O87/$B87*100,"")</f>
        <v/>
      </c>
    </row>
    <row r="88" spans="1:17" ht="12.75" customHeight="1" x14ac:dyDescent="0.2">
      <c r="A88" s="75" t="s">
        <v>185</v>
      </c>
      <c r="B88" s="110">
        <f>IF($A88&lt;&gt;0,F88+I88+L88+O88,"")</f>
        <v>88</v>
      </c>
      <c r="C88" s="110"/>
      <c r="D88" s="105">
        <f>IF(A88&lt;&gt;0,B88/$B$11*100,"")</f>
        <v>3.7882049074472666</v>
      </c>
      <c r="E88" s="75"/>
      <c r="F88" s="108">
        <f>SUM(F89:F94)</f>
        <v>77</v>
      </c>
      <c r="G88" s="105">
        <f>IF($A88&lt;&gt;0,F88/$B88*100,"")</f>
        <v>87.5</v>
      </c>
      <c r="H88" s="108"/>
      <c r="I88" s="108">
        <f>SUM(I89:I94)</f>
        <v>10</v>
      </c>
      <c r="J88" s="105">
        <f>IF($A88&lt;&gt;0,I88/$B88*100,"")</f>
        <v>11.363636363636363</v>
      </c>
      <c r="K88" s="109"/>
      <c r="L88" s="108">
        <f>SUM(L89:L94)</f>
        <v>1</v>
      </c>
      <c r="M88" s="105">
        <f>IF($A88&lt;&gt;0,L88/$B88*100,"")</f>
        <v>1.1363636363636365</v>
      </c>
      <c r="O88" s="107">
        <f>SUM(O89:O94)</f>
        <v>0</v>
      </c>
      <c r="P88" s="66">
        <f>IF($A88&lt;&gt;0,O88/$B88*100,"")</f>
        <v>0</v>
      </c>
    </row>
    <row r="89" spans="1:17" ht="12.75" customHeight="1" x14ac:dyDescent="0.2">
      <c r="A89" s="23" t="s">
        <v>184</v>
      </c>
      <c r="B89" s="68">
        <f>IF($A89&lt;&gt;0,F89+I89+L89+O89,"")</f>
        <v>28</v>
      </c>
      <c r="D89" s="66">
        <f>IF(A89&lt;&gt;0,B89/$B$11*100,"")</f>
        <v>1.2053379250968574</v>
      </c>
      <c r="F89" s="104">
        <v>27</v>
      </c>
      <c r="G89" s="66">
        <f>IF($A89&lt;&gt;0,F89/$B89*100,"")</f>
        <v>96.428571428571431</v>
      </c>
      <c r="H89" s="104"/>
      <c r="I89" s="104">
        <v>0</v>
      </c>
      <c r="J89" s="66">
        <f>IF($A89&lt;&gt;0,I89/$B89*100,"")</f>
        <v>0</v>
      </c>
      <c r="K89" s="104"/>
      <c r="L89" s="104">
        <v>1</v>
      </c>
      <c r="M89" s="66">
        <f>IF($A89&lt;&gt;0,L89/$B89*100,"")</f>
        <v>3.5714285714285712</v>
      </c>
      <c r="N89" s="104"/>
      <c r="O89" s="77"/>
      <c r="P89" s="66">
        <f>IF($A89&lt;&gt;0,O89/$B89*100,"")</f>
        <v>0</v>
      </c>
    </row>
    <row r="90" spans="1:17" ht="12.75" customHeight="1" x14ac:dyDescent="0.2">
      <c r="A90" s="23" t="s">
        <v>183</v>
      </c>
      <c r="B90" s="68">
        <f>IF($A90&lt;&gt;0,F90+I90+L90+O90,"")</f>
        <v>6</v>
      </c>
      <c r="D90" s="66">
        <f>IF(A90&lt;&gt;0,B90/$B$11*100,"")</f>
        <v>0.25828669823504091</v>
      </c>
      <c r="F90" s="104">
        <v>5</v>
      </c>
      <c r="G90" s="66">
        <f>IF($A90&lt;&gt;0,F90/$B90*100,"")</f>
        <v>83.333333333333343</v>
      </c>
      <c r="H90" s="104"/>
      <c r="I90" s="104">
        <v>1</v>
      </c>
      <c r="J90" s="66">
        <f>IF($A90&lt;&gt;0,I90/$B90*100,"")</f>
        <v>16.666666666666664</v>
      </c>
      <c r="K90" s="104"/>
      <c r="L90" s="104">
        <v>0</v>
      </c>
      <c r="M90" s="105">
        <f>IF($A90&lt;&gt;0,L90/$B90*100,"")</f>
        <v>0</v>
      </c>
      <c r="N90" s="104"/>
      <c r="O90" s="77"/>
      <c r="P90" s="66">
        <f>IF($A90&lt;&gt;0,O90/$B90*100,"")</f>
        <v>0</v>
      </c>
    </row>
    <row r="91" spans="1:17" ht="12.75" customHeight="1" x14ac:dyDescent="0.2">
      <c r="A91" s="23" t="s">
        <v>182</v>
      </c>
      <c r="B91" s="68">
        <f>IF($A91&lt;&gt;0,F91+I91+L91+O91,"")</f>
        <v>6</v>
      </c>
      <c r="D91" s="66">
        <f>IF(A91&lt;&gt;0,B91/$B$11*100,"")</f>
        <v>0.25828669823504091</v>
      </c>
      <c r="F91" s="104">
        <v>6</v>
      </c>
      <c r="G91" s="66">
        <f>IF($A91&lt;&gt;0,F91/$B91*100,"")</f>
        <v>100</v>
      </c>
      <c r="H91" s="104"/>
      <c r="I91" s="104">
        <v>0</v>
      </c>
      <c r="J91" s="66">
        <f>IF($A91&lt;&gt;0,I91/$B91*100,"")</f>
        <v>0</v>
      </c>
      <c r="K91" s="104"/>
      <c r="L91" s="104">
        <v>0</v>
      </c>
      <c r="M91" s="105">
        <f>IF($A91&lt;&gt;0,L91/$B91*100,"")</f>
        <v>0</v>
      </c>
      <c r="N91" s="104"/>
      <c r="O91" s="77"/>
      <c r="P91" s="66">
        <f>IF($A91&lt;&gt;0,O91/$B91*100,"")</f>
        <v>0</v>
      </c>
    </row>
    <row r="92" spans="1:17" ht="12.75" customHeight="1" x14ac:dyDescent="0.2">
      <c r="A92" s="23" t="s">
        <v>181</v>
      </c>
      <c r="B92" s="68">
        <f>IF($A92&lt;&gt;0,F92+I92+L92+O92,"")</f>
        <v>16</v>
      </c>
      <c r="D92" s="66">
        <f>IF(A92&lt;&gt;0,B92/$B$11*100,"")</f>
        <v>0.68876452862677573</v>
      </c>
      <c r="F92" s="106">
        <v>8</v>
      </c>
      <c r="G92" s="66">
        <f>IF($A92&lt;&gt;0,F92/$B92*100,"")</f>
        <v>50</v>
      </c>
      <c r="H92" s="106"/>
      <c r="I92" s="106">
        <v>8</v>
      </c>
      <c r="J92" s="66">
        <f>IF($A92&lt;&gt;0,I92/$B92*100,"")</f>
        <v>50</v>
      </c>
      <c r="K92" s="106"/>
      <c r="L92" s="106">
        <v>0</v>
      </c>
      <c r="M92" s="105">
        <f>IF($A92&lt;&gt;0,L92/$B92*100,"")</f>
        <v>0</v>
      </c>
      <c r="N92" s="106"/>
      <c r="O92" s="77"/>
    </row>
    <row r="93" spans="1:17" ht="12.75" customHeight="1" x14ac:dyDescent="0.2">
      <c r="A93" s="23" t="s">
        <v>180</v>
      </c>
      <c r="B93" s="68">
        <f>IF($A93&lt;&gt;0,F93+I93+L93+O93,"")</f>
        <v>1</v>
      </c>
      <c r="D93" s="66">
        <f>IF(A93&lt;&gt;0,B93/$B$11*100,"")</f>
        <v>4.3047783039173483E-2</v>
      </c>
      <c r="F93" s="104">
        <v>1</v>
      </c>
      <c r="G93" s="66">
        <f>IF($A93&lt;&gt;0,F93/$B93*100,"")</f>
        <v>100</v>
      </c>
      <c r="H93" s="104"/>
      <c r="I93" s="104">
        <v>0</v>
      </c>
      <c r="J93" s="66">
        <f>IF($A93&lt;&gt;0,I93/$B93*100,"")</f>
        <v>0</v>
      </c>
      <c r="K93" s="104"/>
      <c r="L93" s="104">
        <v>0</v>
      </c>
      <c r="M93" s="105">
        <f>IF($A93&lt;&gt;0,L93/$B93*100,"")</f>
        <v>0</v>
      </c>
      <c r="N93" s="104"/>
      <c r="O93" s="77"/>
      <c r="P93" s="66">
        <f>IF($A93&lt;&gt;0,O93/$B93*100,"")</f>
        <v>0</v>
      </c>
    </row>
    <row r="94" spans="1:17" ht="12.75" customHeight="1" x14ac:dyDescent="0.2">
      <c r="A94" s="23" t="s">
        <v>179</v>
      </c>
      <c r="B94" s="68">
        <f>IF($A94&lt;&gt;0,F94+I94+L94+O94,"")</f>
        <v>31</v>
      </c>
      <c r="D94" s="66">
        <f>IF(A94&lt;&gt;0,B94/$B$11*100,"")</f>
        <v>1.3344812742143779</v>
      </c>
      <c r="F94" s="104">
        <v>30</v>
      </c>
      <c r="G94" s="66">
        <f>IF($A94&lt;&gt;0,F94/$B94*100,"")</f>
        <v>96.774193548387103</v>
      </c>
      <c r="H94" s="104"/>
      <c r="I94" s="104">
        <v>1</v>
      </c>
      <c r="J94" s="66">
        <f>IF($A94&lt;&gt;0,I94/$B94*100,"")</f>
        <v>3.225806451612903</v>
      </c>
      <c r="K94" s="104"/>
      <c r="L94" s="104">
        <v>0</v>
      </c>
      <c r="M94" s="105">
        <f>IF($A94&lt;&gt;0,L94/$B94*100,"")</f>
        <v>0</v>
      </c>
      <c r="N94" s="104"/>
      <c r="O94" s="77"/>
    </row>
    <row r="95" spans="1:17" ht="7.5" customHeight="1" thickBot="1" x14ac:dyDescent="0.25">
      <c r="A95" s="72"/>
      <c r="B95" s="71"/>
      <c r="C95" s="71"/>
      <c r="D95" s="70"/>
      <c r="E95" s="72"/>
      <c r="F95" s="71"/>
      <c r="G95" s="70"/>
      <c r="H95" s="72"/>
      <c r="I95" s="71"/>
      <c r="J95" s="70"/>
      <c r="K95" s="72"/>
      <c r="L95" s="71"/>
      <c r="M95" s="70"/>
      <c r="N95" s="72"/>
      <c r="O95" s="71"/>
      <c r="P95" s="70"/>
      <c r="Q95" s="72"/>
    </row>
    <row r="96" spans="1:17" ht="9" customHeight="1" x14ac:dyDescent="0.2"/>
    <row r="97" spans="1:17" ht="15" x14ac:dyDescent="0.25">
      <c r="A97" s="69" t="s">
        <v>151</v>
      </c>
      <c r="C97" s="66"/>
      <c r="D97" s="23"/>
      <c r="E97" s="68"/>
      <c r="F97" s="66"/>
      <c r="G97" s="23"/>
      <c r="H97" s="68"/>
      <c r="I97" s="66"/>
      <c r="J97" s="23"/>
      <c r="K97" s="68"/>
      <c r="L97" s="66"/>
      <c r="M97" s="23"/>
      <c r="N97" s="68"/>
      <c r="O97" s="66"/>
      <c r="P97" s="23"/>
      <c r="Q97" s="68"/>
    </row>
    <row r="98" spans="1:17" ht="7.5" customHeight="1" x14ac:dyDescent="0.2"/>
    <row r="99" spans="1:17" x14ac:dyDescent="0.2">
      <c r="A99" s="23" t="s">
        <v>271</v>
      </c>
    </row>
    <row r="100" spans="1:17" x14ac:dyDescent="0.2">
      <c r="A100" s="23" t="s">
        <v>97</v>
      </c>
    </row>
  </sheetData>
  <mergeCells count="1">
    <mergeCell ref="B7:D7"/>
  </mergeCells>
  <printOptions horizontalCentered="1" verticalCentered="1"/>
  <pageMargins left="0" right="0" top="0" bottom="0" header="0" footer="0"/>
  <pageSetup scale="60" orientation="portrait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7073-47B2-4903-95FD-1DA16ECD83E1}">
  <dimension ref="A1:S113"/>
  <sheetViews>
    <sheetView showZeros="0" zoomScale="110" zoomScaleNormal="110" workbookViewId="0">
      <selection activeCell="A3" sqref="A3"/>
    </sheetView>
  </sheetViews>
  <sheetFormatPr baseColWidth="10" defaultColWidth="8.85546875" defaultRowHeight="12.75" x14ac:dyDescent="0.2"/>
  <cols>
    <col min="1" max="1" width="34.85546875" style="23" customWidth="1"/>
    <col min="2" max="2" width="8.140625" style="68" customWidth="1"/>
    <col min="3" max="3" width="8" style="66" customWidth="1"/>
    <col min="4" max="4" width="2.5703125" style="23" customWidth="1"/>
    <col min="5" max="5" width="8.140625" style="68" customWidth="1"/>
    <col min="6" max="6" width="7.42578125" style="66" customWidth="1"/>
    <col min="7" max="7" width="2.85546875" style="23" customWidth="1"/>
    <col min="8" max="8" width="8.140625" style="68" customWidth="1"/>
    <col min="9" max="9" width="8.140625" style="66" customWidth="1"/>
    <col min="10" max="10" width="2.85546875" style="23" customWidth="1"/>
    <col min="11" max="11" width="8.140625" style="68" customWidth="1"/>
    <col min="12" max="12" width="8.42578125" style="66" customWidth="1"/>
    <col min="13" max="13" width="2.85546875" style="23" customWidth="1"/>
    <col min="14" max="14" width="8.140625" style="68" customWidth="1"/>
    <col min="15" max="15" width="8.140625" style="66" customWidth="1"/>
    <col min="16" max="16" width="2.85546875" style="23" customWidth="1"/>
    <col min="17" max="17" width="8.140625" style="68" customWidth="1"/>
    <col min="18" max="18" width="8.140625" style="66" customWidth="1"/>
    <col min="19" max="19" width="2.85546875" style="23" customWidth="1"/>
    <col min="20" max="16384" width="8.85546875" style="23"/>
  </cols>
  <sheetData>
    <row r="1" spans="1:19" x14ac:dyDescent="0.2">
      <c r="A1" s="23" t="s">
        <v>301</v>
      </c>
    </row>
    <row r="2" spans="1:19" x14ac:dyDescent="0.2">
      <c r="A2" s="23" t="s">
        <v>300</v>
      </c>
    </row>
    <row r="3" spans="1:19" ht="9" customHeight="1" x14ac:dyDescent="0.2"/>
    <row r="4" spans="1:19" x14ac:dyDescent="0.2">
      <c r="A4" s="23" t="s">
        <v>299</v>
      </c>
    </row>
    <row r="5" spans="1:19" ht="9" customHeight="1" thickBot="1" x14ac:dyDescent="0.25">
      <c r="S5" s="66"/>
    </row>
    <row r="6" spans="1:19" ht="12" customHeight="1" x14ac:dyDescent="0.2">
      <c r="A6" s="86"/>
      <c r="B6" s="85"/>
      <c r="C6" s="78"/>
      <c r="D6" s="86"/>
      <c r="E6" s="85"/>
      <c r="F6" s="78"/>
      <c r="G6" s="86"/>
      <c r="H6" s="85"/>
      <c r="I6" s="78"/>
      <c r="J6" s="86"/>
      <c r="K6" s="85"/>
      <c r="L6" s="78"/>
      <c r="M6" s="86"/>
      <c r="N6" s="85"/>
      <c r="O6" s="78"/>
      <c r="P6" s="86"/>
      <c r="Q6" s="85"/>
      <c r="R6" s="78"/>
      <c r="S6" s="78"/>
    </row>
    <row r="7" spans="1:19" ht="14.1" customHeight="1" x14ac:dyDescent="0.2">
      <c r="A7" s="23" t="s">
        <v>3</v>
      </c>
      <c r="H7" s="118" t="s">
        <v>298</v>
      </c>
      <c r="I7" s="118"/>
      <c r="K7" s="118" t="s">
        <v>297</v>
      </c>
      <c r="L7" s="118"/>
      <c r="N7" s="118" t="s">
        <v>296</v>
      </c>
      <c r="O7" s="118"/>
    </row>
    <row r="8" spans="1:19" ht="14.1" customHeight="1" x14ac:dyDescent="0.2">
      <c r="A8" s="23" t="s">
        <v>295</v>
      </c>
      <c r="B8" s="83" t="s">
        <v>294</v>
      </c>
      <c r="C8" s="83"/>
      <c r="E8" s="83" t="s">
        <v>293</v>
      </c>
      <c r="F8" s="83"/>
      <c r="H8" s="83" t="s">
        <v>292</v>
      </c>
      <c r="I8" s="83"/>
      <c r="K8" s="83" t="s">
        <v>291</v>
      </c>
      <c r="L8" s="83"/>
      <c r="N8" s="83" t="s">
        <v>290</v>
      </c>
      <c r="O8" s="83"/>
      <c r="Q8" s="83" t="s">
        <v>289</v>
      </c>
      <c r="R8" s="83"/>
    </row>
    <row r="9" spans="1:19" ht="14.1" customHeight="1" x14ac:dyDescent="0.2">
      <c r="A9" s="23" t="s">
        <v>288</v>
      </c>
      <c r="B9" s="80" t="s">
        <v>166</v>
      </c>
      <c r="C9" s="79" t="s">
        <v>254</v>
      </c>
      <c r="E9" s="80" t="s">
        <v>166</v>
      </c>
      <c r="F9" s="79" t="s">
        <v>254</v>
      </c>
      <c r="H9" s="80" t="s">
        <v>166</v>
      </c>
      <c r="I9" s="79" t="s">
        <v>254</v>
      </c>
      <c r="K9" s="80" t="s">
        <v>166</v>
      </c>
      <c r="L9" s="79" t="s">
        <v>254</v>
      </c>
      <c r="N9" s="80" t="s">
        <v>166</v>
      </c>
      <c r="O9" s="79" t="s">
        <v>254</v>
      </c>
      <c r="Q9" s="80" t="s">
        <v>166</v>
      </c>
      <c r="R9" s="79" t="s">
        <v>254</v>
      </c>
    </row>
    <row r="10" spans="1:19" ht="10.5" customHeight="1" thickBot="1" x14ac:dyDescent="0.25">
      <c r="A10" s="72"/>
      <c r="B10" s="71"/>
      <c r="C10" s="70"/>
      <c r="D10" s="72"/>
      <c r="E10" s="71"/>
      <c r="F10" s="70"/>
      <c r="G10" s="72"/>
      <c r="H10" s="71"/>
      <c r="I10" s="70"/>
      <c r="J10" s="72"/>
      <c r="K10" s="71"/>
      <c r="L10" s="70"/>
      <c r="M10" s="72"/>
      <c r="N10" s="71"/>
      <c r="O10" s="70"/>
      <c r="P10" s="72"/>
      <c r="Q10" s="71"/>
      <c r="R10" s="70"/>
    </row>
    <row r="11" spans="1:19" ht="11.25" customHeight="1" x14ac:dyDescent="0.2">
      <c r="S11" s="78"/>
    </row>
    <row r="12" spans="1:19" ht="14.1" customHeight="1" x14ac:dyDescent="0.2">
      <c r="A12" s="75" t="s">
        <v>125</v>
      </c>
      <c r="B12" s="68">
        <f>B14+B98</f>
        <v>42949</v>
      </c>
      <c r="C12" s="66">
        <f>C14+C98</f>
        <v>100</v>
      </c>
      <c r="E12" s="68">
        <f>E14+E98</f>
        <v>2126</v>
      </c>
      <c r="F12" s="66">
        <f>IF($A12&lt;&gt;"",E12/$B12*100,"")</f>
        <v>4.9500570444014995</v>
      </c>
      <c r="H12" s="68">
        <f>H14+H98</f>
        <v>8128</v>
      </c>
      <c r="I12" s="66">
        <f>IF($A12&lt;&gt;"",H12/$B12*100,"")</f>
        <v>18.924771240308271</v>
      </c>
      <c r="K12" s="68">
        <f>K14+K98</f>
        <v>13049</v>
      </c>
      <c r="L12" s="66">
        <f>IF($A12&lt;&gt;"",K12/$B12*100,"")</f>
        <v>30.382546741484084</v>
      </c>
      <c r="N12" s="68">
        <f>N14+N98</f>
        <v>17758</v>
      </c>
      <c r="O12" s="66">
        <f>IF($A12&lt;&gt;"",N12/$B12*100,"")</f>
        <v>41.34671354397075</v>
      </c>
      <c r="Q12" s="68">
        <f>Q14+Q98</f>
        <v>1888</v>
      </c>
      <c r="R12" s="66">
        <f>IF($A12&lt;&gt;"",Q12/$B12*100,"")</f>
        <v>4.3959114298353867</v>
      </c>
    </row>
    <row r="13" spans="1:19" ht="9.75" customHeight="1" x14ac:dyDescent="0.2">
      <c r="F13" s="66" t="str">
        <f>IF($A13&lt;&gt;"",E13/$B13*100,"")</f>
        <v/>
      </c>
      <c r="I13" s="66" t="str">
        <f>IF($A13&lt;&gt;"",H13/$B13*100,"")</f>
        <v/>
      </c>
      <c r="L13" s="66" t="str">
        <f>IF($A13&lt;&gt;"",K13/$B13*100,"")</f>
        <v/>
      </c>
      <c r="O13" s="66" t="str">
        <f>IF($A13&lt;&gt;"",N13/$B13*100,"")</f>
        <v/>
      </c>
      <c r="R13" s="66" t="str">
        <f>IF($A13&lt;&gt;"",Q13/$B13*100,"")</f>
        <v/>
      </c>
    </row>
    <row r="14" spans="1:19" ht="14.1" customHeight="1" x14ac:dyDescent="0.2">
      <c r="A14" s="75" t="s">
        <v>12</v>
      </c>
      <c r="B14" s="68">
        <f>B94+B16+B27+B35+B75+B61+B82+B96+B106</f>
        <v>32240</v>
      </c>
      <c r="C14" s="66">
        <f>IF(A14&lt;&gt;0,B14/$B$12*100,"")</f>
        <v>75.065775687443249</v>
      </c>
      <c r="D14" s="23" t="s">
        <v>150</v>
      </c>
      <c r="E14" s="68">
        <f>E94+E16+E27+E35+E75+E61+E82+E96+E106</f>
        <v>1801</v>
      </c>
      <c r="F14" s="66">
        <f>IF($A14&lt;&gt;"",E14/$B14*100,"")</f>
        <v>5.5862282878411911</v>
      </c>
      <c r="G14" s="23" t="s">
        <v>150</v>
      </c>
      <c r="H14" s="68">
        <f>H94+H16+H27+H35+H75+H61+H82+H96+H106</f>
        <v>6484</v>
      </c>
      <c r="I14" s="66">
        <f>IF($A14&lt;&gt;"",H14/$B14*100,"")</f>
        <v>20.11166253101737</v>
      </c>
      <c r="J14" s="23" t="s">
        <v>150</v>
      </c>
      <c r="K14" s="68">
        <f>K94+K16+K27+K35+K75+K61+K82+K96+K106</f>
        <v>9422</v>
      </c>
      <c r="L14" s="66">
        <f>IF($A14&lt;&gt;"",K14/$B14*100,"")</f>
        <v>29.224565756823822</v>
      </c>
      <c r="M14" s="23" t="s">
        <v>150</v>
      </c>
      <c r="N14" s="68">
        <f>N94+N16+N27+N35+N75+N61+N82+N96+N106</f>
        <v>12880</v>
      </c>
      <c r="O14" s="66">
        <f>IF($A14&lt;&gt;"",N14/$B14*100,"")</f>
        <v>39.950372208436725</v>
      </c>
      <c r="P14" s="23" t="s">
        <v>150</v>
      </c>
      <c r="Q14" s="68">
        <f>Q94+Q16+Q27+Q35+Q75+Q61+Q82+Q96+Q106</f>
        <v>1653</v>
      </c>
      <c r="R14" s="66">
        <f>IF($A14&lt;&gt;"",Q14/$B14*100,"")</f>
        <v>5.1271712158808933</v>
      </c>
    </row>
    <row r="15" spans="1:19" ht="9.75" customHeight="1" x14ac:dyDescent="0.2">
      <c r="C15" s="66" t="str">
        <f>IF(A15&lt;&gt;0,B15/$B$12*100,"")</f>
        <v/>
      </c>
      <c r="F15" s="66" t="str">
        <f>IF($A15&lt;&gt;"",E15/$B15*100,"")</f>
        <v/>
      </c>
      <c r="I15" s="66" t="str">
        <f>IF($A15&lt;&gt;"",H15/$B15*100,"")</f>
        <v/>
      </c>
      <c r="L15" s="66" t="str">
        <f>IF($A15&lt;&gt;"",K15/$B15*100,"")</f>
        <v/>
      </c>
      <c r="O15" s="66" t="str">
        <f>IF($A15&lt;&gt;"",N15/$B15*100,"")</f>
        <v/>
      </c>
      <c r="R15" s="66" t="str">
        <f>IF($A15&lt;&gt;"",Q15/$B15*100,"")</f>
        <v/>
      </c>
    </row>
    <row r="16" spans="1:19" ht="14.1" customHeight="1" x14ac:dyDescent="0.2">
      <c r="A16" s="75" t="s">
        <v>85</v>
      </c>
      <c r="B16" s="68">
        <f>SUM(B17+B22)</f>
        <v>3144</v>
      </c>
      <c r="C16" s="66">
        <f>IF(A16&lt;&gt;0,B16/$B$12*100,"")</f>
        <v>7.3203101352767241</v>
      </c>
      <c r="E16" s="68">
        <f>SUM(E17+E22)</f>
        <v>99</v>
      </c>
      <c r="F16" s="66">
        <f>IF($A16&lt;&gt;"",E16/$B16*100,"")</f>
        <v>3.1488549618320607</v>
      </c>
      <c r="H16" s="68">
        <f>SUM(H17+H22)</f>
        <v>851</v>
      </c>
      <c r="I16" s="66">
        <f>IF($A16&lt;&gt;"",H16/$B16*100,"")</f>
        <v>27.067430025445294</v>
      </c>
      <c r="K16" s="68">
        <f>SUM(K17+K22)</f>
        <v>911</v>
      </c>
      <c r="L16" s="66">
        <f>IF($A16&lt;&gt;"",K16/$B16*100,"")</f>
        <v>28.975826972010175</v>
      </c>
      <c r="N16" s="68">
        <f>SUM(N17+N22)</f>
        <v>1119</v>
      </c>
      <c r="O16" s="66">
        <f>IF($A16&lt;&gt;"",N16/$B16*100,"")</f>
        <v>35.591603053435115</v>
      </c>
      <c r="Q16" s="68">
        <f>SUM(Q17+Q22)</f>
        <v>164</v>
      </c>
      <c r="R16" s="66">
        <f>IF($A16&lt;&gt;"",Q16/$B16*100,"")</f>
        <v>5.216284987277354</v>
      </c>
    </row>
    <row r="17" spans="1:19" ht="14.1" customHeight="1" x14ac:dyDescent="0.2">
      <c r="A17" s="23" t="s">
        <v>19</v>
      </c>
      <c r="B17" s="68">
        <f>SUM(E17+H17+K17+N17+Q17)</f>
        <v>1138</v>
      </c>
      <c r="C17" s="66">
        <f>IF(A17&lt;&gt;0,B17/$B$12*100,"")</f>
        <v>2.6496542410766257</v>
      </c>
      <c r="E17" s="68">
        <f>SUM(E18:E20)</f>
        <v>48</v>
      </c>
      <c r="F17" s="66">
        <f>IF($A17&lt;&gt;"",E17/$B17*100,"")</f>
        <v>4.2179261862917397</v>
      </c>
      <c r="G17" s="23" t="s">
        <v>150</v>
      </c>
      <c r="H17" s="68">
        <f>SUM(H18:H20)</f>
        <v>291</v>
      </c>
      <c r="I17" s="66">
        <f>IF($A17&lt;&gt;"",H17/$B17*100,"")</f>
        <v>25.57117750439367</v>
      </c>
      <c r="J17" s="23" t="s">
        <v>150</v>
      </c>
      <c r="K17" s="68">
        <f>SUM(K18:K20)</f>
        <v>318</v>
      </c>
      <c r="L17" s="66">
        <f>IF($A17&lt;&gt;"",K17/$B17*100,"")</f>
        <v>27.943760984182774</v>
      </c>
      <c r="M17" s="23" t="s">
        <v>150</v>
      </c>
      <c r="N17" s="68">
        <f>SUM(N18:N20)</f>
        <v>414</v>
      </c>
      <c r="O17" s="66">
        <f>IF($A17&lt;&gt;"",N17/$B17*100,"")</f>
        <v>36.379613356766257</v>
      </c>
      <c r="P17" s="23" t="s">
        <v>150</v>
      </c>
      <c r="Q17" s="68">
        <f>SUM(Q18:Q20)</f>
        <v>67</v>
      </c>
      <c r="R17" s="66">
        <f>IF($A17&lt;&gt;"",Q17/$B17*100,"")</f>
        <v>5.8875219683655535</v>
      </c>
    </row>
    <row r="18" spans="1:19" ht="14.1" customHeight="1" x14ac:dyDescent="0.2">
      <c r="A18" s="23" t="s">
        <v>20</v>
      </c>
      <c r="B18" s="68">
        <f>SUM(E18+H18+K18+N18+Q18)</f>
        <v>144</v>
      </c>
      <c r="C18" s="66">
        <f>IF(A18&lt;&gt;0,B18/$B$12*100,"")</f>
        <v>0.33528138024168203</v>
      </c>
      <c r="E18" s="73">
        <v>10</v>
      </c>
      <c r="F18" s="66">
        <f>IF($A18&lt;&gt;"",E18/$B18*100,"")</f>
        <v>6.9444444444444446</v>
      </c>
      <c r="G18" s="73"/>
      <c r="H18" s="73">
        <v>30</v>
      </c>
      <c r="I18" s="66">
        <f>IF($A18&lt;&gt;"",H18/$B18*100,"")</f>
        <v>20.833333333333336</v>
      </c>
      <c r="J18" s="73"/>
      <c r="K18" s="73">
        <v>46</v>
      </c>
      <c r="L18" s="66">
        <f>IF($A18&lt;&gt;"",K18/$B18*100,"")</f>
        <v>31.944444444444443</v>
      </c>
      <c r="M18" s="73"/>
      <c r="N18" s="73">
        <v>54</v>
      </c>
      <c r="O18" s="66">
        <f>IF($A18&lt;&gt;"",N18/$B18*100,"")</f>
        <v>37.5</v>
      </c>
      <c r="P18" s="73"/>
      <c r="Q18" s="73">
        <v>4</v>
      </c>
      <c r="R18" s="66">
        <f>IF($A18&lt;&gt;"",Q18/$B18*100,"")</f>
        <v>2.7777777777777777</v>
      </c>
      <c r="S18" s="100"/>
    </row>
    <row r="19" spans="1:19" ht="14.1" customHeight="1" x14ac:dyDescent="0.2">
      <c r="A19" s="23" t="s">
        <v>21</v>
      </c>
      <c r="B19" s="68">
        <f>SUM(E19+H19+K19+N19+Q19)</f>
        <v>270</v>
      </c>
      <c r="C19" s="66">
        <f>IF(A19&lt;&gt;0,B19/$B$12*100,"")</f>
        <v>0.62865258795315371</v>
      </c>
      <c r="E19" s="73">
        <v>13</v>
      </c>
      <c r="F19" s="66">
        <f>IF($A19&lt;&gt;"",E19/$B19*100,"")</f>
        <v>4.8148148148148149</v>
      </c>
      <c r="G19" s="73"/>
      <c r="H19" s="73">
        <v>55</v>
      </c>
      <c r="I19" s="66">
        <f>IF($A19&lt;&gt;"",H19/$B19*100,"")</f>
        <v>20.37037037037037</v>
      </c>
      <c r="J19" s="73"/>
      <c r="K19" s="73">
        <v>70</v>
      </c>
      <c r="L19" s="66">
        <f>IF($A19&lt;&gt;"",K19/$B19*100,"")</f>
        <v>25.925925925925924</v>
      </c>
      <c r="M19" s="73"/>
      <c r="N19" s="73">
        <v>104</v>
      </c>
      <c r="O19" s="66">
        <f>IF($A19&lt;&gt;"",N19/$B19*100,"")</f>
        <v>38.518518518518519</v>
      </c>
      <c r="P19" s="73"/>
      <c r="Q19" s="73">
        <v>28</v>
      </c>
      <c r="R19" s="66">
        <f>IF($A19&lt;&gt;"",Q19/$B19*100,"")</f>
        <v>10.37037037037037</v>
      </c>
      <c r="S19" s="100"/>
    </row>
    <row r="20" spans="1:19" ht="14.1" customHeight="1" x14ac:dyDescent="0.2">
      <c r="A20" s="23" t="s">
        <v>22</v>
      </c>
      <c r="B20" s="68">
        <f>SUM(E20+H20+K20+N20+Q20)</f>
        <v>724</v>
      </c>
      <c r="C20" s="66">
        <f>IF(A20&lt;&gt;0,B20/$B$12*100,"")</f>
        <v>1.6857202728817899</v>
      </c>
      <c r="E20" s="73">
        <v>25</v>
      </c>
      <c r="F20" s="66">
        <f>IF($A20&lt;&gt;"",E20/$B20*100,"")</f>
        <v>3.4530386740331496</v>
      </c>
      <c r="G20" s="73"/>
      <c r="H20" s="73">
        <v>206</v>
      </c>
      <c r="I20" s="66">
        <f>IF($A20&lt;&gt;"",H20/$B20*100,"")</f>
        <v>28.453038674033149</v>
      </c>
      <c r="J20" s="73"/>
      <c r="K20" s="73">
        <v>202</v>
      </c>
      <c r="L20" s="66">
        <f>IF($A20&lt;&gt;"",K20/$B20*100,"")</f>
        <v>27.900552486187845</v>
      </c>
      <c r="M20" s="73"/>
      <c r="N20" s="73">
        <v>256</v>
      </c>
      <c r="O20" s="66">
        <f>IF($A20&lt;&gt;"",N20/$B20*100,"")</f>
        <v>35.359116022099442</v>
      </c>
      <c r="P20" s="73"/>
      <c r="Q20" s="73">
        <v>35</v>
      </c>
      <c r="R20" s="66">
        <f>IF($A20&lt;&gt;"",Q20/$B20*100,"")</f>
        <v>4.834254143646409</v>
      </c>
      <c r="S20" s="100"/>
    </row>
    <row r="21" spans="1:19" ht="11.25" customHeight="1" x14ac:dyDescent="0.2">
      <c r="C21" s="66" t="str">
        <f>IF(A21&lt;&gt;0,B21/$B$12*100,"")</f>
        <v/>
      </c>
      <c r="F21" s="66" t="str">
        <f>IF($A21&lt;&gt;"",E21/$B21*100,"")</f>
        <v/>
      </c>
      <c r="I21" s="66" t="str">
        <f>IF($A21&lt;&gt;"",H21/$B21*100,"")</f>
        <v/>
      </c>
      <c r="L21" s="66" t="str">
        <f>IF($A21&lt;&gt;"",K21/$B21*100,"")</f>
        <v/>
      </c>
      <c r="O21" s="66" t="str">
        <f>IF($A21&lt;&gt;"",N21/$B21*100,"")</f>
        <v/>
      </c>
      <c r="R21" s="66" t="str">
        <f>IF($A21&lt;&gt;"",Q21/$B21*100,"")</f>
        <v/>
      </c>
    </row>
    <row r="22" spans="1:19" ht="14.1" customHeight="1" x14ac:dyDescent="0.2">
      <c r="A22" s="23" t="s">
        <v>23</v>
      </c>
      <c r="B22" s="68">
        <f>SUM(E22+H22+K22+N22+Q22)</f>
        <v>2006</v>
      </c>
      <c r="C22" s="66">
        <f>IF(A22&lt;&gt;0,B22/$B$12*100,"")</f>
        <v>4.670655894200098</v>
      </c>
      <c r="E22" s="68">
        <f>SUM(E23:E25)</f>
        <v>51</v>
      </c>
      <c r="F22" s="66">
        <f>IF($A22&lt;&gt;"",E22/$B22*100,"")</f>
        <v>2.5423728813559325</v>
      </c>
      <c r="G22" s="23" t="s">
        <v>150</v>
      </c>
      <c r="H22" s="68">
        <f>SUM(H23:H25)</f>
        <v>560</v>
      </c>
      <c r="I22" s="66">
        <f>IF($A22&lt;&gt;"",H22/$B22*100,"")</f>
        <v>27.916251246261215</v>
      </c>
      <c r="J22" s="23" t="s">
        <v>150</v>
      </c>
      <c r="K22" s="68">
        <f>SUM(K23:K25)</f>
        <v>593</v>
      </c>
      <c r="L22" s="66">
        <f>IF($A22&lt;&gt;"",K22/$B22*100,"")</f>
        <v>29.561316051844464</v>
      </c>
      <c r="M22" s="23" t="s">
        <v>150</v>
      </c>
      <c r="N22" s="68">
        <f>SUM(N23:N25)</f>
        <v>705</v>
      </c>
      <c r="O22" s="66">
        <f>IF($A22&lt;&gt;"",N22/$B22*100,"")</f>
        <v>35.14456630109671</v>
      </c>
      <c r="P22" s="23" t="s">
        <v>150</v>
      </c>
      <c r="Q22" s="68">
        <f>SUM(Q23:Q25)</f>
        <v>97</v>
      </c>
      <c r="R22" s="66">
        <f>IF($A22&lt;&gt;"",Q22/$B22*100,"")</f>
        <v>4.835493519441675</v>
      </c>
    </row>
    <row r="23" spans="1:19" ht="14.1" customHeight="1" x14ac:dyDescent="0.2">
      <c r="A23" s="23" t="s">
        <v>24</v>
      </c>
      <c r="B23" s="68">
        <f>SUM(E23+H23+K23+N23+Q23)</f>
        <v>655</v>
      </c>
      <c r="C23" s="66">
        <f>IF(A23&lt;&gt;0,B23/$B$12*100,"")</f>
        <v>1.525064611515984</v>
      </c>
      <c r="E23" s="73">
        <v>19</v>
      </c>
      <c r="F23" s="66">
        <f>IF($A23&lt;&gt;"",E23/$B23*100,"")</f>
        <v>2.9007633587786259</v>
      </c>
      <c r="G23" s="73"/>
      <c r="H23" s="73">
        <v>193</v>
      </c>
      <c r="I23" s="66">
        <f>IF($A23&lt;&gt;"",H23/$B23*100,"")</f>
        <v>29.465648854961835</v>
      </c>
      <c r="J23" s="73"/>
      <c r="K23" s="73">
        <v>225</v>
      </c>
      <c r="L23" s="66">
        <f>IF($A23&lt;&gt;"",K23/$B23*100,"")</f>
        <v>34.351145038167942</v>
      </c>
      <c r="M23" s="73"/>
      <c r="N23" s="73">
        <v>202</v>
      </c>
      <c r="O23" s="66">
        <f>IF($A23&lt;&gt;"",N23/$B23*100,"")</f>
        <v>30.839694656488547</v>
      </c>
      <c r="P23" s="73"/>
      <c r="Q23" s="73">
        <v>16</v>
      </c>
      <c r="R23" s="66">
        <f>IF($A23&lt;&gt;"",Q23/$B23*100,"")</f>
        <v>2.4427480916030535</v>
      </c>
    </row>
    <row r="24" spans="1:19" ht="14.1" customHeight="1" x14ac:dyDescent="0.2">
      <c r="A24" s="23" t="s">
        <v>25</v>
      </c>
      <c r="B24" s="68">
        <f>SUM(E24+H24+K24+N24+Q24)</f>
        <v>258</v>
      </c>
      <c r="C24" s="66">
        <f>IF(A24&lt;&gt;0,B24/$B$12*100,"")</f>
        <v>0.60071247293301355</v>
      </c>
      <c r="E24" s="73">
        <v>13</v>
      </c>
      <c r="F24" s="66">
        <f>IF($A24&lt;&gt;"",E24/$B24*100,"")</f>
        <v>5.0387596899224807</v>
      </c>
      <c r="G24" s="73"/>
      <c r="H24" s="73">
        <v>91</v>
      </c>
      <c r="I24" s="66">
        <f>IF($A24&lt;&gt;"",H24/$B24*100,"")</f>
        <v>35.271317829457367</v>
      </c>
      <c r="J24" s="73"/>
      <c r="K24" s="73">
        <v>86</v>
      </c>
      <c r="L24" s="66">
        <f>IF($A24&lt;&gt;"",K24/$B24*100,"")</f>
        <v>33.333333333333329</v>
      </c>
      <c r="M24" s="73"/>
      <c r="N24" s="73">
        <v>60</v>
      </c>
      <c r="O24" s="66">
        <f>IF($A24&lt;&gt;"",N24/$B24*100,"")</f>
        <v>23.255813953488371</v>
      </c>
      <c r="P24" s="73"/>
      <c r="Q24" s="73">
        <v>8</v>
      </c>
      <c r="R24" s="66">
        <f>IF($A24&lt;&gt;"",Q24/$B24*100,"")</f>
        <v>3.1007751937984498</v>
      </c>
    </row>
    <row r="25" spans="1:19" ht="14.1" customHeight="1" x14ac:dyDescent="0.2">
      <c r="A25" s="23" t="s">
        <v>26</v>
      </c>
      <c r="B25" s="68">
        <f>SUM(E25+H25+K25+N25+Q25)</f>
        <v>1093</v>
      </c>
      <c r="C25" s="66">
        <f>IF(A25&lt;&gt;0,B25/$B$12*100,"")</f>
        <v>2.5448788097511001</v>
      </c>
      <c r="E25" s="73">
        <v>19</v>
      </c>
      <c r="F25" s="66">
        <f>IF($A25&lt;&gt;"",E25/$B25*100,"")</f>
        <v>1.7383348581884721</v>
      </c>
      <c r="G25" s="73"/>
      <c r="H25" s="73">
        <v>276</v>
      </c>
      <c r="I25" s="66">
        <f>IF($A25&lt;&gt;"",H25/$B25*100,"")</f>
        <v>25.251601097895698</v>
      </c>
      <c r="J25" s="73"/>
      <c r="K25" s="73">
        <v>282</v>
      </c>
      <c r="L25" s="66">
        <f>IF($A25&lt;&gt;"",K25/$B25*100,"")</f>
        <v>25.800548947849954</v>
      </c>
      <c r="M25" s="73"/>
      <c r="N25" s="73">
        <v>443</v>
      </c>
      <c r="O25" s="66">
        <f>IF($A25&lt;&gt;"",N25/$B25*100,"")</f>
        <v>40.530649588289116</v>
      </c>
      <c r="P25" s="73"/>
      <c r="Q25" s="73">
        <v>73</v>
      </c>
      <c r="R25" s="66">
        <f>IF($A25&lt;&gt;"",Q25/$B25*100,"")</f>
        <v>6.6788655077767611</v>
      </c>
    </row>
    <row r="26" spans="1:19" ht="11.25" customHeight="1" x14ac:dyDescent="0.2">
      <c r="C26" s="66" t="str">
        <f>IF(A26&lt;&gt;0,B26/$B$12*100,"")</f>
        <v/>
      </c>
      <c r="F26" s="66" t="str">
        <f>IF($A26&lt;&gt;"",E26/$B26*100,"")</f>
        <v/>
      </c>
      <c r="I26" s="66" t="str">
        <f>IF($A26&lt;&gt;"",H26/$B26*100,"")</f>
        <v/>
      </c>
      <c r="L26" s="66" t="str">
        <f>IF($A26&lt;&gt;"",K26/$B26*100,"")</f>
        <v/>
      </c>
      <c r="O26" s="66" t="str">
        <f>IF($A26&lt;&gt;"",N26/$B26*100,"")</f>
        <v/>
      </c>
      <c r="R26" s="66" t="str">
        <f>IF($A26&lt;&gt;"",Q26/$B26*100,"")</f>
        <v/>
      </c>
    </row>
    <row r="27" spans="1:19" ht="14.1" customHeight="1" x14ac:dyDescent="0.2">
      <c r="A27" s="75" t="s">
        <v>86</v>
      </c>
      <c r="B27" s="68">
        <f>SUM(B28)</f>
        <v>2290</v>
      </c>
      <c r="C27" s="66">
        <f>IF(A27&lt;&gt;0,B27/$B$12*100,"")</f>
        <v>5.3319052830100819</v>
      </c>
      <c r="E27" s="68">
        <f>SUM(E28)</f>
        <v>59</v>
      </c>
      <c r="F27" s="66">
        <f>IF($A27&lt;&gt;"",E27/$B27*100,"")</f>
        <v>2.5764192139737991</v>
      </c>
      <c r="H27" s="68">
        <f>SUM(H28)</f>
        <v>508</v>
      </c>
      <c r="I27" s="66">
        <f>IF($A27&lt;&gt;"",H27/$B27*100,"")</f>
        <v>22.183406113537117</v>
      </c>
      <c r="K27" s="68">
        <f>SUM(K28)</f>
        <v>808</v>
      </c>
      <c r="L27" s="66">
        <f>IF($A27&lt;&gt;"",K27/$B27*100,"")</f>
        <v>35.283842794759821</v>
      </c>
      <c r="N27" s="68">
        <f>SUM(N28)</f>
        <v>838</v>
      </c>
      <c r="O27" s="66">
        <f>IF($A27&lt;&gt;"",N27/$B27*100,"")</f>
        <v>36.593886462882097</v>
      </c>
      <c r="Q27" s="68">
        <f>SUM(Q28)</f>
        <v>77</v>
      </c>
      <c r="R27" s="66">
        <f>IF($A27&lt;&gt;"",Q27/$B27*100,"")</f>
        <v>3.3624454148471616</v>
      </c>
    </row>
    <row r="28" spans="1:19" ht="14.1" customHeight="1" x14ac:dyDescent="0.2">
      <c r="A28" s="23" t="s">
        <v>27</v>
      </c>
      <c r="B28" s="68">
        <f>SUM(E28+H28+K28+N28+Q28)</f>
        <v>2290</v>
      </c>
      <c r="C28" s="66">
        <f>IF(A28&lt;&gt;0,B28/$B$12*100,"")</f>
        <v>5.3319052830100819</v>
      </c>
      <c r="E28" s="68">
        <f>SUM(E29:E33)</f>
        <v>59</v>
      </c>
      <c r="F28" s="66">
        <f>IF($A28&lt;&gt;"",E28/$B28*100,"")</f>
        <v>2.5764192139737991</v>
      </c>
      <c r="G28" s="23" t="s">
        <v>150</v>
      </c>
      <c r="H28" s="68">
        <f>SUM(H29:H33)</f>
        <v>508</v>
      </c>
      <c r="I28" s="66">
        <f>IF($A28&lt;&gt;"",H28/$B28*100,"")</f>
        <v>22.183406113537117</v>
      </c>
      <c r="J28" s="23" t="s">
        <v>150</v>
      </c>
      <c r="K28" s="68">
        <f>SUM(K29:K33)</f>
        <v>808</v>
      </c>
      <c r="L28" s="66">
        <f>IF($A28&lt;&gt;"",K28/$B28*100,"")</f>
        <v>35.283842794759821</v>
      </c>
      <c r="M28" s="23" t="s">
        <v>150</v>
      </c>
      <c r="N28" s="68">
        <f>SUM(N29:N33)</f>
        <v>838</v>
      </c>
      <c r="O28" s="66">
        <f>IF($A28&lt;&gt;"",N28/$B28*100,"")</f>
        <v>36.593886462882097</v>
      </c>
      <c r="P28" s="23" t="s">
        <v>150</v>
      </c>
      <c r="Q28" s="68">
        <f>SUM(Q29:Q33)</f>
        <v>77</v>
      </c>
      <c r="R28" s="66">
        <f>IF($A28&lt;&gt;"",Q28/$B28*100,"")</f>
        <v>3.3624454148471616</v>
      </c>
    </row>
    <row r="29" spans="1:19" ht="14.1" customHeight="1" x14ac:dyDescent="0.2">
      <c r="A29" s="23" t="s">
        <v>28</v>
      </c>
      <c r="B29" s="68">
        <f>SUM(E29+H29+K29+N29+Q29)</f>
        <v>383</v>
      </c>
      <c r="C29" s="66">
        <f>IF(A29&lt;&gt;0,B29/$B$12*100,"")</f>
        <v>0.89175533772614024</v>
      </c>
      <c r="E29" s="73">
        <v>14</v>
      </c>
      <c r="F29" s="66">
        <f>IF($A29&lt;&gt;"",E29/$B29*100,"")</f>
        <v>3.6553524804177546</v>
      </c>
      <c r="G29" s="73"/>
      <c r="H29" s="73">
        <v>85</v>
      </c>
      <c r="I29" s="66">
        <f>IF($A29&lt;&gt;"",H29/$B29*100,"")</f>
        <v>22.193211488250654</v>
      </c>
      <c r="J29" s="73"/>
      <c r="K29" s="73">
        <v>117</v>
      </c>
      <c r="L29" s="66">
        <f>IF($A29&lt;&gt;"",K29/$B29*100,"")</f>
        <v>30.548302872062667</v>
      </c>
      <c r="M29" s="73"/>
      <c r="N29" s="73">
        <v>156</v>
      </c>
      <c r="O29" s="66">
        <f>IF($A29&lt;&gt;"",N29/$B29*100,"")</f>
        <v>40.731070496083547</v>
      </c>
      <c r="P29" s="73"/>
      <c r="Q29" s="73">
        <v>11</v>
      </c>
      <c r="R29" s="66">
        <f>IF($A29&lt;&gt;"",Q29/$B29*100,"")</f>
        <v>2.8720626631853787</v>
      </c>
    </row>
    <row r="30" spans="1:19" ht="14.1" customHeight="1" x14ac:dyDescent="0.2">
      <c r="A30" s="23" t="s">
        <v>29</v>
      </c>
      <c r="B30" s="68">
        <f>SUM(E30+H30+K30+N30+Q30)</f>
        <v>597</v>
      </c>
      <c r="C30" s="66">
        <f>IF(A30&lt;&gt;0,B30/$B$12*100,"")</f>
        <v>1.3900207222519734</v>
      </c>
      <c r="E30" s="73">
        <v>5</v>
      </c>
      <c r="F30" s="66">
        <f>IF($A30&lt;&gt;"",E30/$B30*100,"")</f>
        <v>0.83752093802345051</v>
      </c>
      <c r="G30" s="73"/>
      <c r="H30" s="73">
        <v>142</v>
      </c>
      <c r="I30" s="66">
        <f>IF($A30&lt;&gt;"",H30/$B30*100,"")</f>
        <v>23.785594639865998</v>
      </c>
      <c r="J30" s="73"/>
      <c r="K30" s="73">
        <v>248</v>
      </c>
      <c r="L30" s="66">
        <f>IF($A30&lt;&gt;"",K30/$B30*100,"")</f>
        <v>41.541038525963145</v>
      </c>
      <c r="M30" s="73"/>
      <c r="N30" s="73">
        <v>193</v>
      </c>
      <c r="O30" s="66">
        <f>IF($A30&lt;&gt;"",N30/$B30*100,"")</f>
        <v>32.328308207705192</v>
      </c>
      <c r="P30" s="73"/>
      <c r="Q30" s="73">
        <v>9</v>
      </c>
      <c r="R30" s="66">
        <f>IF($A30&lt;&gt;"",Q30/$B30*100,"")</f>
        <v>1.5075376884422109</v>
      </c>
    </row>
    <row r="31" spans="1:19" ht="14.1" customHeight="1" x14ac:dyDescent="0.2">
      <c r="A31" s="23" t="s">
        <v>30</v>
      </c>
      <c r="B31" s="68">
        <f>SUM(E31+H31+K31+N31+Q31)</f>
        <v>306</v>
      </c>
      <c r="C31" s="66">
        <f>IF(A31&lt;&gt;0,B31/$B$12*100,"")</f>
        <v>0.71247293301357428</v>
      </c>
      <c r="E31" s="73">
        <v>23</v>
      </c>
      <c r="F31" s="66">
        <f>IF($A31&lt;&gt;"",E31/$B31*100,"")</f>
        <v>7.5163398692810457</v>
      </c>
      <c r="G31" s="73"/>
      <c r="H31" s="73">
        <v>78</v>
      </c>
      <c r="I31" s="66">
        <f>IF($A31&lt;&gt;"",H31/$B31*100,"")</f>
        <v>25.490196078431371</v>
      </c>
      <c r="J31" s="73"/>
      <c r="K31" s="73">
        <v>99</v>
      </c>
      <c r="L31" s="66">
        <f>IF($A31&lt;&gt;"",K31/$B31*100,"")</f>
        <v>32.352941176470587</v>
      </c>
      <c r="M31" s="73"/>
      <c r="N31" s="73">
        <v>104</v>
      </c>
      <c r="O31" s="66">
        <f>IF($A31&lt;&gt;"",N31/$B31*100,"")</f>
        <v>33.986928104575163</v>
      </c>
      <c r="P31" s="73"/>
      <c r="Q31" s="73">
        <v>2</v>
      </c>
      <c r="R31" s="66">
        <f>IF($A31&lt;&gt;"",Q31/$B31*100,"")</f>
        <v>0.65359477124183007</v>
      </c>
    </row>
    <row r="32" spans="1:19" ht="14.1" customHeight="1" x14ac:dyDescent="0.2">
      <c r="A32" s="23" t="s">
        <v>31</v>
      </c>
      <c r="B32" s="68">
        <f>SUM(E32+H32+K32+N32+Q32)</f>
        <v>528</v>
      </c>
      <c r="C32" s="66">
        <f>IF(A32&lt;&gt;0,B32/$B$12*100,"")</f>
        <v>1.2293650608861673</v>
      </c>
      <c r="E32" s="73">
        <v>10</v>
      </c>
      <c r="F32" s="66">
        <f>IF($A32&lt;&gt;"",E32/$B32*100,"")</f>
        <v>1.893939393939394</v>
      </c>
      <c r="G32" s="73"/>
      <c r="H32" s="73">
        <v>109</v>
      </c>
      <c r="I32" s="66">
        <f>IF($A32&lt;&gt;"",H32/$B32*100,"")</f>
        <v>20.643939393939394</v>
      </c>
      <c r="J32" s="73"/>
      <c r="K32" s="73">
        <v>154</v>
      </c>
      <c r="L32" s="66">
        <f>IF($A32&lt;&gt;"",K32/$B32*100,"")</f>
        <v>29.166666666666668</v>
      </c>
      <c r="M32" s="73"/>
      <c r="N32" s="73">
        <v>223</v>
      </c>
      <c r="O32" s="66">
        <f>IF($A32&lt;&gt;"",N32/$B32*100,"")</f>
        <v>42.234848484848484</v>
      </c>
      <c r="P32" s="73"/>
      <c r="Q32" s="73">
        <v>32</v>
      </c>
      <c r="R32" s="66">
        <f>IF($A32&lt;&gt;"",Q32/$B32*100,"")</f>
        <v>6.0606060606060606</v>
      </c>
    </row>
    <row r="33" spans="1:18" ht="14.1" customHeight="1" x14ac:dyDescent="0.2">
      <c r="A33" s="23" t="s">
        <v>32</v>
      </c>
      <c r="B33" s="68">
        <f>SUM(E33+H33+K33+N33+Q33)</f>
        <v>476</v>
      </c>
      <c r="C33" s="66">
        <f>IF(A33&lt;&gt;0,B33/$B$12*100,"")</f>
        <v>1.1082912291322264</v>
      </c>
      <c r="E33" s="73">
        <v>7</v>
      </c>
      <c r="F33" s="66">
        <f>IF($A33&lt;&gt;"",E33/$B33*100,"")</f>
        <v>1.4705882352941175</v>
      </c>
      <c r="G33" s="73"/>
      <c r="H33" s="73">
        <v>94</v>
      </c>
      <c r="I33" s="66">
        <f>IF($A33&lt;&gt;"",H33/$B33*100,"")</f>
        <v>19.747899159663866</v>
      </c>
      <c r="J33" s="73"/>
      <c r="K33" s="73">
        <v>190</v>
      </c>
      <c r="L33" s="66">
        <f>IF($A33&lt;&gt;"",K33/$B33*100,"")</f>
        <v>39.915966386554622</v>
      </c>
      <c r="M33" s="73"/>
      <c r="N33" s="73">
        <v>162</v>
      </c>
      <c r="O33" s="66">
        <f>IF($A33&lt;&gt;"",N33/$B33*100,"")</f>
        <v>34.033613445378151</v>
      </c>
      <c r="P33" s="73"/>
      <c r="Q33" s="73">
        <v>23</v>
      </c>
      <c r="R33" s="66">
        <f>IF($A33&lt;&gt;"",Q33/$B33*100,"")</f>
        <v>4.8319327731092443</v>
      </c>
    </row>
    <row r="34" spans="1:18" ht="11.25" customHeight="1" x14ac:dyDescent="0.2">
      <c r="C34" s="66" t="str">
        <f>IF(A34&lt;&gt;0,B34/$B$12*100,"")</f>
        <v/>
      </c>
      <c r="F34" s="66" t="str">
        <f>IF($A34&lt;&gt;"",E34/$B34*100,"")</f>
        <v/>
      </c>
      <c r="I34" s="66" t="str">
        <f>IF($A34&lt;&gt;"",H34/$B34*100,"")</f>
        <v/>
      </c>
      <c r="L34" s="66" t="str">
        <f>IF($A34&lt;&gt;"",K34/$B34*100,"")</f>
        <v/>
      </c>
      <c r="O34" s="66" t="str">
        <f>IF($A34&lt;&gt;"",N34/$B34*100,"")</f>
        <v/>
      </c>
      <c r="R34" s="66" t="str">
        <f>IF($A34&lt;&gt;"",Q34/$B34*100,"")</f>
        <v/>
      </c>
    </row>
    <row r="35" spans="1:18" ht="14.1" customHeight="1" x14ac:dyDescent="0.2">
      <c r="A35" s="75" t="s">
        <v>87</v>
      </c>
      <c r="B35" s="68">
        <f>SUM(B36+B42+B52+B54)</f>
        <v>13996</v>
      </c>
      <c r="C35" s="66">
        <f>IF(A35&lt;&gt;0,B35/$B$12*100,"")</f>
        <v>32.587487485156814</v>
      </c>
      <c r="E35" s="68">
        <f>SUM(E36+E42+E52+E54)</f>
        <v>893</v>
      </c>
      <c r="F35" s="66">
        <f>IF($A35&lt;&gt;"",E35/$B35*100,"")</f>
        <v>6.3803943983995426</v>
      </c>
      <c r="H35" s="68">
        <f>SUM(H36+H42+H52+H54)</f>
        <v>2980</v>
      </c>
      <c r="I35" s="66">
        <f>IF($A35&lt;&gt;"",H35/$B35*100,"")</f>
        <v>21.291797656473278</v>
      </c>
      <c r="K35" s="68">
        <f>SUM(K36+K42+K52+K54)</f>
        <v>3511</v>
      </c>
      <c r="L35" s="66">
        <f>IF($A35&lt;&gt;"",K35/$B35*100,"")</f>
        <v>25.085738782509289</v>
      </c>
      <c r="N35" s="68">
        <f>SUM(N36+N42+N52+N54)</f>
        <v>5742</v>
      </c>
      <c r="O35" s="66">
        <f>IF($A35&lt;&gt;"",N35/$B35*100,"")</f>
        <v>41.026007430694484</v>
      </c>
      <c r="Q35" s="68">
        <f>SUM(Q36+Q42+Q52+Q54)</f>
        <v>870</v>
      </c>
      <c r="R35" s="66">
        <f>IF($A35&lt;&gt;"",Q35/$B35*100,"")</f>
        <v>6.2160617319234062</v>
      </c>
    </row>
    <row r="36" spans="1:18" ht="14.1" customHeight="1" x14ac:dyDescent="0.2">
      <c r="A36" s="23" t="s">
        <v>33</v>
      </c>
      <c r="B36" s="68">
        <f>SUM(E36+H36+K36+N36+Q36)</f>
        <v>4975</v>
      </c>
      <c r="C36" s="66">
        <f>IF(A36&lt;&gt;0,B36/$B$12*100,"")</f>
        <v>11.583506018766444</v>
      </c>
      <c r="E36" s="68">
        <f>SUM(E37:E40)</f>
        <v>236</v>
      </c>
      <c r="F36" s="66">
        <f>IF($A36&lt;&gt;"",E36/$B36*100,"")</f>
        <v>4.7437185929648242</v>
      </c>
      <c r="G36" s="23" t="s">
        <v>150</v>
      </c>
      <c r="H36" s="68">
        <f>SUM(H37:H40)</f>
        <v>1115</v>
      </c>
      <c r="I36" s="66">
        <f>IF($A36&lt;&gt;"",H36/$B36*100,"")</f>
        <v>22.412060301507537</v>
      </c>
      <c r="J36" s="23" t="s">
        <v>150</v>
      </c>
      <c r="K36" s="68">
        <f>SUM(K37:K40)</f>
        <v>1347</v>
      </c>
      <c r="L36" s="66">
        <f>IF($A36&lt;&gt;"",K36/$B36*100,"")</f>
        <v>27.075376884422109</v>
      </c>
      <c r="M36" s="23" t="s">
        <v>150</v>
      </c>
      <c r="N36" s="68">
        <f>SUM(N37:N40)</f>
        <v>2023</v>
      </c>
      <c r="O36" s="66">
        <f>IF($A36&lt;&gt;"",N36/$B36*100,"")</f>
        <v>40.663316582914568</v>
      </c>
      <c r="P36" s="23" t="s">
        <v>150</v>
      </c>
      <c r="Q36" s="68">
        <f>SUM(Q37:Q40)</f>
        <v>254</v>
      </c>
      <c r="R36" s="66">
        <f>IF($A36&lt;&gt;"",Q36/$B36*100,"")</f>
        <v>5.1055276381909547</v>
      </c>
    </row>
    <row r="37" spans="1:18" ht="14.1" customHeight="1" x14ac:dyDescent="0.2">
      <c r="A37" s="23" t="s">
        <v>34</v>
      </c>
      <c r="B37" s="68">
        <f>SUM(E37+H37+K37+N37+Q37)</f>
        <v>2910</v>
      </c>
      <c r="C37" s="66">
        <f>IF(A37&lt;&gt;0,B37/$B$12*100,"")</f>
        <v>6.7754778923839911</v>
      </c>
      <c r="E37" s="73">
        <v>203</v>
      </c>
      <c r="F37" s="66">
        <f>IF($A37&lt;&gt;"",E37/$B37*100,"")</f>
        <v>6.9759450171821307</v>
      </c>
      <c r="G37" s="73"/>
      <c r="H37" s="73">
        <v>737</v>
      </c>
      <c r="I37" s="66">
        <f>IF($A37&lt;&gt;"",H37/$B37*100,"")</f>
        <v>25.326460481099655</v>
      </c>
      <c r="J37" s="73"/>
      <c r="K37" s="73">
        <v>820</v>
      </c>
      <c r="L37" s="66">
        <f>IF($A37&lt;&gt;"",K37/$B37*100,"")</f>
        <v>28.178694158075601</v>
      </c>
      <c r="M37" s="73"/>
      <c r="N37" s="73">
        <v>1076</v>
      </c>
      <c r="O37" s="66">
        <f>IF($A37&lt;&gt;"",N37/$B37*100,"")</f>
        <v>36.975945017182134</v>
      </c>
      <c r="P37" s="73"/>
      <c r="Q37" s="73">
        <v>74</v>
      </c>
      <c r="R37" s="66">
        <f>IF($A37&lt;&gt;"",Q37/$B37*100,"")</f>
        <v>2.5429553264604809</v>
      </c>
    </row>
    <row r="38" spans="1:18" ht="14.1" customHeight="1" x14ac:dyDescent="0.2">
      <c r="A38" s="23" t="s">
        <v>35</v>
      </c>
      <c r="B38" s="68">
        <f>SUM(E38+H38+K38+N38+Q38)</f>
        <v>1087</v>
      </c>
      <c r="C38" s="66">
        <f>IF(A38&lt;&gt;0,B38/$B$12*100,"")</f>
        <v>2.5309087522410301</v>
      </c>
      <c r="E38" s="73">
        <v>12</v>
      </c>
      <c r="F38" s="66">
        <f>IF($A38&lt;&gt;"",E38/$B38*100,"")</f>
        <v>1.1039558417663293</v>
      </c>
      <c r="G38" s="73"/>
      <c r="H38" s="73">
        <v>202</v>
      </c>
      <c r="I38" s="66">
        <f>IF($A38&lt;&gt;"",H38/$B38*100,"")</f>
        <v>18.58325666973321</v>
      </c>
      <c r="J38" s="73"/>
      <c r="K38" s="73">
        <v>207</v>
      </c>
      <c r="L38" s="66">
        <f>IF($A38&lt;&gt;"",K38/$B38*100,"")</f>
        <v>19.043238270469182</v>
      </c>
      <c r="M38" s="73"/>
      <c r="N38" s="73">
        <v>534</v>
      </c>
      <c r="O38" s="66">
        <f>IF($A38&lt;&gt;"",N38/$B38*100,"")</f>
        <v>49.126034958601657</v>
      </c>
      <c r="P38" s="73"/>
      <c r="Q38" s="73">
        <v>132</v>
      </c>
      <c r="R38" s="66">
        <f>IF($A38&lt;&gt;"",Q38/$B38*100,"")</f>
        <v>12.143514259429624</v>
      </c>
    </row>
    <row r="39" spans="1:18" ht="14.1" customHeight="1" x14ac:dyDescent="0.2">
      <c r="A39" s="23" t="s">
        <v>36</v>
      </c>
      <c r="B39" s="68">
        <f>SUM(E39+H39+K39+N39+Q39)</f>
        <v>527</v>
      </c>
      <c r="C39" s="66">
        <f>IF(A39&lt;&gt;0,B39/$B$12*100,"")</f>
        <v>1.2270367179678223</v>
      </c>
      <c r="E39" s="73">
        <v>16</v>
      </c>
      <c r="F39" s="66">
        <f>IF($A39&lt;&gt;"",E39/$B39*100,"")</f>
        <v>3.0360531309297913</v>
      </c>
      <c r="G39" s="73"/>
      <c r="H39" s="73">
        <v>78</v>
      </c>
      <c r="I39" s="66">
        <f>IF($A39&lt;&gt;"",H39/$B39*100,"")</f>
        <v>14.800759013282732</v>
      </c>
      <c r="J39" s="73"/>
      <c r="K39" s="73">
        <v>140</v>
      </c>
      <c r="L39" s="66">
        <f>IF($A39&lt;&gt;"",K39/$B39*100,"")</f>
        <v>26.565464895635671</v>
      </c>
      <c r="M39" s="73"/>
      <c r="N39" s="73">
        <v>255</v>
      </c>
      <c r="O39" s="66">
        <f>IF($A39&lt;&gt;"",N39/$B39*100,"")</f>
        <v>48.387096774193552</v>
      </c>
      <c r="P39" s="73"/>
      <c r="Q39" s="73">
        <v>38</v>
      </c>
      <c r="R39" s="66">
        <f>IF($A39&lt;&gt;"",Q39/$B39*100,"")</f>
        <v>7.2106261859582546</v>
      </c>
    </row>
    <row r="40" spans="1:18" ht="14.1" customHeight="1" x14ac:dyDescent="0.2">
      <c r="A40" s="23" t="s">
        <v>37</v>
      </c>
      <c r="B40" s="68">
        <f>SUM(E40+H40+K40+N40+Q40)</f>
        <v>451</v>
      </c>
      <c r="C40" s="66">
        <f>IF(A40&lt;&gt;0,B40/$B$12*100,"")</f>
        <v>1.0500826561736014</v>
      </c>
      <c r="E40" s="73">
        <v>5</v>
      </c>
      <c r="F40" s="66">
        <f>IF($A40&lt;&gt;"",E40/$B40*100,"")</f>
        <v>1.1086474501108647</v>
      </c>
      <c r="G40" s="73"/>
      <c r="H40" s="73">
        <v>98</v>
      </c>
      <c r="I40" s="66">
        <f>IF($A40&lt;&gt;"",H40/$B40*100,"")</f>
        <v>21.729490022172946</v>
      </c>
      <c r="J40" s="73"/>
      <c r="K40" s="73">
        <v>180</v>
      </c>
      <c r="L40" s="66">
        <f>IF($A40&lt;&gt;"",K40/$B40*100,"")</f>
        <v>39.911308203991133</v>
      </c>
      <c r="M40" s="73"/>
      <c r="N40" s="73">
        <v>158</v>
      </c>
      <c r="O40" s="66">
        <f>IF($A40&lt;&gt;"",N40/$B40*100,"")</f>
        <v>35.033259423503324</v>
      </c>
      <c r="P40" s="73"/>
      <c r="Q40" s="73">
        <v>10</v>
      </c>
      <c r="R40" s="66">
        <f>IF($A40&lt;&gt;"",Q40/$B40*100,"")</f>
        <v>2.2172949002217295</v>
      </c>
    </row>
    <row r="41" spans="1:18" ht="11.25" customHeight="1" x14ac:dyDescent="0.2">
      <c r="C41" s="66" t="str">
        <f>IF(A41&lt;&gt;0,B41/$B$12*100,"")</f>
        <v/>
      </c>
      <c r="F41" s="66" t="str">
        <f>IF($A41&lt;&gt;"",E41/$B41*100,"")</f>
        <v/>
      </c>
      <c r="I41" s="66" t="str">
        <f>IF($A41&lt;&gt;"",H41/$B41*100,"")</f>
        <v/>
      </c>
      <c r="L41" s="66" t="str">
        <f>IF($A41&lt;&gt;"",K41/$B41*100,"")</f>
        <v/>
      </c>
      <c r="O41" s="66" t="str">
        <f>IF($A41&lt;&gt;"",N41/$B41*100,"")</f>
        <v/>
      </c>
      <c r="R41" s="66" t="str">
        <f>IF($A41&lt;&gt;"",Q41/$B41*100,"")</f>
        <v/>
      </c>
    </row>
    <row r="42" spans="1:18" ht="14.1" customHeight="1" x14ac:dyDescent="0.2">
      <c r="A42" s="23" t="s">
        <v>38</v>
      </c>
      <c r="B42" s="68">
        <f>SUM(E42+H42+K42+N42+Q42)</f>
        <v>4123</v>
      </c>
      <c r="C42" s="66">
        <f>IF(A42&lt;&gt;0,B42/$B$12*100,"")</f>
        <v>9.5997578523364915</v>
      </c>
      <c r="E42" s="68">
        <f>SUM(E43:E50)</f>
        <v>259</v>
      </c>
      <c r="F42" s="66">
        <f>IF($A42&lt;&gt;"",E42/$B42*100,"")</f>
        <v>6.2818336162988109</v>
      </c>
      <c r="G42" s="23" t="s">
        <v>150</v>
      </c>
      <c r="H42" s="68">
        <f>SUM(H43:H50)</f>
        <v>841</v>
      </c>
      <c r="I42" s="66">
        <f>IF($A42&lt;&gt;"",H42/$B42*100,"")</f>
        <v>20.397768615086104</v>
      </c>
      <c r="J42" s="23" t="s">
        <v>150</v>
      </c>
      <c r="K42" s="68">
        <f>SUM(K43:K50)</f>
        <v>998</v>
      </c>
      <c r="L42" s="66">
        <f>IF($A42&lt;&gt;"",K42/$B42*100,"")</f>
        <v>24.20567547902013</v>
      </c>
      <c r="M42" s="23" t="s">
        <v>150</v>
      </c>
      <c r="N42" s="68">
        <f>SUM(N43:N50)</f>
        <v>1734</v>
      </c>
      <c r="O42" s="66">
        <f>IF($A42&lt;&gt;"",N42/$B42*100,"")</f>
        <v>42.05675479020131</v>
      </c>
      <c r="P42" s="23" t="s">
        <v>150</v>
      </c>
      <c r="Q42" s="68">
        <f>SUM(Q43:Q50)</f>
        <v>291</v>
      </c>
      <c r="R42" s="66">
        <f>IF($A42&lt;&gt;"",Q42/$B42*100,"")</f>
        <v>7.0579674993936452</v>
      </c>
    </row>
    <row r="43" spans="1:18" ht="14.1" customHeight="1" x14ac:dyDescent="0.2">
      <c r="A43" s="23" t="s">
        <v>46</v>
      </c>
      <c r="B43" s="68">
        <f>SUM(E43+H43+K43+N43+Q43)</f>
        <v>413</v>
      </c>
      <c r="C43" s="66">
        <f>IF(A43&lt;&gt;0,B43/$B$12*100,"")</f>
        <v>0.96160562527649074</v>
      </c>
      <c r="E43" s="73">
        <v>17</v>
      </c>
      <c r="F43" s="66">
        <f>IF($A43&lt;&gt;"",E43/$B43*100,"")</f>
        <v>4.1162227602905572</v>
      </c>
      <c r="G43" s="73"/>
      <c r="H43" s="73">
        <v>104</v>
      </c>
      <c r="I43" s="66">
        <f>IF($A43&lt;&gt;"",H43/$B43*100,"")</f>
        <v>25.181598062953999</v>
      </c>
      <c r="J43" s="73"/>
      <c r="K43" s="73">
        <v>122</v>
      </c>
      <c r="L43" s="66">
        <f>IF($A43&lt;&gt;"",K43/$B43*100,"")</f>
        <v>29.539951573849876</v>
      </c>
      <c r="M43" s="73"/>
      <c r="N43" s="73">
        <v>155</v>
      </c>
      <c r="O43" s="66">
        <f>IF($A43&lt;&gt;"",N43/$B43*100,"")</f>
        <v>37.530266343825666</v>
      </c>
      <c r="P43" s="73"/>
      <c r="Q43" s="73">
        <v>15</v>
      </c>
      <c r="R43" s="66">
        <f>IF($A43&lt;&gt;"",Q43/$B43*100,"")</f>
        <v>3.6319612590799029</v>
      </c>
    </row>
    <row r="44" spans="1:18" ht="14.1" customHeight="1" x14ac:dyDescent="0.2">
      <c r="A44" s="23" t="s">
        <v>192</v>
      </c>
      <c r="B44" s="68">
        <f>SUM(E44+H44+K44+N44+Q44)</f>
        <v>433</v>
      </c>
      <c r="C44" s="66">
        <f>IF(A44&lt;&gt;0,B44/$B$12*100,"")</f>
        <v>1.008172483643391</v>
      </c>
      <c r="E44" s="73">
        <v>21</v>
      </c>
      <c r="F44" s="66">
        <f>IF($A44&lt;&gt;"",E44/$B44*100,"")</f>
        <v>4.8498845265588919</v>
      </c>
      <c r="G44" s="73"/>
      <c r="H44" s="73">
        <v>85</v>
      </c>
      <c r="I44" s="66">
        <f>IF($A44&lt;&gt;"",H44/$B44*100,"")</f>
        <v>19.630484988452658</v>
      </c>
      <c r="J44" s="73"/>
      <c r="K44" s="73">
        <v>121</v>
      </c>
      <c r="L44" s="66">
        <f>IF($A44&lt;&gt;"",K44/$B44*100,"")</f>
        <v>27.944572748267898</v>
      </c>
      <c r="M44" s="73"/>
      <c r="N44" s="73">
        <v>181</v>
      </c>
      <c r="O44" s="66">
        <f>IF($A44&lt;&gt;"",N44/$B44*100,"")</f>
        <v>41.801385681293304</v>
      </c>
      <c r="P44" s="73"/>
      <c r="Q44" s="73">
        <v>25</v>
      </c>
      <c r="R44" s="66">
        <f>IF($A44&lt;&gt;"",Q44/$B44*100,"")</f>
        <v>5.7736720554272516</v>
      </c>
    </row>
    <row r="45" spans="1:18" ht="14.1" customHeight="1" x14ac:dyDescent="0.2">
      <c r="A45" s="23" t="s">
        <v>40</v>
      </c>
      <c r="B45" s="68">
        <f>SUM(E45+H45+K45+N45+Q45)</f>
        <v>503</v>
      </c>
      <c r="C45" s="66">
        <f>IF(A45&lt;&gt;0,B45/$B$12*100,"")</f>
        <v>1.171156487927542</v>
      </c>
      <c r="E45" s="73">
        <v>26</v>
      </c>
      <c r="F45" s="66">
        <f>IF($A45&lt;&gt;"",E45/$B45*100,"")</f>
        <v>5.1689860834990062</v>
      </c>
      <c r="G45" s="73"/>
      <c r="H45" s="73">
        <v>100</v>
      </c>
      <c r="I45" s="66">
        <f>IF($A45&lt;&gt;"",H45/$B45*100,"")</f>
        <v>19.880715705765407</v>
      </c>
      <c r="J45" s="73"/>
      <c r="K45" s="73">
        <v>114</v>
      </c>
      <c r="L45" s="66">
        <f>IF($A45&lt;&gt;"",K45/$B45*100,"")</f>
        <v>22.664015904572565</v>
      </c>
      <c r="M45" s="73"/>
      <c r="N45" s="73">
        <v>203</v>
      </c>
      <c r="O45" s="66">
        <f>IF($A45&lt;&gt;"",N45/$B45*100,"")</f>
        <v>40.357852882703774</v>
      </c>
      <c r="P45" s="73"/>
      <c r="Q45" s="73">
        <v>60</v>
      </c>
      <c r="R45" s="66">
        <f>IF($A45&lt;&gt;"",Q45/$B45*100,"")</f>
        <v>11.928429423459244</v>
      </c>
    </row>
    <row r="46" spans="1:18" ht="14.1" customHeight="1" x14ac:dyDescent="0.2">
      <c r="A46" s="23" t="s">
        <v>41</v>
      </c>
      <c r="B46" s="68">
        <f>SUM(E46+H46+K46+N46+Q46)</f>
        <v>682</v>
      </c>
      <c r="C46" s="66">
        <f>IF(A46&lt;&gt;0,B46/$B$12*100,"")</f>
        <v>1.5879298703112994</v>
      </c>
      <c r="E46" s="73">
        <v>29</v>
      </c>
      <c r="F46" s="66">
        <f>IF($A46&lt;&gt;"",E46/$B46*100,"")</f>
        <v>4.2521994134897358</v>
      </c>
      <c r="G46" s="73"/>
      <c r="H46" s="73">
        <v>143</v>
      </c>
      <c r="I46" s="66">
        <f>IF($A46&lt;&gt;"",H46/$B46*100,"")</f>
        <v>20.967741935483872</v>
      </c>
      <c r="J46" s="73"/>
      <c r="K46" s="73">
        <v>155</v>
      </c>
      <c r="L46" s="66">
        <f>IF($A46&lt;&gt;"",K46/$B46*100,"")</f>
        <v>22.727272727272727</v>
      </c>
      <c r="M46" s="73"/>
      <c r="N46" s="73">
        <v>303</v>
      </c>
      <c r="O46" s="66">
        <f>IF($A46&lt;&gt;"",N46/$B46*100,"")</f>
        <v>44.428152492668623</v>
      </c>
      <c r="P46" s="73"/>
      <c r="Q46" s="73">
        <v>52</v>
      </c>
      <c r="R46" s="66">
        <f>IF($A46&lt;&gt;"",Q46/$B46*100,"")</f>
        <v>7.6246334310850443</v>
      </c>
    </row>
    <row r="47" spans="1:18" ht="14.1" customHeight="1" x14ac:dyDescent="0.2">
      <c r="A47" s="23" t="s">
        <v>162</v>
      </c>
      <c r="B47" s="68">
        <f>SUM(E47+H47+K47+N47+Q47)</f>
        <v>672</v>
      </c>
      <c r="C47" s="66">
        <f>IF(A47&lt;&gt;0,B47/$B$12*100,"")</f>
        <v>1.5646464411278493</v>
      </c>
      <c r="E47" s="73">
        <v>29</v>
      </c>
      <c r="F47" s="66">
        <f>IF($A47&lt;&gt;"",E47/$B47*100,"")</f>
        <v>4.3154761904761907</v>
      </c>
      <c r="G47" s="73"/>
      <c r="H47" s="73">
        <v>144</v>
      </c>
      <c r="I47" s="66">
        <f>IF($A47&lt;&gt;"",H47/$B47*100,"")</f>
        <v>21.428571428571427</v>
      </c>
      <c r="J47" s="73"/>
      <c r="K47" s="73">
        <v>192</v>
      </c>
      <c r="L47" s="66">
        <f>IF($A47&lt;&gt;"",K47/$B47*100,"")</f>
        <v>28.571428571428569</v>
      </c>
      <c r="M47" s="73"/>
      <c r="N47" s="73">
        <v>275</v>
      </c>
      <c r="O47" s="66">
        <f>IF($A47&lt;&gt;"",N47/$B47*100,"")</f>
        <v>40.922619047619044</v>
      </c>
      <c r="P47" s="73"/>
      <c r="Q47" s="73">
        <v>32</v>
      </c>
      <c r="R47" s="66">
        <f>IF($A47&lt;&gt;"",Q47/$B47*100,"")</f>
        <v>4.7619047619047619</v>
      </c>
    </row>
    <row r="48" spans="1:18" ht="14.1" customHeight="1" x14ac:dyDescent="0.2">
      <c r="A48" s="23" t="s">
        <v>45</v>
      </c>
      <c r="B48" s="68">
        <f>SUM(E48+H48+K48+N48+Q48)</f>
        <v>327</v>
      </c>
      <c r="C48" s="66">
        <f>IF(A48&lt;&gt;0,B48/$B$12*100,"")</f>
        <v>0.76136813429881944</v>
      </c>
      <c r="E48" s="73">
        <v>31</v>
      </c>
      <c r="F48" s="66">
        <f>IF($A48&lt;&gt;"",E48/$B48*100,"")</f>
        <v>9.4801223241590211</v>
      </c>
      <c r="G48" s="73"/>
      <c r="H48" s="73">
        <v>52</v>
      </c>
      <c r="I48" s="66">
        <f>IF($A48&lt;&gt;"",H48/$B48*100,"")</f>
        <v>15.902140672782874</v>
      </c>
      <c r="J48" s="73"/>
      <c r="K48" s="73">
        <v>92</v>
      </c>
      <c r="L48" s="66">
        <f>IF($A48&lt;&gt;"",K48/$B48*100,"")</f>
        <v>28.134556574923547</v>
      </c>
      <c r="M48" s="73"/>
      <c r="N48" s="73">
        <v>140</v>
      </c>
      <c r="O48" s="66">
        <f>IF($A48&lt;&gt;"",N48/$B48*100,"")</f>
        <v>42.813455657492355</v>
      </c>
      <c r="P48" s="73"/>
      <c r="Q48" s="73">
        <v>12</v>
      </c>
      <c r="R48" s="66">
        <f>IF($A48&lt;&gt;"",Q48/$B48*100,"")</f>
        <v>3.669724770642202</v>
      </c>
    </row>
    <row r="49" spans="1:18" ht="14.1" customHeight="1" x14ac:dyDescent="0.2">
      <c r="A49" s="23" t="s">
        <v>44</v>
      </c>
      <c r="B49" s="68">
        <f>SUM(E49+H49+K49+N49+Q49)</f>
        <v>583</v>
      </c>
      <c r="C49" s="66">
        <f>IF(A49&lt;&gt;0,B49/$B$12*100,"")</f>
        <v>1.3574239213951431</v>
      </c>
      <c r="E49" s="73">
        <v>58</v>
      </c>
      <c r="F49" s="66">
        <f>IF($A49&lt;&gt;"",E49/$B49*100,"")</f>
        <v>9.9485420240137223</v>
      </c>
      <c r="G49" s="73"/>
      <c r="H49" s="73">
        <v>147</v>
      </c>
      <c r="I49" s="66">
        <f>IF($A49&lt;&gt;"",H49/$B49*100,"")</f>
        <v>25.21440823327616</v>
      </c>
      <c r="J49" s="73"/>
      <c r="K49" s="73">
        <v>109</v>
      </c>
      <c r="L49" s="66">
        <f>IF($A49&lt;&gt;"",K49/$B49*100,"")</f>
        <v>18.69639794168096</v>
      </c>
      <c r="M49" s="73"/>
      <c r="N49" s="73">
        <v>239</v>
      </c>
      <c r="O49" s="66">
        <f>IF($A49&lt;&gt;"",N49/$B49*100,"")</f>
        <v>40.99485420240137</v>
      </c>
      <c r="P49" s="73"/>
      <c r="Q49" s="73">
        <v>30</v>
      </c>
      <c r="R49" s="66">
        <f>IF($A49&lt;&gt;"",Q49/$B49*100,"")</f>
        <v>5.1457975986277873</v>
      </c>
    </row>
    <row r="50" spans="1:18" ht="14.1" customHeight="1" x14ac:dyDescent="0.2">
      <c r="A50" s="23" t="s">
        <v>43</v>
      </c>
      <c r="B50" s="68">
        <f>SUM(E50+H50+K50+N50+Q50)</f>
        <v>510</v>
      </c>
      <c r="C50" s="66">
        <f>IF(A50&lt;&gt;0,B50/$B$12*100,"")</f>
        <v>1.187454888355957</v>
      </c>
      <c r="E50" s="73">
        <v>48</v>
      </c>
      <c r="F50" s="66">
        <f>IF($A50&lt;&gt;"",E50/$B50*100,"")</f>
        <v>9.4117647058823533</v>
      </c>
      <c r="G50" s="73"/>
      <c r="H50" s="73">
        <v>66</v>
      </c>
      <c r="I50" s="66">
        <f>IF($A50&lt;&gt;"",H50/$B50*100,"")</f>
        <v>12.941176470588237</v>
      </c>
      <c r="J50" s="73"/>
      <c r="K50" s="73">
        <v>93</v>
      </c>
      <c r="L50" s="66">
        <f>IF($A50&lt;&gt;"",K50/$B50*100,"")</f>
        <v>18.235294117647058</v>
      </c>
      <c r="M50" s="73"/>
      <c r="N50" s="73">
        <v>238</v>
      </c>
      <c r="O50" s="66">
        <f>IF($A50&lt;&gt;"",N50/$B50*100,"")</f>
        <v>46.666666666666664</v>
      </c>
      <c r="P50" s="73"/>
      <c r="Q50" s="73">
        <v>65</v>
      </c>
      <c r="R50" s="66">
        <f>IF($A50&lt;&gt;"",Q50/$B50*100,"")</f>
        <v>12.745098039215685</v>
      </c>
    </row>
    <row r="51" spans="1:18" ht="10.5" customHeight="1" x14ac:dyDescent="0.2">
      <c r="C51" s="66" t="str">
        <f>IF(A51&lt;&gt;0,B51/$B$12*100,"")</f>
        <v/>
      </c>
      <c r="E51" s="74"/>
      <c r="F51" s="66" t="str">
        <f>IF($A51&lt;&gt;"",E51/$B51*100,"")</f>
        <v/>
      </c>
      <c r="G51" s="74"/>
      <c r="H51" s="74"/>
      <c r="I51" s="66" t="str">
        <f>IF($A51&lt;&gt;"",H51/$B51*100,"")</f>
        <v/>
      </c>
      <c r="J51" s="74"/>
      <c r="K51" s="74"/>
      <c r="L51" s="66" t="str">
        <f>IF($A51&lt;&gt;"",K51/$B51*100,"")</f>
        <v/>
      </c>
      <c r="M51" s="74"/>
      <c r="N51" s="74"/>
      <c r="O51" s="66" t="str">
        <f>IF($A51&lt;&gt;"",N51/$B51*100,"")</f>
        <v/>
      </c>
      <c r="P51" s="74"/>
      <c r="Q51" s="74"/>
      <c r="R51" s="66" t="str">
        <f>IF($A51&lt;&gt;"",Q51/$B51*100,"")</f>
        <v/>
      </c>
    </row>
    <row r="52" spans="1:18" ht="14.1" customHeight="1" x14ac:dyDescent="0.2">
      <c r="A52" s="23" t="s">
        <v>47</v>
      </c>
      <c r="B52" s="68">
        <f>SUM(E52+H52+K52+N52+Q52)</f>
        <v>1410</v>
      </c>
      <c r="C52" s="66">
        <f>IF(A52&lt;&gt;0,B52/$B$12*100,"")</f>
        <v>3.2829635148664695</v>
      </c>
      <c r="E52" s="73">
        <v>155</v>
      </c>
      <c r="F52" s="66">
        <f>IF($A52&lt;&gt;"",E52/$B52*100,"")</f>
        <v>10.99290780141844</v>
      </c>
      <c r="G52" s="73"/>
      <c r="H52" s="73">
        <v>263</v>
      </c>
      <c r="I52" s="66">
        <f>IF($A52&lt;&gt;"",H52/$B52*100,"")</f>
        <v>18.652482269503544</v>
      </c>
      <c r="J52" s="73"/>
      <c r="K52" s="73">
        <v>286</v>
      </c>
      <c r="L52" s="66">
        <f>IF($A52&lt;&gt;"",K52/$B52*100,"")</f>
        <v>20.283687943262411</v>
      </c>
      <c r="M52" s="73"/>
      <c r="N52" s="73">
        <v>611</v>
      </c>
      <c r="O52" s="66">
        <f>IF($A52&lt;&gt;"",N52/$B52*100,"")</f>
        <v>43.333333333333336</v>
      </c>
      <c r="P52" s="73"/>
      <c r="Q52" s="73">
        <v>95</v>
      </c>
      <c r="R52" s="66">
        <f>IF($A52&lt;&gt;"",Q52/$B52*100,"")</f>
        <v>6.7375886524822697</v>
      </c>
    </row>
    <row r="53" spans="1:18" ht="11.25" customHeight="1" x14ac:dyDescent="0.2">
      <c r="C53" s="66" t="str">
        <f>IF(A53&lt;&gt;0,B53/$B$12*100,"")</f>
        <v/>
      </c>
      <c r="F53" s="66" t="str">
        <f>IF($A53&lt;&gt;"",E53/$B53*100,"")</f>
        <v/>
      </c>
      <c r="I53" s="66" t="str">
        <f>IF($A53&lt;&gt;"",H53/$B53*100,"")</f>
        <v/>
      </c>
      <c r="L53" s="66" t="str">
        <f>IF($A53&lt;&gt;"",K53/$B53*100,"")</f>
        <v/>
      </c>
      <c r="O53" s="66" t="str">
        <f>IF($A53&lt;&gt;"",N53/$B53*100,"")</f>
        <v/>
      </c>
      <c r="R53" s="66" t="str">
        <f>IF($A53&lt;&gt;"",Q53/$B53*100,"")</f>
        <v/>
      </c>
    </row>
    <row r="54" spans="1:18" ht="14.1" customHeight="1" x14ac:dyDescent="0.2">
      <c r="A54" s="23" t="s">
        <v>48</v>
      </c>
      <c r="B54" s="68">
        <f>SUM(E54+H54+K54+N54+Q54)</f>
        <v>3488</v>
      </c>
      <c r="C54" s="66">
        <f>IF(A54&lt;&gt;0,B54/$B$12*100,"")</f>
        <v>8.121260099187408</v>
      </c>
      <c r="E54" s="68">
        <f>SUM(E55:E59)</f>
        <v>243</v>
      </c>
      <c r="F54" s="66">
        <f>IF($A54&lt;&gt;"",E54/$B54*100,"")</f>
        <v>6.9667431192660558</v>
      </c>
      <c r="G54" s="23" t="s">
        <v>150</v>
      </c>
      <c r="H54" s="68">
        <f>SUM(H55:H59)</f>
        <v>761</v>
      </c>
      <c r="I54" s="66">
        <f>IF($A54&lt;&gt;"",H54/$B54*100,"")</f>
        <v>21.817660550458715</v>
      </c>
      <c r="J54" s="23" t="s">
        <v>150</v>
      </c>
      <c r="K54" s="68">
        <f>SUM(K55:K59)</f>
        <v>880</v>
      </c>
      <c r="L54" s="66">
        <f>IF($A54&lt;&gt;"",K54/$B54*100,"")</f>
        <v>25.229357798165136</v>
      </c>
      <c r="M54" s="23" t="s">
        <v>150</v>
      </c>
      <c r="N54" s="68">
        <f>SUM(N55:N59)</f>
        <v>1374</v>
      </c>
      <c r="O54" s="66">
        <f>IF($A54&lt;&gt;"",N54/$B54*100,"")</f>
        <v>39.392201834862384</v>
      </c>
      <c r="P54" s="23" t="s">
        <v>150</v>
      </c>
      <c r="Q54" s="68">
        <f>SUM(Q55:Q59)</f>
        <v>230</v>
      </c>
      <c r="R54" s="66">
        <f>IF($A54&lt;&gt;"",Q54/$B54*100,"")</f>
        <v>6.5940366972477058</v>
      </c>
    </row>
    <row r="55" spans="1:18" ht="14.1" customHeight="1" x14ac:dyDescent="0.2">
      <c r="A55" s="23" t="s">
        <v>49</v>
      </c>
      <c r="B55" s="68">
        <f>SUM(E55+H55+K55+N55+Q55)</f>
        <v>201</v>
      </c>
      <c r="C55" s="66">
        <f>IF(A55&lt;&gt;0,B55/$B$12*100,"")</f>
        <v>0.46799692658734776</v>
      </c>
      <c r="E55" s="73">
        <v>42</v>
      </c>
      <c r="F55" s="66">
        <f>IF($A55&lt;&gt;"",E55/$B55*100,"")</f>
        <v>20.8955223880597</v>
      </c>
      <c r="G55" s="73"/>
      <c r="H55" s="73">
        <v>93</v>
      </c>
      <c r="I55" s="66">
        <f>IF($A55&lt;&gt;"",H55/$B55*100,"")</f>
        <v>46.268656716417908</v>
      </c>
      <c r="J55" s="73"/>
      <c r="K55" s="73">
        <v>53</v>
      </c>
      <c r="L55" s="66">
        <f>IF($A55&lt;&gt;"",K55/$B55*100,"")</f>
        <v>26.368159203980102</v>
      </c>
      <c r="M55" s="73"/>
      <c r="N55" s="73">
        <v>12</v>
      </c>
      <c r="O55" s="66">
        <f>IF($A55&lt;&gt;"",N55/$B55*100,"")</f>
        <v>5.9701492537313428</v>
      </c>
      <c r="P55" s="73"/>
      <c r="Q55" s="73">
        <v>1</v>
      </c>
      <c r="R55" s="66">
        <f>IF($A55&lt;&gt;"",Q55/$B55*100,"")</f>
        <v>0.49751243781094528</v>
      </c>
    </row>
    <row r="56" spans="1:18" ht="14.1" customHeight="1" x14ac:dyDescent="0.2">
      <c r="A56" s="23" t="s">
        <v>50</v>
      </c>
      <c r="B56" s="68">
        <f>SUM(E56+H56+K56+N56+Q56)</f>
        <v>2080</v>
      </c>
      <c r="C56" s="66">
        <f>IF(A56&lt;&gt;0,B56/$B$12*100,"")</f>
        <v>4.8429532701576283</v>
      </c>
      <c r="E56" s="73">
        <v>87</v>
      </c>
      <c r="F56" s="66">
        <f>IF($A56&lt;&gt;"",E56/$B56*100,"")</f>
        <v>4.1826923076923075</v>
      </c>
      <c r="G56" s="73"/>
      <c r="H56" s="73">
        <v>470</v>
      </c>
      <c r="I56" s="66">
        <f>IF($A56&lt;&gt;"",H56/$B56*100,"")</f>
        <v>22.596153846153847</v>
      </c>
      <c r="J56" s="73"/>
      <c r="K56" s="73">
        <v>550</v>
      </c>
      <c r="L56" s="66">
        <f>IF($A56&lt;&gt;"",K56/$B56*100,"")</f>
        <v>26.442307692307693</v>
      </c>
      <c r="M56" s="73"/>
      <c r="N56" s="73">
        <v>833</v>
      </c>
      <c r="O56" s="66">
        <f>IF($A56&lt;&gt;"",N56/$B56*100,"")</f>
        <v>40.048076923076927</v>
      </c>
      <c r="P56" s="73"/>
      <c r="Q56" s="73">
        <v>140</v>
      </c>
      <c r="R56" s="66">
        <f>IF($A56&lt;&gt;"",Q56/$B56*100,"")</f>
        <v>6.7307692307692308</v>
      </c>
    </row>
    <row r="57" spans="1:18" ht="14.1" customHeight="1" x14ac:dyDescent="0.2">
      <c r="A57" s="23" t="s">
        <v>51</v>
      </c>
      <c r="B57" s="68">
        <f>SUM(E57+H57+K57+N57+Q57)</f>
        <v>406</v>
      </c>
      <c r="C57" s="66">
        <f>IF(A57&lt;&gt;0,B57/$B$12*100,"")</f>
        <v>0.94530722484807561</v>
      </c>
      <c r="E57" s="73">
        <v>77</v>
      </c>
      <c r="F57" s="66">
        <f>IF($A57&lt;&gt;"",E57/$B57*100,"")</f>
        <v>18.96551724137931</v>
      </c>
      <c r="G57" s="73"/>
      <c r="H57" s="73">
        <v>39</v>
      </c>
      <c r="I57" s="66">
        <f>IF($A57&lt;&gt;"",H57/$B57*100,"")</f>
        <v>9.6059113300492598</v>
      </c>
      <c r="J57" s="73"/>
      <c r="K57" s="73">
        <v>67</v>
      </c>
      <c r="L57" s="66">
        <f>IF($A57&lt;&gt;"",K57/$B57*100,"")</f>
        <v>16.502463054187192</v>
      </c>
      <c r="M57" s="73"/>
      <c r="N57" s="73">
        <v>190</v>
      </c>
      <c r="O57" s="66">
        <f>IF($A57&lt;&gt;"",N57/$B57*100,"")</f>
        <v>46.798029556650242</v>
      </c>
      <c r="P57" s="73"/>
      <c r="Q57" s="73">
        <v>33</v>
      </c>
      <c r="R57" s="66">
        <f>IF($A57&lt;&gt;"",Q57/$B57*100,"")</f>
        <v>8.1280788177339893</v>
      </c>
    </row>
    <row r="58" spans="1:18" ht="14.1" customHeight="1" x14ac:dyDescent="0.2">
      <c r="A58" s="38" t="s">
        <v>96</v>
      </c>
      <c r="B58" s="68">
        <f>SUM(E58+H58+K58+N58+Q58)</f>
        <v>503</v>
      </c>
      <c r="C58" s="66">
        <f>IF(A58&lt;&gt;0,B58/$B$12*100,"")</f>
        <v>1.171156487927542</v>
      </c>
      <c r="E58" s="73">
        <v>35</v>
      </c>
      <c r="F58" s="66">
        <f>IF($A58&lt;&gt;"",E58/$B58*100,"")</f>
        <v>6.9582504970178931</v>
      </c>
      <c r="G58" s="73"/>
      <c r="H58" s="73">
        <v>85</v>
      </c>
      <c r="I58" s="66">
        <f>IF($A58&lt;&gt;"",H58/$B58*100,"")</f>
        <v>16.898608349900595</v>
      </c>
      <c r="J58" s="73"/>
      <c r="K58" s="73">
        <v>96</v>
      </c>
      <c r="L58" s="66">
        <f>IF($A58&lt;&gt;"",K58/$B58*100,"")</f>
        <v>19.08548707753479</v>
      </c>
      <c r="M58" s="73"/>
      <c r="N58" s="73">
        <v>241</v>
      </c>
      <c r="O58" s="66">
        <f>IF($A58&lt;&gt;"",N58/$B58*100,"")</f>
        <v>47.912524850894634</v>
      </c>
      <c r="P58" s="73"/>
      <c r="Q58" s="73">
        <v>46</v>
      </c>
      <c r="R58" s="66">
        <f>IF($A58&lt;&gt;"",Q58/$B58*100,"")</f>
        <v>9.1451292246520879</v>
      </c>
    </row>
    <row r="59" spans="1:18" ht="14.1" customHeight="1" x14ac:dyDescent="0.2">
      <c r="A59" s="23" t="s">
        <v>52</v>
      </c>
      <c r="B59" s="68">
        <f>SUM(E59+H59+K59+N59+Q59)</f>
        <v>298</v>
      </c>
      <c r="C59" s="66">
        <f>IF(A59&lt;&gt;0,B59/$B$12*100,"")</f>
        <v>0.69384618966681411</v>
      </c>
      <c r="E59" s="73">
        <v>2</v>
      </c>
      <c r="F59" s="66">
        <f>IF($A59&lt;&gt;"",E59/$B59*100,"")</f>
        <v>0.67114093959731547</v>
      </c>
      <c r="G59" s="73"/>
      <c r="H59" s="73">
        <v>74</v>
      </c>
      <c r="I59" s="66">
        <f>IF($A59&lt;&gt;"",H59/$B59*100,"")</f>
        <v>24.832214765100673</v>
      </c>
      <c r="J59" s="73"/>
      <c r="K59" s="73">
        <v>114</v>
      </c>
      <c r="L59" s="66">
        <f>IF($A59&lt;&gt;"",K59/$B59*100,"")</f>
        <v>38.255033557046978</v>
      </c>
      <c r="M59" s="73"/>
      <c r="N59" s="73">
        <v>98</v>
      </c>
      <c r="O59" s="66">
        <f>IF($A59&lt;&gt;"",N59/$B59*100,"")</f>
        <v>32.885906040268459</v>
      </c>
      <c r="P59" s="73"/>
      <c r="Q59" s="73">
        <v>10</v>
      </c>
      <c r="R59" s="66">
        <f>IF($A59&lt;&gt;"",Q59/$B59*100,"")</f>
        <v>3.3557046979865772</v>
      </c>
    </row>
    <row r="60" spans="1:18" ht="11.25" customHeight="1" x14ac:dyDescent="0.2">
      <c r="C60" s="66" t="str">
        <f>IF(A60&lt;&gt;0,B60/$B$12*100,"")</f>
        <v/>
      </c>
      <c r="F60" s="66" t="str">
        <f>IF($A60&lt;&gt;"",E60/$B60*100,"")</f>
        <v/>
      </c>
      <c r="I60" s="66" t="str">
        <f>IF($A60&lt;&gt;"",H60/$B60*100,"")</f>
        <v/>
      </c>
      <c r="L60" s="66" t="str">
        <f>IF($A60&lt;&gt;"",K60/$B60*100,"")</f>
        <v/>
      </c>
      <c r="O60" s="66" t="str">
        <f>IF($A60&lt;&gt;"",N60/$B60*100,"")</f>
        <v/>
      </c>
      <c r="R60" s="66" t="str">
        <f>IF($A60&lt;&gt;"",Q60/$B60*100,"")</f>
        <v/>
      </c>
    </row>
    <row r="61" spans="1:18" ht="14.1" customHeight="1" x14ac:dyDescent="0.2">
      <c r="A61" s="75" t="s">
        <v>88</v>
      </c>
      <c r="B61" s="68">
        <f>SUM(B62+B64+B71+B73)</f>
        <v>3988</v>
      </c>
      <c r="C61" s="66">
        <f>IF(A61&lt;&gt;0,B61/$B$12*100,"")</f>
        <v>9.2854315583599156</v>
      </c>
      <c r="E61" s="68">
        <f>SUM(E62+E64+E71+E73)</f>
        <v>221</v>
      </c>
      <c r="F61" s="66">
        <f>IF($A61&lt;&gt;"",E61/$B61*100,"")</f>
        <v>5.5416248746238717</v>
      </c>
      <c r="H61" s="68">
        <f>SUM(H62+H64+H71+H73)</f>
        <v>651</v>
      </c>
      <c r="I61" s="66">
        <f>IF($A61&lt;&gt;"",H61/$B61*100,"")</f>
        <v>16.323971915747244</v>
      </c>
      <c r="K61" s="68">
        <f>SUM(K62+K64+K71+K73)</f>
        <v>1374</v>
      </c>
      <c r="L61" s="66">
        <f>IF($A61&lt;&gt;"",K61/$B61*100,"")</f>
        <v>34.453360080240728</v>
      </c>
      <c r="N61" s="68">
        <f>SUM(N62+N64+N71+N73)</f>
        <v>1504</v>
      </c>
      <c r="O61" s="66">
        <f>IF($A61&lt;&gt;"",N61/$B61*100,"")</f>
        <v>37.713139418254762</v>
      </c>
      <c r="Q61" s="68">
        <f>SUM(Q62+Q64+Q71+Q73)</f>
        <v>238</v>
      </c>
      <c r="R61" s="66">
        <f>IF($A61&lt;&gt;"",Q61/$B61*100,"")</f>
        <v>5.9679037111333999</v>
      </c>
    </row>
    <row r="62" spans="1:18" ht="14.1" customHeight="1" x14ac:dyDescent="0.2">
      <c r="A62" s="23" t="s">
        <v>92</v>
      </c>
      <c r="B62" s="68">
        <f>SUM(E62+H62+K62+N62+Q62)</f>
        <v>596</v>
      </c>
      <c r="C62" s="66">
        <f>IF(A62&lt;&gt;0,B62/$B$12*100,"")</f>
        <v>1.3876923793336282</v>
      </c>
      <c r="E62" s="73">
        <v>26</v>
      </c>
      <c r="F62" s="66">
        <f>IF($A62&lt;&gt;"",E62/$B62*100,"")</f>
        <v>4.3624161073825505</v>
      </c>
      <c r="G62" s="73"/>
      <c r="H62" s="73">
        <v>55</v>
      </c>
      <c r="I62" s="66">
        <f>IF($A62&lt;&gt;"",H62/$B62*100,"")</f>
        <v>9.2281879194630871</v>
      </c>
      <c r="J62" s="73"/>
      <c r="K62" s="73">
        <v>274</v>
      </c>
      <c r="L62" s="66">
        <f>IF($A62&lt;&gt;"",K62/$B62*100,"")</f>
        <v>45.973154362416111</v>
      </c>
      <c r="M62" s="73"/>
      <c r="N62" s="73">
        <v>223</v>
      </c>
      <c r="O62" s="66">
        <f>IF($A62&lt;&gt;"",N62/$B62*100,"")</f>
        <v>37.416107382550337</v>
      </c>
      <c r="P62" s="73"/>
      <c r="Q62" s="73">
        <v>18</v>
      </c>
      <c r="R62" s="66">
        <f>IF($A62&lt;&gt;"",Q62/$B62*100,"")</f>
        <v>3.0201342281879198</v>
      </c>
    </row>
    <row r="63" spans="1:18" ht="11.25" customHeight="1" x14ac:dyDescent="0.2">
      <c r="C63" s="66" t="str">
        <f>IF(A63&lt;&gt;0,B63/$B$12*100,"")</f>
        <v/>
      </c>
      <c r="F63" s="66" t="str">
        <f>IF($A63&lt;&gt;"",E63/$B63*100,"")</f>
        <v/>
      </c>
      <c r="I63" s="66" t="str">
        <f>IF($A63&lt;&gt;"",H63/$B63*100,"")</f>
        <v/>
      </c>
      <c r="L63" s="66" t="str">
        <f>IF($A63&lt;&gt;"",K63/$B63*100,"")</f>
        <v/>
      </c>
      <c r="O63" s="66" t="str">
        <f>IF($A63&lt;&gt;"",N63/$B63*100,"")</f>
        <v/>
      </c>
      <c r="R63" s="66" t="str">
        <f>IF($A63&lt;&gt;"",Q63/$B63*100,"")</f>
        <v/>
      </c>
    </row>
    <row r="64" spans="1:18" ht="14.1" customHeight="1" x14ac:dyDescent="0.2">
      <c r="A64" s="23" t="s">
        <v>53</v>
      </c>
      <c r="B64" s="68">
        <f>SUM(E64+H64+K64+N64+Q64)</f>
        <v>2406</v>
      </c>
      <c r="C64" s="66">
        <f>IF(A64&lt;&gt;0,B64/$B$12*100,"")</f>
        <v>5.6019930615381037</v>
      </c>
      <c r="E64" s="68">
        <f>SUM(E65:E69)</f>
        <v>164</v>
      </c>
      <c r="F64" s="66">
        <f>IF($A64&lt;&gt;"",E64/$B64*100,"")</f>
        <v>6.8162926018287617</v>
      </c>
      <c r="G64" s="23" t="s">
        <v>150</v>
      </c>
      <c r="H64" s="68">
        <f>SUM(H65:H69)</f>
        <v>318</v>
      </c>
      <c r="I64" s="66">
        <f>IF($A64&lt;&gt;"",H64/$B64*100,"")</f>
        <v>13.216957605985039</v>
      </c>
      <c r="J64" s="23" t="s">
        <v>150</v>
      </c>
      <c r="K64" s="68">
        <f>SUM(K65:K69)</f>
        <v>754</v>
      </c>
      <c r="L64" s="66">
        <f>IF($A64&lt;&gt;"",K64/$B64*100,"")</f>
        <v>31.338320864505402</v>
      </c>
      <c r="M64" s="23" t="s">
        <v>150</v>
      </c>
      <c r="N64" s="68">
        <f>SUM(N65:N69)</f>
        <v>976</v>
      </c>
      <c r="O64" s="66">
        <f>IF($A64&lt;&gt;"",N64/$B64*100,"")</f>
        <v>40.565253532834575</v>
      </c>
      <c r="P64" s="23" t="s">
        <v>150</v>
      </c>
      <c r="Q64" s="68">
        <f>SUM(Q65:Q69)</f>
        <v>194</v>
      </c>
      <c r="R64" s="66">
        <f>IF($A64&lt;&gt;"",Q64/$B64*100,"")</f>
        <v>8.063175394846219</v>
      </c>
    </row>
    <row r="65" spans="1:18" ht="14.1" customHeight="1" x14ac:dyDescent="0.2">
      <c r="A65" s="23" t="s">
        <v>54</v>
      </c>
      <c r="B65" s="68">
        <f>SUM(E65+H65+K65+N65+Q65)</f>
        <v>678</v>
      </c>
      <c r="C65" s="66">
        <f>IF(A65&lt;&gt;0,B65/$B$12*100,"")</f>
        <v>1.5786164986379196</v>
      </c>
      <c r="E65" s="73">
        <v>0</v>
      </c>
      <c r="F65" s="66">
        <f>IF($A65&lt;&gt;"",E65/$B65*100,"")</f>
        <v>0</v>
      </c>
      <c r="G65" s="73"/>
      <c r="H65" s="73">
        <v>137</v>
      </c>
      <c r="I65" s="66">
        <f>IF($A65&lt;&gt;"",H65/$B65*100,"")</f>
        <v>20.206489675516224</v>
      </c>
      <c r="J65" s="73"/>
      <c r="K65" s="73">
        <v>275</v>
      </c>
      <c r="L65" s="66">
        <f>IF($A65&lt;&gt;"",K65/$B65*100,"")</f>
        <v>40.560471976401182</v>
      </c>
      <c r="M65" s="73"/>
      <c r="N65" s="73">
        <v>187</v>
      </c>
      <c r="O65" s="66">
        <f>IF($A65&lt;&gt;"",N65/$B65*100,"")</f>
        <v>27.581120943952804</v>
      </c>
      <c r="P65" s="73"/>
      <c r="Q65" s="73">
        <v>79</v>
      </c>
      <c r="R65" s="66">
        <f>IF($A65&lt;&gt;"",Q65/$B65*100,"")</f>
        <v>11.651917404129794</v>
      </c>
    </row>
    <row r="66" spans="1:18" ht="14.1" customHeight="1" x14ac:dyDescent="0.2">
      <c r="A66" s="23" t="s">
        <v>55</v>
      </c>
      <c r="B66" s="68">
        <f>SUM(E66+H66+K66+N66+Q66)</f>
        <v>462</v>
      </c>
      <c r="C66" s="66">
        <f>IF(A66&lt;&gt;0,B66/$B$12*100,"")</f>
        <v>1.0756944282753964</v>
      </c>
      <c r="E66" s="73">
        <v>38</v>
      </c>
      <c r="F66" s="66">
        <f>IF($A66&lt;&gt;"",E66/$B66*100,"")</f>
        <v>8.2251082251082259</v>
      </c>
      <c r="G66" s="73"/>
      <c r="H66" s="73">
        <v>23</v>
      </c>
      <c r="I66" s="66">
        <f>IF($A66&lt;&gt;"",H66/$B66*100,"")</f>
        <v>4.9783549783549788</v>
      </c>
      <c r="J66" s="73"/>
      <c r="K66" s="73">
        <v>86</v>
      </c>
      <c r="L66" s="66">
        <f>IF($A66&lt;&gt;"",K66/$B66*100,"")</f>
        <v>18.614718614718615</v>
      </c>
      <c r="M66" s="73"/>
      <c r="N66" s="73">
        <v>290</v>
      </c>
      <c r="O66" s="66">
        <f>IF($A66&lt;&gt;"",N66/$B66*100,"")</f>
        <v>62.770562770562762</v>
      </c>
      <c r="P66" s="73"/>
      <c r="Q66" s="73">
        <v>25</v>
      </c>
      <c r="R66" s="66">
        <f>IF($A66&lt;&gt;"",Q66/$B66*100,"")</f>
        <v>5.4112554112554108</v>
      </c>
    </row>
    <row r="67" spans="1:18" ht="14.1" customHeight="1" x14ac:dyDescent="0.2">
      <c r="A67" s="23" t="s">
        <v>58</v>
      </c>
      <c r="B67" s="68">
        <f>SUM(E67+H67+K67+N67+Q67)</f>
        <v>799</v>
      </c>
      <c r="C67" s="66">
        <f>IF(A67&lt;&gt;0,B67/$B$12*100,"")</f>
        <v>1.8603459917576659</v>
      </c>
      <c r="E67" s="73">
        <v>76</v>
      </c>
      <c r="F67" s="66">
        <f>IF($A67&lt;&gt;"",E67/$B67*100,"")</f>
        <v>9.5118898623279104</v>
      </c>
      <c r="G67" s="73"/>
      <c r="H67" s="73">
        <v>88</v>
      </c>
      <c r="I67" s="66">
        <f>IF($A67&lt;&gt;"",H67/$B67*100,"")</f>
        <v>11.013767209011265</v>
      </c>
      <c r="J67" s="73"/>
      <c r="K67" s="73">
        <v>250</v>
      </c>
      <c r="L67" s="66">
        <f>IF($A67&lt;&gt;"",K67/$B67*100,"")</f>
        <v>31.289111389236545</v>
      </c>
      <c r="M67" s="73"/>
      <c r="N67" s="73">
        <v>330</v>
      </c>
      <c r="O67" s="66">
        <f>IF($A67&lt;&gt;"",N67/$B67*100,"")</f>
        <v>41.301627033792236</v>
      </c>
      <c r="P67" s="73"/>
      <c r="Q67" s="73">
        <v>55</v>
      </c>
      <c r="R67" s="66">
        <f>IF($A67&lt;&gt;"",Q67/$B67*100,"")</f>
        <v>6.8836045056320403</v>
      </c>
    </row>
    <row r="68" spans="1:18" ht="14.1" customHeight="1" x14ac:dyDescent="0.2">
      <c r="A68" s="23" t="s">
        <v>56</v>
      </c>
      <c r="B68" s="68">
        <f>SUM(E68+H68+K68+N68+Q68)</f>
        <v>149</v>
      </c>
      <c r="C68" s="66">
        <f>IF(A68&lt;&gt;0,B68/$B$12*100,"")</f>
        <v>0.34692309483340705</v>
      </c>
      <c r="E68" s="73">
        <v>14</v>
      </c>
      <c r="F68" s="66">
        <f>IF($A68&lt;&gt;"",E68/$B68*100,"")</f>
        <v>9.3959731543624159</v>
      </c>
      <c r="G68" s="73"/>
      <c r="H68" s="73">
        <v>14</v>
      </c>
      <c r="I68" s="66">
        <f>IF($A68&lt;&gt;"",H68/$B68*100,"")</f>
        <v>9.3959731543624159</v>
      </c>
      <c r="J68" s="73"/>
      <c r="K68" s="73">
        <v>22</v>
      </c>
      <c r="L68" s="66">
        <f>IF($A68&lt;&gt;"",K68/$B68*100,"")</f>
        <v>14.76510067114094</v>
      </c>
      <c r="M68" s="73"/>
      <c r="N68" s="73">
        <v>80</v>
      </c>
      <c r="O68" s="66">
        <f>IF($A68&lt;&gt;"",N68/$B68*100,"")</f>
        <v>53.691275167785236</v>
      </c>
      <c r="P68" s="73"/>
      <c r="Q68" s="73">
        <v>19</v>
      </c>
      <c r="R68" s="66">
        <f>IF($A68&lt;&gt;"",Q68/$B68*100,"")</f>
        <v>12.751677852348994</v>
      </c>
    </row>
    <row r="69" spans="1:18" ht="14.1" customHeight="1" x14ac:dyDescent="0.2">
      <c r="A69" s="23" t="s">
        <v>57</v>
      </c>
      <c r="B69" s="68">
        <f>SUM(E69+H69+K69+N69+Q69)</f>
        <v>318</v>
      </c>
      <c r="C69" s="66">
        <f>IF(A69&lt;&gt;0,B69/$B$12*100,"")</f>
        <v>0.74041304803371444</v>
      </c>
      <c r="E69" s="73">
        <v>36</v>
      </c>
      <c r="F69" s="66">
        <f>IF($A69&lt;&gt;"",E69/$B69*100,"")</f>
        <v>11.320754716981133</v>
      </c>
      <c r="G69" s="73"/>
      <c r="H69" s="73">
        <v>56</v>
      </c>
      <c r="I69" s="66">
        <f>IF($A69&lt;&gt;"",H69/$B69*100,"")</f>
        <v>17.610062893081761</v>
      </c>
      <c r="J69" s="73"/>
      <c r="K69" s="73">
        <v>121</v>
      </c>
      <c r="L69" s="66">
        <f>IF($A69&lt;&gt;"",K69/$B69*100,"")</f>
        <v>38.05031446540881</v>
      </c>
      <c r="M69" s="73"/>
      <c r="N69" s="73">
        <v>89</v>
      </c>
      <c r="O69" s="66">
        <f>IF($A69&lt;&gt;"",N69/$B69*100,"")</f>
        <v>27.987421383647799</v>
      </c>
      <c r="P69" s="73"/>
      <c r="Q69" s="73">
        <v>16</v>
      </c>
      <c r="R69" s="66">
        <f>IF($A69&lt;&gt;"",Q69/$B69*100,"")</f>
        <v>5.0314465408805038</v>
      </c>
    </row>
    <row r="70" spans="1:18" ht="11.25" customHeight="1" x14ac:dyDescent="0.2">
      <c r="C70" s="66" t="str">
        <f>IF(A70&lt;&gt;0,B70/$B$12*100,"")</f>
        <v/>
      </c>
      <c r="E70" s="117"/>
      <c r="F70" s="66" t="str">
        <f>IF($A70&lt;&gt;"",E70/$B70*100,"")</f>
        <v/>
      </c>
      <c r="G70" s="117"/>
      <c r="H70" s="117"/>
      <c r="I70" s="66" t="str">
        <f>IF($A70&lt;&gt;"",H70/$B70*100,"")</f>
        <v/>
      </c>
      <c r="J70" s="117"/>
      <c r="K70" s="117"/>
      <c r="L70" s="66" t="str">
        <f>IF($A70&lt;&gt;"",K70/$B70*100,"")</f>
        <v/>
      </c>
      <c r="M70" s="117"/>
      <c r="N70" s="117"/>
      <c r="O70" s="66" t="str">
        <f>IF($A70&lt;&gt;"",N70/$B70*100,"")</f>
        <v/>
      </c>
      <c r="P70" s="117"/>
      <c r="Q70" s="117"/>
      <c r="R70" s="66" t="str">
        <f>IF($A70&lt;&gt;"",Q70/$B70*100,"")</f>
        <v/>
      </c>
    </row>
    <row r="71" spans="1:18" ht="14.1" customHeight="1" x14ac:dyDescent="0.2">
      <c r="A71" s="23" t="s">
        <v>59</v>
      </c>
      <c r="B71" s="68">
        <f>SUM(E71+H71+K71+N71+Q71)</f>
        <v>440</v>
      </c>
      <c r="C71" s="66">
        <f>IF(A71&lt;&gt;0,B71/$B$12*100,"")</f>
        <v>1.0244708840718062</v>
      </c>
      <c r="E71" s="73">
        <v>5</v>
      </c>
      <c r="F71" s="66">
        <f>IF($A71&lt;&gt;"",E71/$B71*100,"")</f>
        <v>1.1363636363636365</v>
      </c>
      <c r="G71" s="73"/>
      <c r="H71" s="73">
        <v>118</v>
      </c>
      <c r="I71" s="66">
        <f>IF($A71&lt;&gt;"",H71/$B71*100,"")</f>
        <v>26.81818181818182</v>
      </c>
      <c r="J71" s="73"/>
      <c r="K71" s="73">
        <v>156</v>
      </c>
      <c r="L71" s="66">
        <f>IF($A71&lt;&gt;"",K71/$B71*100,"")</f>
        <v>35.454545454545453</v>
      </c>
      <c r="M71" s="73"/>
      <c r="N71" s="73">
        <v>149</v>
      </c>
      <c r="O71" s="66">
        <f>IF($A71&lt;&gt;"",N71/$B71*100,"")</f>
        <v>33.86363636363636</v>
      </c>
      <c r="P71" s="73"/>
      <c r="Q71" s="73">
        <v>12</v>
      </c>
      <c r="R71" s="66">
        <f>IF($A71&lt;&gt;"",Q71/$B71*100,"")</f>
        <v>2.7272727272727271</v>
      </c>
    </row>
    <row r="72" spans="1:18" ht="11.25" customHeight="1" x14ac:dyDescent="0.2">
      <c r="C72" s="66" t="str">
        <f>IF(A72&lt;&gt;0,B72/$B$12*100,"")</f>
        <v/>
      </c>
      <c r="E72" s="74"/>
      <c r="F72" s="66" t="str">
        <f>IF($A72&lt;&gt;"",E72/$B72*100,"")</f>
        <v/>
      </c>
      <c r="G72" s="74"/>
      <c r="H72" s="74"/>
      <c r="I72" s="66" t="str">
        <f>IF($A72&lt;&gt;"",H72/$B72*100,"")</f>
        <v/>
      </c>
      <c r="J72" s="74"/>
      <c r="K72" s="74"/>
      <c r="L72" s="66" t="str">
        <f>IF($A72&lt;&gt;"",K72/$B72*100,"")</f>
        <v/>
      </c>
      <c r="M72" s="74"/>
      <c r="N72" s="74"/>
      <c r="O72" s="66" t="str">
        <f>IF($A72&lt;&gt;"",N72/$B72*100,"")</f>
        <v/>
      </c>
      <c r="P72" s="74"/>
      <c r="Q72" s="74"/>
      <c r="R72" s="66" t="str">
        <f>IF($A72&lt;&gt;"",Q72/$B72*100,"")</f>
        <v/>
      </c>
    </row>
    <row r="73" spans="1:18" ht="14.1" customHeight="1" x14ac:dyDescent="0.2">
      <c r="A73" s="23" t="s">
        <v>60</v>
      </c>
      <c r="B73" s="68">
        <f>SUM(E73+H73+K73+N73+Q73)</f>
        <v>546</v>
      </c>
      <c r="C73" s="66">
        <f>IF(A73&lt;&gt;0,B73/$B$12*100,"")</f>
        <v>1.2712752334163775</v>
      </c>
      <c r="E73" s="73">
        <v>26</v>
      </c>
      <c r="F73" s="66">
        <f>IF($A73&lt;&gt;"",E73/$B73*100,"")</f>
        <v>4.7619047619047619</v>
      </c>
      <c r="G73" s="73"/>
      <c r="H73" s="73">
        <v>160</v>
      </c>
      <c r="I73" s="66">
        <f>IF($A73&lt;&gt;"",H73/$B73*100,"")</f>
        <v>29.304029304029307</v>
      </c>
      <c r="J73" s="73"/>
      <c r="K73" s="73">
        <v>190</v>
      </c>
      <c r="L73" s="66">
        <f>IF($A73&lt;&gt;"",K73/$B73*100,"")</f>
        <v>34.798534798534796</v>
      </c>
      <c r="M73" s="73"/>
      <c r="N73" s="73">
        <v>156</v>
      </c>
      <c r="O73" s="66">
        <f>IF($A73&lt;&gt;"",N73/$B73*100,"")</f>
        <v>28.571428571428569</v>
      </c>
      <c r="P73" s="73"/>
      <c r="Q73" s="73">
        <v>14</v>
      </c>
      <c r="R73" s="66">
        <f>IF($A73&lt;&gt;"",Q73/$B73*100,"")</f>
        <v>2.5641025641025639</v>
      </c>
    </row>
    <row r="74" spans="1:18" ht="11.25" customHeight="1" x14ac:dyDescent="0.2">
      <c r="C74" s="66" t="str">
        <f>IF(A74&lt;&gt;0,B74/$B$12*100,"")</f>
        <v/>
      </c>
      <c r="F74" s="66" t="str">
        <f>IF($A74&lt;&gt;"",E74/$B74*100,"")</f>
        <v/>
      </c>
      <c r="I74" s="66" t="str">
        <f>IF($A74&lt;&gt;"",H74/$B74*100,"")</f>
        <v/>
      </c>
      <c r="L74" s="66" t="str">
        <f>IF($A74&lt;&gt;"",K74/$B74*100,"")</f>
        <v/>
      </c>
      <c r="O74" s="66" t="str">
        <f>IF($A74&lt;&gt;"",N74/$B74*100,"")</f>
        <v/>
      </c>
      <c r="R74" s="66" t="str">
        <f>IF($A74&lt;&gt;"",Q74/$B74*100,"")</f>
        <v/>
      </c>
    </row>
    <row r="75" spans="1:18" ht="14.1" customHeight="1" x14ac:dyDescent="0.2">
      <c r="A75" s="75" t="s">
        <v>89</v>
      </c>
      <c r="B75" s="68">
        <f>SUM(B76)</f>
        <v>1441</v>
      </c>
      <c r="C75" s="66">
        <f>IF(A75&lt;&gt;0,B75/$B$12*100,"")</f>
        <v>3.3551421453351651</v>
      </c>
      <c r="E75" s="68">
        <f>SUM(E76)</f>
        <v>98</v>
      </c>
      <c r="F75" s="66">
        <f>IF($A75&lt;&gt;"",E75/$B75*100,"")</f>
        <v>6.8008327550312293</v>
      </c>
      <c r="H75" s="68">
        <f>SUM(H76)</f>
        <v>267</v>
      </c>
      <c r="I75" s="66">
        <f>IF($A75&lt;&gt;"",H75/$B75*100,"")</f>
        <v>18.528799444829978</v>
      </c>
      <c r="K75" s="68">
        <f>SUM(K76)</f>
        <v>532</v>
      </c>
      <c r="L75" s="66">
        <f>IF($A75&lt;&gt;"",K75/$B75*100,"")</f>
        <v>36.918806384455237</v>
      </c>
      <c r="N75" s="68">
        <f>SUM(N76)</f>
        <v>519</v>
      </c>
      <c r="O75" s="66">
        <f>IF($A75&lt;&gt;"",N75/$B75*100,"")</f>
        <v>36.016655100624568</v>
      </c>
      <c r="Q75" s="68">
        <f>SUM(Q76)</f>
        <v>25</v>
      </c>
      <c r="R75" s="66">
        <f>IF($A75&lt;&gt;"",Q75/$B75*100,"")</f>
        <v>1.7349063150589867</v>
      </c>
    </row>
    <row r="76" spans="1:18" ht="14.1" customHeight="1" x14ac:dyDescent="0.2">
      <c r="A76" s="23" t="s">
        <v>287</v>
      </c>
      <c r="B76" s="68">
        <f>SUM(E76+H76+K76+N76+Q76)</f>
        <v>1441</v>
      </c>
      <c r="C76" s="66">
        <f>IF(A76&lt;&gt;0,B76/$B$12*100,"")</f>
        <v>3.3551421453351651</v>
      </c>
      <c r="E76" s="68">
        <f>SUM(E77:E80)</f>
        <v>98</v>
      </c>
      <c r="F76" s="66">
        <f>IF($A76&lt;&gt;"",E76/$B76*100,"")</f>
        <v>6.8008327550312293</v>
      </c>
      <c r="G76" s="23" t="s">
        <v>150</v>
      </c>
      <c r="H76" s="68">
        <f>SUM(H77:H80)</f>
        <v>267</v>
      </c>
      <c r="I76" s="66">
        <f>IF($A76&lt;&gt;"",H76/$B76*100,"")</f>
        <v>18.528799444829978</v>
      </c>
      <c r="J76" s="23" t="s">
        <v>150</v>
      </c>
      <c r="K76" s="68">
        <f>SUM(K77:K80)</f>
        <v>532</v>
      </c>
      <c r="L76" s="66">
        <f>IF($A76&lt;&gt;"",K76/$B76*100,"")</f>
        <v>36.918806384455237</v>
      </c>
      <c r="M76" s="23" t="s">
        <v>150</v>
      </c>
      <c r="N76" s="68">
        <f>SUM(N77:N80)</f>
        <v>519</v>
      </c>
      <c r="O76" s="66">
        <f>IF($A76&lt;&gt;"",N76/$B76*100,"")</f>
        <v>36.016655100624568</v>
      </c>
      <c r="P76" s="23" t="s">
        <v>150</v>
      </c>
      <c r="Q76" s="68">
        <f>SUM(Q77:Q80)</f>
        <v>25</v>
      </c>
      <c r="R76" s="66">
        <f>IF($A76&lt;&gt;"",Q76/$B76*100,"")</f>
        <v>1.7349063150589867</v>
      </c>
    </row>
    <row r="77" spans="1:18" ht="14.1" customHeight="1" x14ac:dyDescent="0.2">
      <c r="A77" s="23" t="s">
        <v>62</v>
      </c>
      <c r="B77" s="68">
        <f>SUM(E77+H77+K77+N77+Q77)</f>
        <v>367</v>
      </c>
      <c r="C77" s="66">
        <f>IF(A77&lt;&gt;0,B77/$B$12*100,"")</f>
        <v>0.85450185103262011</v>
      </c>
      <c r="E77" s="73">
        <v>19</v>
      </c>
      <c r="F77" s="66">
        <f>IF($A77&lt;&gt;"",E77/$B77*100,"")</f>
        <v>5.1771117166212539</v>
      </c>
      <c r="G77" s="73"/>
      <c r="H77" s="73">
        <v>66</v>
      </c>
      <c r="I77" s="66">
        <f>IF($A77&lt;&gt;"",H77/$B77*100,"")</f>
        <v>17.983651226158038</v>
      </c>
      <c r="J77" s="73"/>
      <c r="K77" s="73">
        <v>122</v>
      </c>
      <c r="L77" s="66">
        <f>IF($A77&lt;&gt;"",K77/$B77*100,"")</f>
        <v>33.242506811989102</v>
      </c>
      <c r="M77" s="73"/>
      <c r="N77" s="73">
        <v>153</v>
      </c>
      <c r="O77" s="66">
        <f>IF($A77&lt;&gt;"",N77/$B77*100,"")</f>
        <v>41.689373297002724</v>
      </c>
      <c r="P77" s="73"/>
      <c r="Q77" s="73">
        <v>7</v>
      </c>
      <c r="R77" s="66">
        <f>IF($A77&lt;&gt;"",Q77/$B77*100,"")</f>
        <v>1.9073569482288828</v>
      </c>
    </row>
    <row r="78" spans="1:18" ht="14.1" customHeight="1" x14ac:dyDescent="0.2">
      <c r="A78" s="23" t="s">
        <v>63</v>
      </c>
      <c r="B78" s="68">
        <f>SUM(E78+H78+K78+N78+Q78)</f>
        <v>449</v>
      </c>
      <c r="C78" s="66">
        <f>IF(A78&lt;&gt;0,B78/$B$12*100,"")</f>
        <v>1.0454259703369111</v>
      </c>
      <c r="E78" s="73">
        <v>22</v>
      </c>
      <c r="F78" s="66">
        <f>IF($A78&lt;&gt;"",E78/$B78*100,"")</f>
        <v>4.8997772828507795</v>
      </c>
      <c r="G78" s="73"/>
      <c r="H78" s="73">
        <v>89</v>
      </c>
      <c r="I78" s="66">
        <f>IF($A78&lt;&gt;"",H78/$B78*100,"")</f>
        <v>19.821826280623608</v>
      </c>
      <c r="J78" s="73"/>
      <c r="K78" s="73">
        <v>162</v>
      </c>
      <c r="L78" s="66">
        <f>IF($A78&lt;&gt;"",K78/$B78*100,"")</f>
        <v>36.080178173719375</v>
      </c>
      <c r="M78" s="73"/>
      <c r="N78" s="73">
        <v>172</v>
      </c>
      <c r="O78" s="66">
        <f>IF($A78&lt;&gt;"",N78/$B78*100,"")</f>
        <v>38.307349665924278</v>
      </c>
      <c r="P78" s="73"/>
      <c r="Q78" s="73">
        <v>4</v>
      </c>
      <c r="R78" s="66">
        <f>IF($A78&lt;&gt;"",Q78/$B78*100,"")</f>
        <v>0.89086859688195985</v>
      </c>
    </row>
    <row r="79" spans="1:18" ht="14.1" customHeight="1" x14ac:dyDescent="0.2">
      <c r="A79" s="23" t="s">
        <v>64</v>
      </c>
      <c r="B79" s="68">
        <f>SUM(E79+H79+K79+N79+Q79)</f>
        <v>364</v>
      </c>
      <c r="C79" s="66">
        <f>IF(A79&lt;&gt;0,B79/$B$12*100,"")</f>
        <v>0.84751682227758496</v>
      </c>
      <c r="E79" s="73">
        <v>28</v>
      </c>
      <c r="F79" s="66">
        <f>IF($A79&lt;&gt;"",E79/$B79*100,"")</f>
        <v>7.6923076923076925</v>
      </c>
      <c r="G79" s="73"/>
      <c r="H79" s="73">
        <v>76</v>
      </c>
      <c r="I79" s="66">
        <f>IF($A79&lt;&gt;"",H79/$B79*100,"")</f>
        <v>20.87912087912088</v>
      </c>
      <c r="J79" s="73"/>
      <c r="K79" s="73">
        <v>162</v>
      </c>
      <c r="L79" s="66">
        <f>IF($A79&lt;&gt;"",K79/$B79*100,"")</f>
        <v>44.505494505494504</v>
      </c>
      <c r="M79" s="73"/>
      <c r="N79" s="73">
        <v>87</v>
      </c>
      <c r="O79" s="66">
        <f>IF($A79&lt;&gt;"",N79/$B79*100,"")</f>
        <v>23.901098901098901</v>
      </c>
      <c r="P79" s="73"/>
      <c r="Q79" s="73">
        <v>11</v>
      </c>
      <c r="R79" s="66">
        <f>IF($A79&lt;&gt;"",Q79/$B79*100,"")</f>
        <v>3.0219780219780219</v>
      </c>
    </row>
    <row r="80" spans="1:18" ht="14.1" customHeight="1" x14ac:dyDescent="0.2">
      <c r="A80" s="23" t="s">
        <v>65</v>
      </c>
      <c r="B80" s="68">
        <f>SUM(E80+H80+K80+N80+Q80)</f>
        <v>261</v>
      </c>
      <c r="C80" s="66">
        <f>IF(A80&lt;&gt;0,B80/$B$12*100,"")</f>
        <v>0.60769750168804859</v>
      </c>
      <c r="E80" s="73">
        <v>29</v>
      </c>
      <c r="F80" s="66">
        <f>IF($A80&lt;&gt;"",E80/$B80*100,"")</f>
        <v>11.111111111111111</v>
      </c>
      <c r="G80" s="73"/>
      <c r="H80" s="73">
        <v>36</v>
      </c>
      <c r="I80" s="66">
        <f>IF($A80&lt;&gt;"",H80/$B80*100,"")</f>
        <v>13.793103448275861</v>
      </c>
      <c r="J80" s="73"/>
      <c r="K80" s="73">
        <v>86</v>
      </c>
      <c r="L80" s="66">
        <f>IF($A80&lt;&gt;"",K80/$B80*100,"")</f>
        <v>32.950191570881223</v>
      </c>
      <c r="M80" s="73"/>
      <c r="N80" s="73">
        <v>107</v>
      </c>
      <c r="O80" s="66">
        <f>IF($A80&lt;&gt;"",N80/$B80*100,"")</f>
        <v>40.996168582375482</v>
      </c>
      <c r="P80" s="73"/>
      <c r="Q80" s="73">
        <v>3</v>
      </c>
      <c r="R80" s="66">
        <f>IF($A80&lt;&gt;"",Q80/$B80*100,"")</f>
        <v>1.1494252873563218</v>
      </c>
    </row>
    <row r="81" spans="1:18" ht="11.25" customHeight="1" x14ac:dyDescent="0.2">
      <c r="C81" s="66" t="str">
        <f>IF(A81&lt;&gt;0,B81/$B$12*100,"")</f>
        <v/>
      </c>
      <c r="F81" s="66" t="str">
        <f>IF($A81&lt;&gt;"",E81/$B81*100,"")</f>
        <v/>
      </c>
      <c r="I81" s="66" t="str">
        <f>IF($A81&lt;&gt;"",H81/$B81*100,"")</f>
        <v/>
      </c>
      <c r="L81" s="66" t="str">
        <f>IF($A81&lt;&gt;"",K81/$B81*100,"")</f>
        <v/>
      </c>
      <c r="O81" s="66" t="str">
        <f>IF($A81&lt;&gt;"",N81/$B81*100,"")</f>
        <v/>
      </c>
      <c r="R81" s="66" t="str">
        <f>IF($A81&lt;&gt;"",Q81/$B81*100,"")</f>
        <v/>
      </c>
    </row>
    <row r="82" spans="1:18" ht="13.7" customHeight="1" x14ac:dyDescent="0.2">
      <c r="A82" s="75" t="s">
        <v>90</v>
      </c>
      <c r="B82" s="68">
        <f>SUM(B83)</f>
        <v>6680</v>
      </c>
      <c r="C82" s="66">
        <f>IF(A82&lt;&gt;0,B82/$B$12*100,"")</f>
        <v>15.553330694544693</v>
      </c>
      <c r="E82" s="68">
        <f>SUM(E83)</f>
        <v>376</v>
      </c>
      <c r="F82" s="66">
        <f>IF($A82&lt;&gt;"",E82/$B82*100,"")</f>
        <v>5.6287425149700603</v>
      </c>
      <c r="H82" s="68">
        <f>SUM(H83)</f>
        <v>1119</v>
      </c>
      <c r="I82" s="66">
        <f>IF($A82&lt;&gt;"",H82/$B82*100,"")</f>
        <v>16.751497005988025</v>
      </c>
      <c r="K82" s="68">
        <f>SUM(K83)</f>
        <v>2108</v>
      </c>
      <c r="L82" s="66">
        <f>IF($A82&lt;&gt;"",K82/$B82*100,"")</f>
        <v>31.556886227544911</v>
      </c>
      <c r="N82" s="68">
        <f>SUM(N83)</f>
        <v>2816</v>
      </c>
      <c r="O82" s="66">
        <f>IF($A82&lt;&gt;"",N82/$B82*100,"")</f>
        <v>42.155688622754489</v>
      </c>
      <c r="Q82" s="68">
        <f>SUM(Q83)</f>
        <v>261</v>
      </c>
      <c r="R82" s="66">
        <f>IF($A82&lt;&gt;"",Q82/$B82*100,"")</f>
        <v>3.9071856287425146</v>
      </c>
    </row>
    <row r="83" spans="1:18" ht="14.1" customHeight="1" x14ac:dyDescent="0.2">
      <c r="A83" s="23" t="s">
        <v>66</v>
      </c>
      <c r="B83" s="68">
        <f>SUM(E83+H83+K83+N83+Q83)</f>
        <v>6680</v>
      </c>
      <c r="C83" s="66">
        <f>IF(A83&lt;&gt;0,B83/$B$12*100,"")</f>
        <v>15.553330694544693</v>
      </c>
      <c r="E83" s="68">
        <f>SUM(E84:E92)</f>
        <v>376</v>
      </c>
      <c r="F83" s="66">
        <f>IF($A83&lt;&gt;"",E83/$B83*100,"")</f>
        <v>5.6287425149700603</v>
      </c>
      <c r="G83" s="23" t="s">
        <v>150</v>
      </c>
      <c r="H83" s="68">
        <f>SUM(H84:H92)</f>
        <v>1119</v>
      </c>
      <c r="I83" s="66">
        <f>IF($A83&lt;&gt;"",H83/$B83*100,"")</f>
        <v>16.751497005988025</v>
      </c>
      <c r="J83" s="23" t="s">
        <v>150</v>
      </c>
      <c r="K83" s="68">
        <f>SUM(K84:K92)</f>
        <v>2108</v>
      </c>
      <c r="L83" s="66">
        <f>IF($A83&lt;&gt;"",K83/$B83*100,"")</f>
        <v>31.556886227544911</v>
      </c>
      <c r="M83" s="23" t="s">
        <v>150</v>
      </c>
      <c r="N83" s="68">
        <f>SUM(N84:N92)</f>
        <v>2816</v>
      </c>
      <c r="O83" s="66">
        <f>IF($A83&lt;&gt;"",N83/$B83*100,"")</f>
        <v>42.155688622754489</v>
      </c>
      <c r="P83" s="23" t="s">
        <v>150</v>
      </c>
      <c r="Q83" s="68">
        <f>SUM(Q84:Q92)</f>
        <v>261</v>
      </c>
      <c r="R83" s="66">
        <f>IF($A83&lt;&gt;"",Q83/$B83*100,"")</f>
        <v>3.9071856287425146</v>
      </c>
    </row>
    <row r="84" spans="1:18" ht="14.1" customHeight="1" x14ac:dyDescent="0.2">
      <c r="A84" s="23" t="s">
        <v>161</v>
      </c>
      <c r="B84" s="68">
        <f>SUM(E84+H84+K84+N84+Q84)</f>
        <v>566</v>
      </c>
      <c r="C84" s="66">
        <f>IF(A84&lt;&gt;0,B84/$B$12*100,"")</f>
        <v>1.3178420917832778</v>
      </c>
      <c r="E84" s="73">
        <v>21</v>
      </c>
      <c r="F84" s="66">
        <f>IF($A84&lt;&gt;"",E84/$B84*100,"")</f>
        <v>3.7102473498233217</v>
      </c>
      <c r="G84" s="73"/>
      <c r="H84" s="73">
        <v>105</v>
      </c>
      <c r="I84" s="66">
        <f>IF($A84&lt;&gt;"",H84/$B84*100,"")</f>
        <v>18.551236749116608</v>
      </c>
      <c r="J84" s="73"/>
      <c r="K84" s="73">
        <v>269</v>
      </c>
      <c r="L84" s="66">
        <f>IF($A84&lt;&gt;"",K84/$B84*100,"")</f>
        <v>47.526501766784449</v>
      </c>
      <c r="M84" s="73"/>
      <c r="N84" s="73">
        <v>166</v>
      </c>
      <c r="O84" s="66">
        <f>IF($A84&lt;&gt;"",N84/$B84*100,"")</f>
        <v>29.328621908127207</v>
      </c>
      <c r="P84" s="73"/>
      <c r="Q84" s="73">
        <v>5</v>
      </c>
      <c r="R84" s="66">
        <f>IF($A84&lt;&gt;"",Q84/$B84*100,"")</f>
        <v>0.88339222614840995</v>
      </c>
    </row>
    <row r="85" spans="1:18" ht="14.1" customHeight="1" x14ac:dyDescent="0.2">
      <c r="A85" s="23" t="s">
        <v>67</v>
      </c>
      <c r="B85" s="68">
        <f>SUM(E85+H85+K85+N85+Q85)</f>
        <v>968</v>
      </c>
      <c r="C85" s="66">
        <f>IF(A85&lt;&gt;0,B85/$B$12*100,"")</f>
        <v>2.2538359449579737</v>
      </c>
      <c r="E85" s="73">
        <v>68</v>
      </c>
      <c r="F85" s="66">
        <f>IF($A85&lt;&gt;"",E85/$B85*100,"")</f>
        <v>7.0247933884297522</v>
      </c>
      <c r="G85" s="73"/>
      <c r="H85" s="73">
        <v>132</v>
      </c>
      <c r="I85" s="66">
        <f>IF($A85&lt;&gt;"",H85/$B85*100,"")</f>
        <v>13.636363636363635</v>
      </c>
      <c r="J85" s="73"/>
      <c r="K85" s="73">
        <v>301</v>
      </c>
      <c r="L85" s="66">
        <f>IF($A85&lt;&gt;"",K85/$B85*100,"")</f>
        <v>31.095041322314049</v>
      </c>
      <c r="M85" s="73"/>
      <c r="N85" s="73">
        <v>431</v>
      </c>
      <c r="O85" s="66">
        <f>IF($A85&lt;&gt;"",N85/$B85*100,"")</f>
        <v>44.52479338842975</v>
      </c>
      <c r="P85" s="73"/>
      <c r="Q85" s="73">
        <v>36</v>
      </c>
      <c r="R85" s="66">
        <f>IF($A85&lt;&gt;"",Q85/$B85*100,"")</f>
        <v>3.71900826446281</v>
      </c>
    </row>
    <row r="86" spans="1:18" ht="14.1" customHeight="1" x14ac:dyDescent="0.2">
      <c r="A86" s="23" t="s">
        <v>69</v>
      </c>
      <c r="B86" s="68">
        <f>SUM(E86+H86+K86+N86+Q86)</f>
        <v>1250</v>
      </c>
      <c r="C86" s="66">
        <f>IF(A86&lt;&gt;0,B86/$B$12*100,"")</f>
        <v>2.9104286479312673</v>
      </c>
      <c r="E86" s="73">
        <v>38</v>
      </c>
      <c r="F86" s="66">
        <f>IF($A86&lt;&gt;"",E86/$B86*100,"")</f>
        <v>3.04</v>
      </c>
      <c r="G86" s="73"/>
      <c r="H86" s="73">
        <v>293</v>
      </c>
      <c r="I86" s="66">
        <f>IF($A86&lt;&gt;"",H86/$B86*100,"")</f>
        <v>23.44</v>
      </c>
      <c r="J86" s="73"/>
      <c r="K86" s="73">
        <v>454</v>
      </c>
      <c r="L86" s="66">
        <f>IF($A86&lt;&gt;"",K86/$B86*100,"")</f>
        <v>36.32</v>
      </c>
      <c r="M86" s="73"/>
      <c r="N86" s="73">
        <v>428</v>
      </c>
      <c r="O86" s="66">
        <f>IF($A86&lt;&gt;"",N86/$B86*100,"")</f>
        <v>34.239999999999995</v>
      </c>
      <c r="P86" s="73"/>
      <c r="Q86" s="73">
        <v>37</v>
      </c>
      <c r="R86" s="66">
        <f>IF($A86&lt;&gt;"",Q86/$B86*100,"")</f>
        <v>2.96</v>
      </c>
    </row>
    <row r="87" spans="1:18" ht="14.1" customHeight="1" x14ac:dyDescent="0.2">
      <c r="A87" s="23" t="s">
        <v>71</v>
      </c>
      <c r="B87" s="68">
        <f>SUM(E87+H87+K87+N87+Q87)</f>
        <v>578</v>
      </c>
      <c r="C87" s="66">
        <f>IF(A87&lt;&gt;0,B87/$B$12*100,"")</f>
        <v>1.345782206803418</v>
      </c>
      <c r="E87" s="73">
        <v>52</v>
      </c>
      <c r="F87" s="66">
        <f>IF($A87&lt;&gt;"",E87/$B87*100,"")</f>
        <v>8.9965397923875443</v>
      </c>
      <c r="G87" s="73"/>
      <c r="H87" s="73">
        <v>71</v>
      </c>
      <c r="I87" s="66">
        <f>IF($A87&lt;&gt;"",H87/$B87*100,"")</f>
        <v>12.283737024221452</v>
      </c>
      <c r="J87" s="73"/>
      <c r="K87" s="73">
        <v>102</v>
      </c>
      <c r="L87" s="66">
        <f>IF($A87&lt;&gt;"",K87/$B87*100,"")</f>
        <v>17.647058823529413</v>
      </c>
      <c r="M87" s="73"/>
      <c r="N87" s="73">
        <v>292</v>
      </c>
      <c r="O87" s="66">
        <f>IF($A87&lt;&gt;"",N87/$B87*100,"")</f>
        <v>50.51903114186851</v>
      </c>
      <c r="P87" s="73"/>
      <c r="Q87" s="73">
        <v>61</v>
      </c>
      <c r="R87" s="66">
        <f>IF($A87&lt;&gt;"",Q87/$B87*100,"")</f>
        <v>10.553633217993079</v>
      </c>
    </row>
    <row r="88" spans="1:18" ht="14.1" customHeight="1" x14ac:dyDescent="0.2">
      <c r="A88" s="23" t="s">
        <v>70</v>
      </c>
      <c r="B88" s="68">
        <f>SUM(E88+H88+K88+N88+Q88)</f>
        <v>602</v>
      </c>
      <c r="C88" s="66">
        <f>IF(A88&lt;&gt;0,B88/$B$12*100,"")</f>
        <v>1.4016624368436985</v>
      </c>
      <c r="E88" s="73">
        <v>4</v>
      </c>
      <c r="F88" s="66">
        <f>IF($A88&lt;&gt;"",E88/$B88*100,"")</f>
        <v>0.66445182724252494</v>
      </c>
      <c r="G88" s="73"/>
      <c r="H88" s="73">
        <v>115</v>
      </c>
      <c r="I88" s="66">
        <f>IF($A88&lt;&gt;"",H88/$B88*100,"")</f>
        <v>19.102990033222593</v>
      </c>
      <c r="J88" s="73"/>
      <c r="K88" s="73">
        <v>217</v>
      </c>
      <c r="L88" s="66">
        <f>IF($A88&lt;&gt;"",K88/$B88*100,"")</f>
        <v>36.046511627906973</v>
      </c>
      <c r="M88" s="73"/>
      <c r="N88" s="73">
        <v>253</v>
      </c>
      <c r="O88" s="66">
        <f>IF($A88&lt;&gt;"",N88/$B88*100,"")</f>
        <v>42.026578073089702</v>
      </c>
      <c r="P88" s="73"/>
      <c r="Q88" s="73">
        <v>13</v>
      </c>
      <c r="R88" s="66">
        <f>IF($A88&lt;&gt;"",Q88/$B88*100,"")</f>
        <v>2.1594684385382057</v>
      </c>
    </row>
    <row r="89" spans="1:18" ht="14.1" customHeight="1" x14ac:dyDescent="0.2">
      <c r="A89" s="23" t="s">
        <v>68</v>
      </c>
      <c r="B89" s="68">
        <f>SUM(E89+H89+K89+N89+Q89)</f>
        <v>799</v>
      </c>
      <c r="C89" s="66">
        <f>IF(A89&lt;&gt;0,B89/$B$12*100,"")</f>
        <v>1.8603459917576659</v>
      </c>
      <c r="E89" s="73">
        <v>74</v>
      </c>
      <c r="F89" s="66">
        <f>IF($A89&lt;&gt;"",E89/$B89*100,"")</f>
        <v>9.2615769712140175</v>
      </c>
      <c r="G89" s="73"/>
      <c r="H89" s="73">
        <v>95</v>
      </c>
      <c r="I89" s="66">
        <f>IF($A89&lt;&gt;"",H89/$B89*100,"")</f>
        <v>11.889862327909889</v>
      </c>
      <c r="J89" s="73"/>
      <c r="K89" s="73">
        <v>260</v>
      </c>
      <c r="L89" s="66">
        <f>IF($A89&lt;&gt;"",K89/$B89*100,"")</f>
        <v>32.540675844806003</v>
      </c>
      <c r="M89" s="73"/>
      <c r="N89" s="73">
        <v>356</v>
      </c>
      <c r="O89" s="66">
        <f>IF($A89&lt;&gt;"",N89/$B89*100,"")</f>
        <v>44.555694618272838</v>
      </c>
      <c r="P89" s="73"/>
      <c r="Q89" s="73">
        <v>14</v>
      </c>
      <c r="R89" s="66">
        <f>IF($A89&lt;&gt;"",Q89/$B89*100,"")</f>
        <v>1.7521902377972465</v>
      </c>
    </row>
    <row r="90" spans="1:18" ht="14.1" customHeight="1" x14ac:dyDescent="0.2">
      <c r="A90" s="23" t="s">
        <v>72</v>
      </c>
      <c r="B90" s="68">
        <f>SUM(E90+H90+K90+N90+Q90)</f>
        <v>731</v>
      </c>
      <c r="C90" s="66">
        <f>IF(A90&lt;&gt;0,B90/$B$12*100,"")</f>
        <v>1.7020186733102052</v>
      </c>
      <c r="E90" s="73">
        <v>91</v>
      </c>
      <c r="F90" s="66">
        <f>IF($A90&lt;&gt;"",E90/$B90*100,"")</f>
        <v>12.448700410396716</v>
      </c>
      <c r="G90" s="73"/>
      <c r="H90" s="73">
        <v>105</v>
      </c>
      <c r="I90" s="66">
        <f>IF($A90&lt;&gt;"",H90/$B90*100,"")</f>
        <v>14.36388508891929</v>
      </c>
      <c r="J90" s="73"/>
      <c r="K90" s="73">
        <v>191</v>
      </c>
      <c r="L90" s="66">
        <f>IF($A90&lt;&gt;"",K90/$B90*100,"")</f>
        <v>26.128590971272232</v>
      </c>
      <c r="M90" s="73"/>
      <c r="N90" s="73">
        <v>318</v>
      </c>
      <c r="O90" s="66">
        <f>IF($A90&lt;&gt;"",N90/$B90*100,"")</f>
        <v>43.502051983584131</v>
      </c>
      <c r="P90" s="73"/>
      <c r="Q90" s="73">
        <v>26</v>
      </c>
      <c r="R90" s="66">
        <f>IF($A90&lt;&gt;"",Q90/$B90*100,"")</f>
        <v>3.5567715458276332</v>
      </c>
    </row>
    <row r="91" spans="1:18" ht="14.1" customHeight="1" x14ac:dyDescent="0.2">
      <c r="A91" s="23" t="s">
        <v>74</v>
      </c>
      <c r="B91" s="68">
        <f>SUM(E91+H91+K91+N91+Q91)</f>
        <v>442</v>
      </c>
      <c r="C91" s="66">
        <f>IF(A91&lt;&gt;0,B91/$B$12*100,"")</f>
        <v>1.0291275699084961</v>
      </c>
      <c r="E91" s="73">
        <v>12</v>
      </c>
      <c r="F91" s="66">
        <f>IF($A91&lt;&gt;"",E91/$B91*100,"")</f>
        <v>2.7149321266968327</v>
      </c>
      <c r="G91" s="73"/>
      <c r="H91" s="73">
        <v>84</v>
      </c>
      <c r="I91" s="66">
        <f>IF($A91&lt;&gt;"",H91/$B91*100,"")</f>
        <v>19.004524886877828</v>
      </c>
      <c r="J91" s="73"/>
      <c r="K91" s="73">
        <v>161</v>
      </c>
      <c r="L91" s="66">
        <f>IF($A91&lt;&gt;"",K91/$B91*100,"")</f>
        <v>36.425339366515836</v>
      </c>
      <c r="M91" s="73"/>
      <c r="N91" s="73">
        <v>180</v>
      </c>
      <c r="O91" s="66">
        <f>IF($A91&lt;&gt;"",N91/$B91*100,"")</f>
        <v>40.723981900452486</v>
      </c>
      <c r="P91" s="73"/>
      <c r="Q91" s="73">
        <v>5</v>
      </c>
      <c r="R91" s="66">
        <f>IF($A91&lt;&gt;"",Q91/$B91*100,"")</f>
        <v>1.1312217194570136</v>
      </c>
    </row>
    <row r="92" spans="1:18" ht="14.1" customHeight="1" x14ac:dyDescent="0.2">
      <c r="A92" s="23" t="s">
        <v>112</v>
      </c>
      <c r="B92" s="68">
        <f>SUM(E92+H92+K92+N92+Q92)</f>
        <v>744</v>
      </c>
      <c r="C92" s="66">
        <f>IF(A92&lt;&gt;0,B92/$B$12*100,"")</f>
        <v>1.7322871312486905</v>
      </c>
      <c r="E92" s="73">
        <v>16</v>
      </c>
      <c r="F92" s="66">
        <f>IF($A92&lt;&gt;"",E92/$B92*100,"")</f>
        <v>2.1505376344086025</v>
      </c>
      <c r="G92" s="73"/>
      <c r="H92" s="73">
        <v>119</v>
      </c>
      <c r="I92" s="66">
        <f>IF($A92&lt;&gt;"",H92/$B92*100,"")</f>
        <v>15.994623655913978</v>
      </c>
      <c r="J92" s="73"/>
      <c r="K92" s="73">
        <v>153</v>
      </c>
      <c r="L92" s="66">
        <f>IF($A92&lt;&gt;"",K92/$B92*100,"")</f>
        <v>20.56451612903226</v>
      </c>
      <c r="M92" s="73"/>
      <c r="N92" s="73">
        <v>392</v>
      </c>
      <c r="O92" s="66">
        <f>IF($A92&lt;&gt;"",N92/$B92*100,"")</f>
        <v>52.688172043010752</v>
      </c>
      <c r="P92" s="73"/>
      <c r="Q92" s="73">
        <v>64</v>
      </c>
      <c r="R92" s="66">
        <f>IF($A92&lt;&gt;"",Q92/$B92*100,"")</f>
        <v>8.6021505376344098</v>
      </c>
    </row>
    <row r="93" spans="1:18" ht="9" customHeight="1" x14ac:dyDescent="0.2">
      <c r="C93" s="66" t="str">
        <f>IF(A93&lt;&gt;0,B93/$B$12*100,"")</f>
        <v/>
      </c>
      <c r="E93" s="74"/>
      <c r="F93" s="66" t="str">
        <f>IF($A93&lt;&gt;"",E93/$B93*100,"")</f>
        <v/>
      </c>
      <c r="G93" s="74"/>
      <c r="H93" s="74"/>
      <c r="I93" s="66" t="str">
        <f>IF($A93&lt;&gt;"",H93/$B93*100,"")</f>
        <v/>
      </c>
      <c r="J93" s="74"/>
      <c r="K93" s="74"/>
      <c r="L93" s="66" t="str">
        <f>IF($A93&lt;&gt;"",K93/$B93*100,"")</f>
        <v/>
      </c>
      <c r="M93" s="74"/>
      <c r="N93" s="74"/>
      <c r="O93" s="66" t="str">
        <f>IF($A93&lt;&gt;"",N93/$B93*100,"")</f>
        <v/>
      </c>
      <c r="P93" s="74"/>
      <c r="Q93" s="74"/>
      <c r="R93" s="66" t="str">
        <f>IF($A93&lt;&gt;"",Q93/$B93*100,"")</f>
        <v/>
      </c>
    </row>
    <row r="94" spans="1:18" ht="14.1" customHeight="1" x14ac:dyDescent="0.2">
      <c r="A94" s="23" t="s">
        <v>286</v>
      </c>
      <c r="B94" s="68">
        <f>SUM(E94+H94+K94+N94+Q94)</f>
        <v>5</v>
      </c>
      <c r="C94" s="66">
        <f>IF(A94&lt;&gt;0,B94/$B$12*100,"")</f>
        <v>1.1641714591725069E-2</v>
      </c>
      <c r="E94" s="76">
        <v>0</v>
      </c>
      <c r="F94" s="66">
        <f>IF($A94&lt;&gt;"",E94/$B94*100,"")</f>
        <v>0</v>
      </c>
      <c r="G94" s="76"/>
      <c r="H94" s="76">
        <v>5</v>
      </c>
      <c r="I94" s="66">
        <f>IF($A94&lt;&gt;"",H94/$B94*100,"")</f>
        <v>100</v>
      </c>
      <c r="J94" s="76"/>
      <c r="K94" s="76">
        <v>0</v>
      </c>
      <c r="L94" s="66">
        <f>IF($A94&lt;&gt;"",K94/$B94*100,"")</f>
        <v>0</v>
      </c>
      <c r="M94" s="76"/>
      <c r="N94" s="76">
        <v>0</v>
      </c>
      <c r="O94" s="66">
        <f>IF($A94&lt;&gt;"",N94/$B94*100,"")</f>
        <v>0</v>
      </c>
      <c r="P94" s="76"/>
      <c r="Q94" s="76">
        <v>0</v>
      </c>
      <c r="R94" s="66">
        <f>IF($A94&lt;&gt;"",Q94/$B94*100,"")</f>
        <v>0</v>
      </c>
    </row>
    <row r="95" spans="1:18" ht="14.1" customHeight="1" x14ac:dyDescent="0.2">
      <c r="B95" s="68">
        <f>SUM(E95+H95+K95+N95+Q95)</f>
        <v>0</v>
      </c>
      <c r="C95" s="66" t="str">
        <f>IF(A95&lt;&gt;0,B95/$B$12*100,"")</f>
        <v/>
      </c>
      <c r="E95" s="74"/>
      <c r="F95" s="66" t="str">
        <f>IF($A95&lt;&gt;"",E95/$B95*100,"")</f>
        <v/>
      </c>
      <c r="G95" s="74"/>
      <c r="H95" s="74"/>
      <c r="I95" s="66" t="str">
        <f>IF($A95&lt;&gt;"",H95/$B95*100,"")</f>
        <v/>
      </c>
      <c r="J95" s="74"/>
      <c r="K95" s="74"/>
      <c r="L95" s="66" t="str">
        <f>IF($A95&lt;&gt;"",K95/$B95*100,"")</f>
        <v/>
      </c>
      <c r="M95" s="74"/>
      <c r="N95" s="74"/>
      <c r="O95" s="66" t="str">
        <f>IF($A95&lt;&gt;"",N95/$B95*100,"")</f>
        <v/>
      </c>
      <c r="P95" s="74"/>
      <c r="Q95" s="74"/>
      <c r="R95" s="66" t="str">
        <f>IF($A95&lt;&gt;"",Q95/$B95*100,"")</f>
        <v/>
      </c>
    </row>
    <row r="96" spans="1:18" ht="14.1" customHeight="1" x14ac:dyDescent="0.2">
      <c r="A96" s="23" t="s">
        <v>285</v>
      </c>
      <c r="B96" s="68">
        <f>SUM(E96+H96+K96+N96+Q96)</f>
        <v>688</v>
      </c>
      <c r="C96" s="66">
        <f>IF(A96&lt;&gt;0,B96/$B$12*100,"")</f>
        <v>1.6018999278213695</v>
      </c>
      <c r="E96" s="73">
        <v>55</v>
      </c>
      <c r="F96" s="66">
        <f>IF($A96&lt;&gt;"",E96/$B96*100,"")</f>
        <v>7.9941860465116283</v>
      </c>
      <c r="G96" s="73"/>
      <c r="H96" s="73">
        <v>99</v>
      </c>
      <c r="I96" s="66">
        <f>IF($A96&lt;&gt;"",H96/$B96*100,"")</f>
        <v>14.38953488372093</v>
      </c>
      <c r="J96" s="73"/>
      <c r="K96" s="73">
        <v>175</v>
      </c>
      <c r="L96" s="66">
        <f>IF($A96&lt;&gt;"",K96/$B96*100,"")</f>
        <v>25.436046511627907</v>
      </c>
      <c r="M96" s="73"/>
      <c r="N96" s="73">
        <v>341</v>
      </c>
      <c r="O96" s="66">
        <f>IF($A96&lt;&gt;"",N96/$B96*100,"")</f>
        <v>49.563953488372093</v>
      </c>
      <c r="P96" s="73"/>
      <c r="Q96" s="73">
        <v>18</v>
      </c>
      <c r="R96" s="66">
        <f>IF($A96&lt;&gt;"",Q96/$B96*100,"")</f>
        <v>2.6162790697674421</v>
      </c>
    </row>
    <row r="97" spans="1:19" ht="9" customHeight="1" x14ac:dyDescent="0.2">
      <c r="B97" s="68">
        <f>SUM(E97+H97+K97+N97+Q97)</f>
        <v>0</v>
      </c>
      <c r="C97" s="66" t="str">
        <f>IF(A97&lt;&gt;0,B97/$B$12*100,"")</f>
        <v/>
      </c>
      <c r="F97" s="66" t="str">
        <f>IF($A97&lt;&gt;"",E97/$B97*100,"")</f>
        <v/>
      </c>
      <c r="I97" s="66" t="str">
        <f>IF($A97&lt;&gt;"",H97/$B97*100,"")</f>
        <v/>
      </c>
      <c r="L97" s="66" t="str">
        <f>IF($A97&lt;&gt;"",K97/$B97*100,"")</f>
        <v/>
      </c>
      <c r="O97" s="66" t="str">
        <f>IF($A97&lt;&gt;"",N97/$B97*100,"")</f>
        <v/>
      </c>
      <c r="R97" s="66" t="str">
        <f>IF($A97&lt;&gt;"",Q97/$B97*100,"")</f>
        <v/>
      </c>
    </row>
    <row r="98" spans="1:19" ht="14.1" customHeight="1" x14ac:dyDescent="0.2">
      <c r="A98" s="75" t="s">
        <v>106</v>
      </c>
      <c r="B98" s="68">
        <f>SUM(E98+H98+K98+N98+Q98)</f>
        <v>10709</v>
      </c>
      <c r="C98" s="66">
        <f>IF(A98&lt;&gt;0,B98/$B$12*100,"")</f>
        <v>24.934224312556751</v>
      </c>
      <c r="E98" s="68">
        <f>SUM(E99:E104)</f>
        <v>325</v>
      </c>
      <c r="F98" s="66">
        <f>IF($A98&lt;&gt;"",E98/$B98*100,"")</f>
        <v>3.0348305163880851</v>
      </c>
      <c r="G98" s="23" t="s">
        <v>150</v>
      </c>
      <c r="H98" s="68">
        <f>SUM(H99:H104)</f>
        <v>1644</v>
      </c>
      <c r="I98" s="66">
        <f>IF($A98&lt;&gt;"",H98/$B98*100,"")</f>
        <v>15.351573442898497</v>
      </c>
      <c r="J98" s="23" t="s">
        <v>150</v>
      </c>
      <c r="K98" s="68">
        <f>SUM(K99:K104)</f>
        <v>3627</v>
      </c>
      <c r="L98" s="66">
        <f>IF($A98&lt;&gt;"",K98/$B98*100,"")</f>
        <v>33.868708562891022</v>
      </c>
      <c r="M98" s="23" t="s">
        <v>150</v>
      </c>
      <c r="N98" s="68">
        <f>SUM(N99:N104)</f>
        <v>4878</v>
      </c>
      <c r="O98" s="66">
        <f>IF($A98&lt;&gt;"",N98/$B98*100,"")</f>
        <v>45.550471565972543</v>
      </c>
      <c r="P98" s="23" t="s">
        <v>150</v>
      </c>
      <c r="Q98" s="68">
        <f>SUM(Q99:Q104)</f>
        <v>235</v>
      </c>
      <c r="R98" s="66">
        <f>IF($A98&lt;&gt;"",Q98/$B98*100,"")</f>
        <v>2.1944159118498461</v>
      </c>
    </row>
    <row r="99" spans="1:19" ht="14.1" customHeight="1" x14ac:dyDescent="0.2">
      <c r="A99" s="23" t="s">
        <v>158</v>
      </c>
      <c r="B99" s="68">
        <f>SUM(E99+H99+K99+N99+Q99)</f>
        <v>3085</v>
      </c>
      <c r="C99" s="66">
        <f>IF(A99&lt;&gt;0,B99/$B$12*100,"")</f>
        <v>7.1829379030943681</v>
      </c>
      <c r="E99" s="73">
        <v>178</v>
      </c>
      <c r="F99" s="66">
        <f>IF($A99&lt;&gt;"",E99/$B99*100,"")</f>
        <v>5.7698541329011341</v>
      </c>
      <c r="G99" s="73"/>
      <c r="H99" s="73">
        <v>397</v>
      </c>
      <c r="I99" s="66">
        <f>IF($A99&lt;&gt;"",H99/$B99*100,"")</f>
        <v>12.868719611021071</v>
      </c>
      <c r="J99" s="73"/>
      <c r="K99" s="73">
        <v>846</v>
      </c>
      <c r="L99" s="66">
        <f>IF($A99&lt;&gt;"",K99/$B99*100,"")</f>
        <v>27.423014586709886</v>
      </c>
      <c r="M99" s="73"/>
      <c r="N99" s="73">
        <v>1598</v>
      </c>
      <c r="O99" s="66">
        <f>IF($A99&lt;&gt;"",N99/$B99*100,"")</f>
        <v>51.799027552674225</v>
      </c>
      <c r="P99" s="73"/>
      <c r="Q99" s="73">
        <v>66</v>
      </c>
      <c r="R99" s="66">
        <f>IF($A99&lt;&gt;"",Q99/$B99*100,"")</f>
        <v>2.1393841166936789</v>
      </c>
    </row>
    <row r="100" spans="1:19" ht="14.1" customHeight="1" x14ac:dyDescent="0.2">
      <c r="A100" s="23" t="s">
        <v>157</v>
      </c>
      <c r="B100" s="68">
        <f>SUM(E100+H100+K100+N100+Q100)</f>
        <v>2065</v>
      </c>
      <c r="C100" s="66">
        <f>IF(A100&lt;&gt;0,B100/$B$12*100,"")</f>
        <v>4.8080281263824531</v>
      </c>
      <c r="E100" s="73">
        <v>29</v>
      </c>
      <c r="F100" s="66">
        <f>IF($A100&lt;&gt;"",E100/$B100*100,"")</f>
        <v>1.4043583535108959</v>
      </c>
      <c r="G100" s="73"/>
      <c r="H100" s="73">
        <v>341</v>
      </c>
      <c r="I100" s="66">
        <f>IF($A100&lt;&gt;"",H100/$B100*100,"")</f>
        <v>16.513317191283296</v>
      </c>
      <c r="J100" s="73"/>
      <c r="K100" s="73">
        <v>822</v>
      </c>
      <c r="L100" s="66">
        <f>IF($A100&lt;&gt;"",K100/$B100*100,"")</f>
        <v>39.80629539951574</v>
      </c>
      <c r="M100" s="73"/>
      <c r="N100" s="73">
        <v>838</v>
      </c>
      <c r="O100" s="66">
        <f>IF($A100&lt;&gt;"",N100/$B100*100,"")</f>
        <v>40.581113801452787</v>
      </c>
      <c r="P100" s="73"/>
      <c r="Q100" s="73">
        <v>35</v>
      </c>
      <c r="R100" s="66">
        <f>IF($A100&lt;&gt;"",Q100/$B100*100,"")</f>
        <v>1.6949152542372881</v>
      </c>
    </row>
    <row r="101" spans="1:19" ht="14.1" customHeight="1" x14ac:dyDescent="0.2">
      <c r="A101" s="23" t="s">
        <v>156</v>
      </c>
      <c r="B101" s="68">
        <f>SUM(E101+H101+K101+N101+Q101)</f>
        <v>2292</v>
      </c>
      <c r="C101" s="66">
        <f>IF(A101&lt;&gt;0,B101/$B$12*100,"")</f>
        <v>5.3365619688467714</v>
      </c>
      <c r="E101" s="73">
        <v>27</v>
      </c>
      <c r="F101" s="66">
        <f>IF($A101&lt;&gt;"",E101/$B101*100,"")</f>
        <v>1.1780104712041886</v>
      </c>
      <c r="G101" s="73"/>
      <c r="H101" s="73">
        <v>468</v>
      </c>
      <c r="I101" s="66">
        <f>IF($A101&lt;&gt;"",H101/$B101*100,"")</f>
        <v>20.418848167539267</v>
      </c>
      <c r="J101" s="73"/>
      <c r="K101" s="73">
        <v>921</v>
      </c>
      <c r="L101" s="66">
        <f>IF($A101&lt;&gt;"",K101/$B101*100,"")</f>
        <v>40.183246073298427</v>
      </c>
      <c r="M101" s="73"/>
      <c r="N101" s="73">
        <v>838</v>
      </c>
      <c r="O101" s="66">
        <f>IF($A101&lt;&gt;"",N101/$B101*100,"")</f>
        <v>36.561954624781848</v>
      </c>
      <c r="P101" s="73"/>
      <c r="Q101" s="73">
        <v>38</v>
      </c>
      <c r="R101" s="66">
        <f>IF($A101&lt;&gt;"",Q101/$B101*100,"")</f>
        <v>1.6579406631762654</v>
      </c>
    </row>
    <row r="102" spans="1:19" ht="14.1" customHeight="1" x14ac:dyDescent="0.2">
      <c r="A102" s="23" t="s">
        <v>155</v>
      </c>
      <c r="B102" s="68">
        <f>SUM(E102+H102+K102+N102+Q102)</f>
        <v>1344</v>
      </c>
      <c r="C102" s="66">
        <f>IF(A102&lt;&gt;0,B102/$B$12*100,"")</f>
        <v>3.1292928822556987</v>
      </c>
      <c r="E102" s="73">
        <v>45</v>
      </c>
      <c r="F102" s="66">
        <f>IF($A102&lt;&gt;"",E102/$B102*100,"")</f>
        <v>3.3482142857142856</v>
      </c>
      <c r="G102" s="73"/>
      <c r="H102" s="73">
        <v>253</v>
      </c>
      <c r="I102" s="66">
        <f>IF($A102&lt;&gt;"",H102/$B102*100,"")</f>
        <v>18.824404761904763</v>
      </c>
      <c r="J102" s="73"/>
      <c r="K102" s="73">
        <v>576</v>
      </c>
      <c r="L102" s="66">
        <f>IF($A102&lt;&gt;"",K102/$B102*100,"")</f>
        <v>42.857142857142854</v>
      </c>
      <c r="M102" s="73"/>
      <c r="N102" s="73">
        <v>453</v>
      </c>
      <c r="O102" s="66">
        <f>IF($A102&lt;&gt;"",N102/$B102*100,"")</f>
        <v>33.705357142857146</v>
      </c>
      <c r="P102" s="73"/>
      <c r="Q102" s="73">
        <v>17</v>
      </c>
      <c r="R102" s="66">
        <f>IF($A102&lt;&gt;"",Q102/$B102*100,"")</f>
        <v>1.2648809523809523</v>
      </c>
    </row>
    <row r="103" spans="1:19" ht="14.1" customHeight="1" x14ac:dyDescent="0.2">
      <c r="A103" s="23" t="s">
        <v>154</v>
      </c>
      <c r="B103" s="68">
        <f>SUM(E103+H103+K103+N103+Q103)</f>
        <v>1428</v>
      </c>
      <c r="C103" s="66">
        <f>IF(A103&lt;&gt;0,B103/$B$12*100,"")</f>
        <v>3.3248736873966798</v>
      </c>
      <c r="E103" s="73">
        <v>44</v>
      </c>
      <c r="F103" s="66">
        <f>IF($A103&lt;&gt;"",E103/$B103*100,"")</f>
        <v>3.081232492997199</v>
      </c>
      <c r="G103" s="73"/>
      <c r="H103" s="73">
        <v>156</v>
      </c>
      <c r="I103" s="66">
        <f>IF($A103&lt;&gt;"",H103/$B103*100,"")</f>
        <v>10.92436974789916</v>
      </c>
      <c r="J103" s="73"/>
      <c r="K103" s="73">
        <v>365</v>
      </c>
      <c r="L103" s="66">
        <f>IF($A103&lt;&gt;"",K103/$B103*100,"")</f>
        <v>25.560224089635852</v>
      </c>
      <c r="M103" s="73"/>
      <c r="N103" s="73">
        <v>828</v>
      </c>
      <c r="O103" s="66">
        <f>IF($A103&lt;&gt;"",N103/$B103*100,"")</f>
        <v>57.983193277310932</v>
      </c>
      <c r="P103" s="73"/>
      <c r="Q103" s="73">
        <v>35</v>
      </c>
      <c r="R103" s="66">
        <f>IF($A103&lt;&gt;"",Q103/$B103*100,"")</f>
        <v>2.4509803921568629</v>
      </c>
    </row>
    <row r="104" spans="1:19" ht="14.1" customHeight="1" x14ac:dyDescent="0.2">
      <c r="A104" s="23" t="s">
        <v>153</v>
      </c>
      <c r="B104" s="68">
        <f>SUM(E104+H104+K104+N104+Q104)</f>
        <v>495</v>
      </c>
      <c r="C104" s="66">
        <f>IF(A104&lt;&gt;0,B104/$B$12*100,"")</f>
        <v>1.1525297445807818</v>
      </c>
      <c r="E104" s="73">
        <v>2</v>
      </c>
      <c r="F104" s="66">
        <f>IF($A104&lt;&gt;"",E104/$B104*100,"")</f>
        <v>0.40404040404040403</v>
      </c>
      <c r="G104" s="73"/>
      <c r="H104" s="73">
        <v>29</v>
      </c>
      <c r="I104" s="66">
        <f>IF($A104&lt;&gt;"",H104/$B104*100,"")</f>
        <v>5.858585858585859</v>
      </c>
      <c r="J104" s="73"/>
      <c r="K104" s="73">
        <v>97</v>
      </c>
      <c r="L104" s="66">
        <f>IF($A104&lt;&gt;"",K104/$B104*100,"")</f>
        <v>19.595959595959599</v>
      </c>
      <c r="M104" s="73"/>
      <c r="N104" s="73">
        <v>323</v>
      </c>
      <c r="O104" s="66">
        <f>IF($A104&lt;&gt;"",N104/$B104*100,"")</f>
        <v>65.252525252525245</v>
      </c>
      <c r="P104" s="73"/>
      <c r="Q104" s="73">
        <v>44</v>
      </c>
      <c r="R104" s="66">
        <f>IF($A104&lt;&gt;"",Q104/$B104*100,"")</f>
        <v>8.8888888888888893</v>
      </c>
    </row>
    <row r="105" spans="1:19" ht="9" customHeight="1" x14ac:dyDescent="0.2">
      <c r="B105" s="68">
        <f>SUM(E105+H105+K105+N105+Q105)</f>
        <v>0</v>
      </c>
      <c r="C105" s="66" t="str">
        <f>IF(A105&lt;&gt;0,B105/$B$12*100,"")</f>
        <v/>
      </c>
      <c r="E105" s="116"/>
      <c r="F105" s="66" t="str">
        <f>IF($A105&lt;&gt;"",E105/$B105*100,"")</f>
        <v/>
      </c>
      <c r="G105" s="116"/>
      <c r="H105" s="116"/>
      <c r="I105" s="66" t="str">
        <f>IF($A105&lt;&gt;"",H105/$B105*100,"")</f>
        <v/>
      </c>
      <c r="J105" s="116"/>
      <c r="K105" s="116"/>
      <c r="L105" s="66" t="str">
        <f>IF($A105&lt;&gt;"",K105/$B105*100,"")</f>
        <v/>
      </c>
      <c r="M105" s="116"/>
      <c r="N105" s="116"/>
      <c r="O105" s="66" t="str">
        <f>IF($A105&lt;&gt;"",N105/$B105*100,"")</f>
        <v/>
      </c>
      <c r="P105" s="116"/>
      <c r="Q105" s="116"/>
      <c r="R105" s="66" t="str">
        <f>IF($A105&lt;&gt;"",Q105/$B105*100,"")</f>
        <v/>
      </c>
    </row>
    <row r="106" spans="1:19" ht="14.1" customHeight="1" x14ac:dyDescent="0.2">
      <c r="A106" s="23" t="s">
        <v>284</v>
      </c>
      <c r="B106" s="68">
        <f>SUM(E106+H106+K106+N106+Q106)</f>
        <v>8</v>
      </c>
      <c r="C106" s="66">
        <f>IF(A106&lt;&gt;0,B106/$B$12*100,"")</f>
        <v>1.8626743346760111E-2</v>
      </c>
      <c r="E106" s="76">
        <v>0</v>
      </c>
      <c r="F106" s="66">
        <f>IF($A106&lt;&gt;"",E106/$B106*100,"")</f>
        <v>0</v>
      </c>
      <c r="G106" s="76"/>
      <c r="H106" s="76">
        <v>4</v>
      </c>
      <c r="I106" s="66">
        <f>IF($A106&lt;&gt;"",H106/$B106*100,"")</f>
        <v>50</v>
      </c>
      <c r="J106" s="76"/>
      <c r="K106" s="76">
        <v>3</v>
      </c>
      <c r="L106" s="66">
        <f>IF($A106&lt;&gt;"",K106/$B106*100,"")</f>
        <v>37.5</v>
      </c>
      <c r="M106" s="76"/>
      <c r="N106" s="76">
        <v>1</v>
      </c>
      <c r="O106" s="66">
        <f>IF($A106&lt;&gt;"",N106/$B106*100,"")</f>
        <v>12.5</v>
      </c>
      <c r="P106" s="76"/>
      <c r="Q106" s="76">
        <v>0</v>
      </c>
      <c r="R106" s="66">
        <f>IF($A106&lt;&gt;"",Q106/$B106*100,"")</f>
        <v>0</v>
      </c>
    </row>
    <row r="107" spans="1:19" ht="9" customHeight="1" thickBot="1" x14ac:dyDescent="0.25">
      <c r="A107" s="72"/>
      <c r="B107" s="71"/>
      <c r="C107" s="70"/>
      <c r="D107" s="72"/>
      <c r="E107" s="71"/>
      <c r="F107" s="70"/>
      <c r="G107" s="72"/>
      <c r="H107" s="71"/>
      <c r="I107" s="70"/>
      <c r="J107" s="72"/>
      <c r="K107" s="71"/>
      <c r="L107" s="70"/>
      <c r="M107" s="72"/>
      <c r="N107" s="71"/>
      <c r="O107" s="70"/>
      <c r="P107" s="72"/>
      <c r="Q107" s="71"/>
      <c r="R107" s="70"/>
    </row>
    <row r="108" spans="1:19" ht="10.5" customHeight="1" x14ac:dyDescent="0.2">
      <c r="S108" s="78"/>
    </row>
    <row r="109" spans="1:19" ht="15" x14ac:dyDescent="0.25">
      <c r="A109" s="69" t="s">
        <v>283</v>
      </c>
    </row>
    <row r="110" spans="1:19" ht="15" x14ac:dyDescent="0.25">
      <c r="A110" s="69" t="s">
        <v>282</v>
      </c>
    </row>
    <row r="111" spans="1:19" ht="12" customHeight="1" x14ac:dyDescent="0.2"/>
    <row r="112" spans="1:19" x14ac:dyDescent="0.2">
      <c r="A112" s="23" t="s">
        <v>281</v>
      </c>
      <c r="C112" s="68"/>
    </row>
    <row r="113" spans="1:1" x14ac:dyDescent="0.2">
      <c r="A113" s="23" t="s">
        <v>280</v>
      </c>
    </row>
  </sheetData>
  <mergeCells count="9">
    <mergeCell ref="Q8:R8"/>
    <mergeCell ref="B8:C8"/>
    <mergeCell ref="E8:F8"/>
    <mergeCell ref="H7:I7"/>
    <mergeCell ref="K7:L7"/>
    <mergeCell ref="N7:O7"/>
    <mergeCell ref="H8:I8"/>
    <mergeCell ref="K8:L8"/>
    <mergeCell ref="N8:O8"/>
  </mergeCells>
  <printOptions horizontalCentered="1" verticalCentered="1"/>
  <pageMargins left="0" right="0" top="0" bottom="0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Indice</vt:lpstr>
      <vt:lpstr>D-1</vt:lpstr>
      <vt:lpstr>D-2</vt:lpstr>
      <vt:lpstr>D3</vt:lpstr>
      <vt:lpstr>D4</vt:lpstr>
      <vt:lpstr>D5</vt:lpstr>
      <vt:lpstr>D6</vt:lpstr>
      <vt:lpstr>D-7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D-17</vt:lpstr>
      <vt:lpstr>D18</vt:lpstr>
      <vt:lpstr>D-19</vt:lpstr>
      <vt:lpstr>GD1</vt:lpstr>
      <vt:lpstr>GD-2</vt:lpstr>
      <vt:lpstr>GD3</vt:lpstr>
      <vt:lpstr>GD-4</vt:lpstr>
      <vt:lpstr>GD-5</vt:lpstr>
      <vt:lpstr>GD6</vt:lpstr>
      <vt:lpstr>GD7.1</vt:lpstr>
      <vt:lpstr>GD7</vt:lpstr>
      <vt:lpstr>GD8.1</vt:lpstr>
      <vt:lpstr>Hoja1</vt:lpstr>
      <vt:lpstr>GD9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mainor</dc:creator>
  <cp:lastModifiedBy>Marco Monge</cp:lastModifiedBy>
  <cp:lastPrinted>2021-10-22T21:18:18Z</cp:lastPrinted>
  <dcterms:created xsi:type="dcterms:W3CDTF">2018-06-06T21:09:54Z</dcterms:created>
  <dcterms:modified xsi:type="dcterms:W3CDTF">2021-12-03T17:26:29Z</dcterms:modified>
</cp:coreProperties>
</file>