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charts/chart9.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harts/chart1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rco Monge\Desktop\OPLAU 2020\"/>
    </mc:Choice>
  </mc:AlternateContent>
  <bookViews>
    <workbookView xWindow="0" yWindow="0" windowWidth="23040" windowHeight="9192" tabRatio="821" activeTab="2"/>
  </bookViews>
  <sheets>
    <sheet name="DEFINICIONES" sheetId="1" r:id="rId1"/>
    <sheet name="SIMBOLOGIA" sheetId="2" r:id="rId2"/>
    <sheet name="INDICE DE VIDA ESTUDIANTIL" sheetId="85" r:id="rId3"/>
    <sheet name="CUADRO VE1" sheetId="113" r:id="rId4"/>
    <sheet name="GRAFICO VE1" sheetId="112" r:id="rId5"/>
    <sheet name="CUADRO VE2" sheetId="111" r:id="rId6"/>
    <sheet name="GRAFICO VE2" sheetId="109" r:id="rId7"/>
    <sheet name="CUADRO VE3" sheetId="110" r:id="rId8"/>
    <sheet name="GRAFICO VE3" sheetId="106" r:id="rId9"/>
    <sheet name="CUADRO VE4" sheetId="108" r:id="rId10"/>
    <sheet name="GRAFICO VE4" sheetId="86" r:id="rId11"/>
    <sheet name="CUADRO VE5" sheetId="107" r:id="rId12"/>
    <sheet name="GRAFICO VE5" sheetId="120" r:id="rId13"/>
    <sheet name="CUADRO VE6" sheetId="105" r:id="rId14"/>
    <sheet name="GRAFICO VE6" sheetId="117" r:id="rId15"/>
    <sheet name="CUADRO VE7" sheetId="104" r:id="rId16"/>
    <sheet name="GRAFICO VE7" sheetId="132" r:id="rId17"/>
    <sheet name="CUADRO VE8" sheetId="122" r:id="rId18"/>
    <sheet name="GRAFICO VE8" sheetId="129" r:id="rId19"/>
    <sheet name="CUADRO VE9" sheetId="121" r:id="rId20"/>
    <sheet name="GRAFICO VE9" sheetId="126" r:id="rId21"/>
    <sheet name="CUADRO VE10" sheetId="119" r:id="rId22"/>
    <sheet name="GRAFICO VE10" sheetId="134" r:id="rId23"/>
    <sheet name="CUADRO VE11" sheetId="118" r:id="rId24"/>
    <sheet name="CUADRO VE12" sheetId="116" r:id="rId25"/>
    <sheet name="CUADRO VE13" sheetId="115" r:id="rId26"/>
    <sheet name="CUADRO VE 14" sheetId="133" r:id="rId27"/>
    <sheet name="CUADRO VE15" sheetId="131" r:id="rId28"/>
    <sheet name="CUADRO VE16" sheetId="130" r:id="rId29"/>
    <sheet name="CUADRO VE17" sheetId="128" r:id="rId30"/>
    <sheet name="CUADRO VE18" sheetId="127" r:id="rId31"/>
    <sheet name="CUADRO VE19" sheetId="125" r:id="rId32"/>
    <sheet name="CUADRO VE20" sheetId="124" r:id="rId33"/>
    <sheet name="CUADRO VE21" sheetId="123" r:id="rId34"/>
    <sheet name="CUADRO VE22" sheetId="114" r:id="rId35"/>
    <sheet name="CUADRO VE23" sheetId="138" r:id="rId36"/>
    <sheet name="CUADRO VE24" sheetId="137" r:id="rId37"/>
    <sheet name="CUADRO VE25" sheetId="136" r:id="rId38"/>
    <sheet name="CUADRO VE26" sheetId="135" r:id="rId39"/>
  </sheets>
  <definedNames>
    <definedName name="_xlnm.Print_Titles" localSheetId="5">'CUADRO VE2'!$6:$10</definedName>
  </definedNames>
  <calcPr calcId="162913" iterateDelta="1E-4"/>
</workbook>
</file>

<file path=xl/calcChain.xml><?xml version="1.0" encoding="utf-8"?>
<calcChain xmlns="http://schemas.openxmlformats.org/spreadsheetml/2006/main">
  <c r="C15" i="135" l="1"/>
  <c r="C28" i="135" l="1"/>
  <c r="E27" i="135"/>
  <c r="C21" i="135"/>
  <c r="E20" i="135"/>
  <c r="E36" i="136"/>
  <c r="E20" i="136"/>
  <c r="E14" i="136"/>
  <c r="C13" i="136"/>
  <c r="E34" i="136" s="1"/>
  <c r="C24" i="137"/>
  <c r="E23" i="137"/>
  <c r="C15" i="137"/>
  <c r="E58" i="138"/>
  <c r="E56" i="138"/>
  <c r="E54" i="138"/>
  <c r="E52" i="138"/>
  <c r="E50" i="138"/>
  <c r="E48" i="138"/>
  <c r="E46" i="138"/>
  <c r="C45" i="138"/>
  <c r="E44" i="138"/>
  <c r="E42" i="138"/>
  <c r="E40" i="138"/>
  <c r="E38" i="138"/>
  <c r="E36" i="138"/>
  <c r="E34" i="138"/>
  <c r="E32" i="138"/>
  <c r="E30" i="138"/>
  <c r="E28" i="138"/>
  <c r="E26" i="138"/>
  <c r="E24" i="138"/>
  <c r="E22" i="138"/>
  <c r="E20" i="138"/>
  <c r="E18" i="138"/>
  <c r="E16" i="138"/>
  <c r="C15" i="138"/>
  <c r="E14" i="138"/>
  <c r="C13" i="137" l="1"/>
  <c r="E48" i="137" s="1"/>
  <c r="C13" i="135"/>
  <c r="E23" i="135" s="1"/>
  <c r="E38" i="137"/>
  <c r="E30" i="137"/>
  <c r="E34" i="137"/>
  <c r="E21" i="137"/>
  <c r="E45" i="137"/>
  <c r="E36" i="137"/>
  <c r="E49" i="137"/>
  <c r="E32" i="137"/>
  <c r="E24" i="136"/>
  <c r="E28" i="136"/>
  <c r="E16" i="136"/>
  <c r="E32" i="136"/>
  <c r="E21" i="135"/>
  <c r="E32" i="135"/>
  <c r="E19" i="135"/>
  <c r="E29" i="135"/>
  <c r="E18" i="136"/>
  <c r="E22" i="136"/>
  <c r="E26" i="136"/>
  <c r="E30" i="136"/>
  <c r="E16" i="137"/>
  <c r="E18" i="137"/>
  <c r="E25" i="137"/>
  <c r="E27" i="137"/>
  <c r="E33" i="137"/>
  <c r="E35" i="137"/>
  <c r="E42" i="137"/>
  <c r="E44" i="137"/>
  <c r="C13" i="138"/>
  <c r="E15" i="138" s="1"/>
  <c r="D24" i="114"/>
  <c r="D22" i="114"/>
  <c r="D20" i="114"/>
  <c r="D18" i="114"/>
  <c r="D16" i="114"/>
  <c r="D14" i="114"/>
  <c r="C13" i="114"/>
  <c r="D25" i="114" s="1"/>
  <c r="B21" i="123"/>
  <c r="X20" i="123"/>
  <c r="U20" i="123"/>
  <c r="R20" i="123"/>
  <c r="O20" i="123"/>
  <c r="L20" i="123"/>
  <c r="I20" i="123"/>
  <c r="F20" i="123"/>
  <c r="C20" i="123"/>
  <c r="B20" i="123"/>
  <c r="B19" i="123"/>
  <c r="X18" i="123"/>
  <c r="U18" i="123"/>
  <c r="R18" i="123"/>
  <c r="O18" i="123"/>
  <c r="L18" i="123"/>
  <c r="I18" i="123"/>
  <c r="F18" i="123"/>
  <c r="C18" i="123"/>
  <c r="B18" i="123"/>
  <c r="B17" i="123"/>
  <c r="X16" i="123"/>
  <c r="U16" i="123"/>
  <c r="R16" i="123"/>
  <c r="O16" i="123"/>
  <c r="L16" i="123"/>
  <c r="I16" i="123"/>
  <c r="F16" i="123"/>
  <c r="C16" i="123"/>
  <c r="B16" i="123"/>
  <c r="B15" i="123"/>
  <c r="X14" i="123"/>
  <c r="U14" i="123"/>
  <c r="R14" i="123"/>
  <c r="O14" i="123"/>
  <c r="L14" i="123"/>
  <c r="I14" i="123"/>
  <c r="F14" i="123"/>
  <c r="C14" i="123"/>
  <c r="B13" i="123"/>
  <c r="X12" i="123"/>
  <c r="U12" i="123"/>
  <c r="R12" i="123"/>
  <c r="O12" i="123"/>
  <c r="L12" i="123"/>
  <c r="I12" i="123"/>
  <c r="F12" i="123"/>
  <c r="C12" i="123"/>
  <c r="B12" i="123"/>
  <c r="W11" i="123"/>
  <c r="X21" i="123" s="1"/>
  <c r="T11" i="123"/>
  <c r="U13" i="123" s="1"/>
  <c r="Q11" i="123"/>
  <c r="R21" i="123" s="1"/>
  <c r="N11" i="123"/>
  <c r="O13" i="123" s="1"/>
  <c r="K11" i="123"/>
  <c r="L21" i="123" s="1"/>
  <c r="H11" i="123"/>
  <c r="I13" i="123" s="1"/>
  <c r="E11" i="123"/>
  <c r="F21" i="123" s="1"/>
  <c r="B17" i="124"/>
  <c r="C16" i="124"/>
  <c r="B16" i="124"/>
  <c r="B15" i="124"/>
  <c r="C14" i="124"/>
  <c r="B14" i="124"/>
  <c r="B13" i="124"/>
  <c r="R12" i="124"/>
  <c r="O12" i="124"/>
  <c r="L12" i="124"/>
  <c r="I12" i="124"/>
  <c r="F12" i="124"/>
  <c r="C12" i="124"/>
  <c r="B12" i="124"/>
  <c r="X11" i="124"/>
  <c r="W11" i="124"/>
  <c r="U11" i="124"/>
  <c r="T11" i="124"/>
  <c r="R11" i="124"/>
  <c r="Q11" i="124"/>
  <c r="O11" i="124"/>
  <c r="N11" i="124"/>
  <c r="L11" i="124"/>
  <c r="K11" i="124"/>
  <c r="I11" i="124"/>
  <c r="H11" i="124"/>
  <c r="F11" i="124"/>
  <c r="E11" i="124"/>
  <c r="R27" i="125"/>
  <c r="R25" i="125"/>
  <c r="O25" i="125"/>
  <c r="L25" i="125"/>
  <c r="I25" i="125"/>
  <c r="F25" i="125"/>
  <c r="C25" i="125"/>
  <c r="R23" i="125"/>
  <c r="O23" i="125"/>
  <c r="L23" i="125"/>
  <c r="I23" i="125"/>
  <c r="F23" i="125"/>
  <c r="C23" i="125"/>
  <c r="R21" i="125"/>
  <c r="O21" i="125"/>
  <c r="L21" i="125"/>
  <c r="I21" i="125"/>
  <c r="F21" i="125"/>
  <c r="C21" i="125"/>
  <c r="R19" i="125"/>
  <c r="O19" i="125"/>
  <c r="L19" i="125"/>
  <c r="I19" i="125"/>
  <c r="F19" i="125"/>
  <c r="C19" i="125"/>
  <c r="R17" i="125"/>
  <c r="O17" i="125"/>
  <c r="L17" i="125"/>
  <c r="I17" i="125"/>
  <c r="F17" i="125"/>
  <c r="C17" i="125"/>
  <c r="R15" i="125"/>
  <c r="O15" i="125"/>
  <c r="L15" i="125"/>
  <c r="I15" i="125"/>
  <c r="F15" i="125"/>
  <c r="C15" i="125"/>
  <c r="Q14" i="125"/>
  <c r="R28" i="125" s="1"/>
  <c r="N14" i="125"/>
  <c r="O26" i="125" s="1"/>
  <c r="K14" i="125"/>
  <c r="L28" i="125" s="1"/>
  <c r="H14" i="125"/>
  <c r="I26" i="125" s="1"/>
  <c r="E14" i="125"/>
  <c r="F28" i="125" s="1"/>
  <c r="B14" i="125"/>
  <c r="C26" i="125" s="1"/>
  <c r="B26" i="127"/>
  <c r="B21" i="127"/>
  <c r="X20" i="127"/>
  <c r="U20" i="127"/>
  <c r="R20" i="127"/>
  <c r="O20" i="127"/>
  <c r="L20" i="127"/>
  <c r="I20" i="127"/>
  <c r="F20" i="127"/>
  <c r="C20" i="127"/>
  <c r="B20" i="127"/>
  <c r="B19" i="127"/>
  <c r="X18" i="127"/>
  <c r="U18" i="127"/>
  <c r="R18" i="127"/>
  <c r="O18" i="127"/>
  <c r="L18" i="127"/>
  <c r="I18" i="127"/>
  <c r="F18" i="127"/>
  <c r="C18" i="127"/>
  <c r="B18" i="127"/>
  <c r="B17" i="127"/>
  <c r="X16" i="127"/>
  <c r="U16" i="127"/>
  <c r="R16" i="127"/>
  <c r="O16" i="127"/>
  <c r="L16" i="127"/>
  <c r="I16" i="127"/>
  <c r="F16" i="127"/>
  <c r="C16" i="127"/>
  <c r="B16" i="127"/>
  <c r="B15" i="127"/>
  <c r="X14" i="127"/>
  <c r="U14" i="127"/>
  <c r="R14" i="127"/>
  <c r="O14" i="127"/>
  <c r="L14" i="127"/>
  <c r="I14" i="127"/>
  <c r="F14" i="127"/>
  <c r="C14" i="127"/>
  <c r="B14" i="127"/>
  <c r="B13" i="127"/>
  <c r="R12" i="127"/>
  <c r="O12" i="127"/>
  <c r="L12" i="127"/>
  <c r="I12" i="127"/>
  <c r="F12" i="127"/>
  <c r="C12" i="127"/>
  <c r="B12" i="127"/>
  <c r="W11" i="127"/>
  <c r="X26" i="127" s="1"/>
  <c r="T11" i="127"/>
  <c r="Q11" i="127"/>
  <c r="R26" i="127" s="1"/>
  <c r="N11" i="127"/>
  <c r="K11" i="127"/>
  <c r="L26" i="127" s="1"/>
  <c r="H11" i="127"/>
  <c r="E11" i="127"/>
  <c r="F26" i="127" s="1"/>
  <c r="X14" i="128"/>
  <c r="U14" i="128"/>
  <c r="L13" i="128"/>
  <c r="L11" i="128" s="1"/>
  <c r="B13" i="128"/>
  <c r="R12" i="128"/>
  <c r="O12" i="128"/>
  <c r="L12" i="128"/>
  <c r="I12" i="128"/>
  <c r="F12" i="128"/>
  <c r="C12" i="128"/>
  <c r="B12" i="128"/>
  <c r="W11" i="128"/>
  <c r="X13" i="128" s="1"/>
  <c r="X11" i="128" s="1"/>
  <c r="T11" i="128"/>
  <c r="Q11" i="128"/>
  <c r="R13" i="128" s="1"/>
  <c r="R11" i="128" s="1"/>
  <c r="N11" i="128"/>
  <c r="K11" i="128"/>
  <c r="H11" i="128"/>
  <c r="E11" i="128"/>
  <c r="F13" i="128" s="1"/>
  <c r="F11" i="128" s="1"/>
  <c r="B26" i="130"/>
  <c r="B21" i="130"/>
  <c r="X20" i="130"/>
  <c r="U20" i="130"/>
  <c r="R20" i="130"/>
  <c r="O20" i="130"/>
  <c r="L20" i="130"/>
  <c r="I20" i="130"/>
  <c r="F20" i="130"/>
  <c r="C20" i="130"/>
  <c r="B20" i="130"/>
  <c r="B19" i="130"/>
  <c r="X18" i="130"/>
  <c r="U18" i="130"/>
  <c r="R18" i="130"/>
  <c r="O18" i="130"/>
  <c r="L18" i="130"/>
  <c r="I18" i="130"/>
  <c r="F18" i="130"/>
  <c r="C18" i="130"/>
  <c r="B18" i="130"/>
  <c r="B17" i="130"/>
  <c r="X16" i="130"/>
  <c r="U16" i="130"/>
  <c r="R16" i="130"/>
  <c r="O16" i="130"/>
  <c r="L16" i="130"/>
  <c r="I16" i="130"/>
  <c r="F16" i="130"/>
  <c r="C16" i="130"/>
  <c r="B16" i="130"/>
  <c r="B15" i="130"/>
  <c r="X14" i="130"/>
  <c r="U14" i="130"/>
  <c r="R14" i="130"/>
  <c r="O14" i="130"/>
  <c r="L14" i="130"/>
  <c r="I14" i="130"/>
  <c r="F14" i="130"/>
  <c r="C14" i="130"/>
  <c r="B14" i="130"/>
  <c r="B13" i="130"/>
  <c r="R12" i="130"/>
  <c r="O12" i="130"/>
  <c r="L12" i="130"/>
  <c r="I12" i="130"/>
  <c r="F12" i="130"/>
  <c r="C12" i="130"/>
  <c r="B12" i="130"/>
  <c r="W11" i="130"/>
  <c r="X26" i="130" s="1"/>
  <c r="T11" i="130"/>
  <c r="Q11" i="130"/>
  <c r="R26" i="130" s="1"/>
  <c r="N11" i="130"/>
  <c r="K11" i="130"/>
  <c r="L26" i="130" s="1"/>
  <c r="H11" i="130"/>
  <c r="E11" i="130"/>
  <c r="F26" i="130" s="1"/>
  <c r="B21" i="131"/>
  <c r="X20" i="131"/>
  <c r="U20" i="131"/>
  <c r="R20" i="131"/>
  <c r="O20" i="131"/>
  <c r="L20" i="131"/>
  <c r="I20" i="131"/>
  <c r="F20" i="131"/>
  <c r="C20" i="131"/>
  <c r="B20" i="131"/>
  <c r="B19" i="131"/>
  <c r="X18" i="131"/>
  <c r="U18" i="131"/>
  <c r="R18" i="131"/>
  <c r="O18" i="131"/>
  <c r="L18" i="131"/>
  <c r="I18" i="131"/>
  <c r="F18" i="131"/>
  <c r="C18" i="131"/>
  <c r="B18" i="131"/>
  <c r="B17" i="131"/>
  <c r="X16" i="131"/>
  <c r="U16" i="131"/>
  <c r="R16" i="131"/>
  <c r="O16" i="131"/>
  <c r="L16" i="131"/>
  <c r="I16" i="131"/>
  <c r="F16" i="131"/>
  <c r="C16" i="131"/>
  <c r="B16" i="131"/>
  <c r="B15" i="131"/>
  <c r="X14" i="131"/>
  <c r="U14" i="131"/>
  <c r="R14" i="131"/>
  <c r="O14" i="131"/>
  <c r="L14" i="131"/>
  <c r="I14" i="131"/>
  <c r="F14" i="131"/>
  <c r="C14" i="131"/>
  <c r="B14" i="131"/>
  <c r="B13" i="131"/>
  <c r="R12" i="131"/>
  <c r="O12" i="131"/>
  <c r="L12" i="131"/>
  <c r="I12" i="131"/>
  <c r="F12" i="131"/>
  <c r="C12" i="131"/>
  <c r="B12" i="131"/>
  <c r="W11" i="131"/>
  <c r="X13" i="131" s="1"/>
  <c r="T11" i="131"/>
  <c r="Q11" i="131"/>
  <c r="R15" i="131" s="1"/>
  <c r="N11" i="131"/>
  <c r="K11" i="131"/>
  <c r="L15" i="131" s="1"/>
  <c r="H11" i="131"/>
  <c r="E11" i="131"/>
  <c r="F13" i="131" s="1"/>
  <c r="B11" i="124" l="1"/>
  <c r="C17" i="124" s="1"/>
  <c r="E26" i="135"/>
  <c r="E17" i="135"/>
  <c r="E30" i="135"/>
  <c r="E18" i="135"/>
  <c r="E28" i="135"/>
  <c r="E16" i="135"/>
  <c r="L13" i="131"/>
  <c r="B11" i="130"/>
  <c r="C21" i="130" s="1"/>
  <c r="B11" i="127"/>
  <c r="C21" i="127" s="1"/>
  <c r="E40" i="137"/>
  <c r="E31" i="137"/>
  <c r="E22" i="137"/>
  <c r="E33" i="135"/>
  <c r="E24" i="135"/>
  <c r="E15" i="135"/>
  <c r="E13" i="135" s="1"/>
  <c r="E25" i="135"/>
  <c r="E35" i="135"/>
  <c r="E26" i="137"/>
  <c r="E24" i="137"/>
  <c r="E43" i="137"/>
  <c r="E47" i="137"/>
  <c r="X15" i="131"/>
  <c r="E46" i="137"/>
  <c r="E37" i="137"/>
  <c r="E29" i="137"/>
  <c r="E20" i="137"/>
  <c r="E31" i="135"/>
  <c r="E22" i="135"/>
  <c r="E34" i="135"/>
  <c r="E15" i="137"/>
  <c r="E19" i="137"/>
  <c r="E28" i="137"/>
  <c r="E41" i="137"/>
  <c r="E17" i="137"/>
  <c r="C19" i="123"/>
  <c r="R13" i="131"/>
  <c r="I23" i="130"/>
  <c r="O23" i="127"/>
  <c r="B11" i="123"/>
  <c r="C13" i="123" s="1"/>
  <c r="C21" i="123"/>
  <c r="F15" i="131"/>
  <c r="U23" i="130"/>
  <c r="O23" i="130"/>
  <c r="I23" i="127"/>
  <c r="U23" i="127"/>
  <c r="E13" i="136"/>
  <c r="E59" i="138"/>
  <c r="E57" i="138"/>
  <c r="E55" i="138"/>
  <c r="E53" i="138"/>
  <c r="E51" i="138"/>
  <c r="E49" i="138"/>
  <c r="E47" i="138"/>
  <c r="E45" i="138"/>
  <c r="E43" i="138"/>
  <c r="E41" i="138"/>
  <c r="E39" i="138"/>
  <c r="E37" i="138"/>
  <c r="E35" i="138"/>
  <c r="E33" i="138"/>
  <c r="E31" i="138"/>
  <c r="E29" i="138"/>
  <c r="E27" i="138"/>
  <c r="E25" i="138"/>
  <c r="E23" i="138"/>
  <c r="E21" i="138"/>
  <c r="E19" i="138"/>
  <c r="E17" i="138"/>
  <c r="E13" i="138"/>
  <c r="D15" i="114"/>
  <c r="D17" i="114"/>
  <c r="D19" i="114"/>
  <c r="D21" i="114"/>
  <c r="D23" i="114"/>
  <c r="F13" i="123"/>
  <c r="L13" i="123"/>
  <c r="R13" i="123"/>
  <c r="X13" i="123"/>
  <c r="I15" i="123"/>
  <c r="O15" i="123"/>
  <c r="U15" i="123"/>
  <c r="I17" i="123"/>
  <c r="O17" i="123"/>
  <c r="U17" i="123"/>
  <c r="I19" i="123"/>
  <c r="O19" i="123"/>
  <c r="U19" i="123"/>
  <c r="I21" i="123"/>
  <c r="O21" i="123"/>
  <c r="U21" i="123"/>
  <c r="F15" i="123"/>
  <c r="L15" i="123"/>
  <c r="R15" i="123"/>
  <c r="X15" i="123"/>
  <c r="F17" i="123"/>
  <c r="L17" i="123"/>
  <c r="R17" i="123"/>
  <c r="X17" i="123"/>
  <c r="F19" i="123"/>
  <c r="L19" i="123"/>
  <c r="R19" i="123"/>
  <c r="X19" i="123"/>
  <c r="C13" i="124"/>
  <c r="C15" i="124"/>
  <c r="F16" i="125"/>
  <c r="L16" i="125"/>
  <c r="R16" i="125"/>
  <c r="F18" i="125"/>
  <c r="L18" i="125"/>
  <c r="R18" i="125"/>
  <c r="F20" i="125"/>
  <c r="L20" i="125"/>
  <c r="R20" i="125"/>
  <c r="F22" i="125"/>
  <c r="L22" i="125"/>
  <c r="R22" i="125"/>
  <c r="F24" i="125"/>
  <c r="L24" i="125"/>
  <c r="R24" i="125"/>
  <c r="F26" i="125"/>
  <c r="L26" i="125"/>
  <c r="R26" i="125"/>
  <c r="C28" i="125"/>
  <c r="I28" i="125"/>
  <c r="O28" i="125"/>
  <c r="C16" i="125"/>
  <c r="I16" i="125"/>
  <c r="O16" i="125"/>
  <c r="C18" i="125"/>
  <c r="I18" i="125"/>
  <c r="O18" i="125"/>
  <c r="C20" i="125"/>
  <c r="I20" i="125"/>
  <c r="O20" i="125"/>
  <c r="C22" i="125"/>
  <c r="I22" i="125"/>
  <c r="O22" i="125"/>
  <c r="C24" i="125"/>
  <c r="I24" i="125"/>
  <c r="O24" i="125"/>
  <c r="F13" i="127"/>
  <c r="L13" i="127"/>
  <c r="R13" i="127"/>
  <c r="X13" i="127"/>
  <c r="F15" i="127"/>
  <c r="L15" i="127"/>
  <c r="R15" i="127"/>
  <c r="X15" i="127"/>
  <c r="F17" i="127"/>
  <c r="L17" i="127"/>
  <c r="R17" i="127"/>
  <c r="X17" i="127"/>
  <c r="F19" i="127"/>
  <c r="L19" i="127"/>
  <c r="R19" i="127"/>
  <c r="X19" i="127"/>
  <c r="F21" i="127"/>
  <c r="L21" i="127"/>
  <c r="R21" i="127"/>
  <c r="X21" i="127"/>
  <c r="F23" i="127"/>
  <c r="L23" i="127"/>
  <c r="R23" i="127"/>
  <c r="X23" i="127"/>
  <c r="C26" i="127"/>
  <c r="I26" i="127"/>
  <c r="O26" i="127"/>
  <c r="U26" i="127"/>
  <c r="C13" i="127"/>
  <c r="I13" i="127"/>
  <c r="O13" i="127"/>
  <c r="U13" i="127"/>
  <c r="C15" i="127"/>
  <c r="I15" i="127"/>
  <c r="O15" i="127"/>
  <c r="U15" i="127"/>
  <c r="C17" i="127"/>
  <c r="I17" i="127"/>
  <c r="O17" i="127"/>
  <c r="U17" i="127"/>
  <c r="C19" i="127"/>
  <c r="I19" i="127"/>
  <c r="O19" i="127"/>
  <c r="U19" i="127"/>
  <c r="I21" i="127"/>
  <c r="O21" i="127"/>
  <c r="U21" i="127"/>
  <c r="B11" i="128"/>
  <c r="F15" i="128" s="1"/>
  <c r="I13" i="128"/>
  <c r="I11" i="128" s="1"/>
  <c r="O13" i="128"/>
  <c r="O11" i="128" s="1"/>
  <c r="U13" i="128"/>
  <c r="U11" i="128" s="1"/>
  <c r="F13" i="130"/>
  <c r="L13" i="130"/>
  <c r="R13" i="130"/>
  <c r="X13" i="130"/>
  <c r="F15" i="130"/>
  <c r="L15" i="130"/>
  <c r="R15" i="130"/>
  <c r="X15" i="130"/>
  <c r="F17" i="130"/>
  <c r="L17" i="130"/>
  <c r="R17" i="130"/>
  <c r="X17" i="130"/>
  <c r="F19" i="130"/>
  <c r="L19" i="130"/>
  <c r="R19" i="130"/>
  <c r="X19" i="130"/>
  <c r="F21" i="130"/>
  <c r="L21" i="130"/>
  <c r="R21" i="130"/>
  <c r="X21" i="130"/>
  <c r="F23" i="130"/>
  <c r="L23" i="130"/>
  <c r="R23" i="130"/>
  <c r="X23" i="130"/>
  <c r="C26" i="130"/>
  <c r="I26" i="130"/>
  <c r="O26" i="130"/>
  <c r="U26" i="130"/>
  <c r="C13" i="130"/>
  <c r="I13" i="130"/>
  <c r="O13" i="130"/>
  <c r="U13" i="130"/>
  <c r="C15" i="130"/>
  <c r="I15" i="130"/>
  <c r="O15" i="130"/>
  <c r="U15" i="130"/>
  <c r="C17" i="130"/>
  <c r="I17" i="130"/>
  <c r="O17" i="130"/>
  <c r="U17" i="130"/>
  <c r="C19" i="130"/>
  <c r="I19" i="130"/>
  <c r="O19" i="130"/>
  <c r="U19" i="130"/>
  <c r="I21" i="130"/>
  <c r="O21" i="130"/>
  <c r="U21" i="130"/>
  <c r="B11" i="131"/>
  <c r="I23" i="131" s="1"/>
  <c r="I13" i="131"/>
  <c r="O13" i="131"/>
  <c r="U13" i="131"/>
  <c r="I15" i="131"/>
  <c r="O15" i="131"/>
  <c r="U15" i="131"/>
  <c r="I17" i="131"/>
  <c r="O17" i="131"/>
  <c r="U17" i="131"/>
  <c r="I19" i="131"/>
  <c r="O19" i="131"/>
  <c r="U19" i="131"/>
  <c r="I21" i="131"/>
  <c r="O21" i="131"/>
  <c r="U21" i="131"/>
  <c r="F17" i="131"/>
  <c r="L17" i="131"/>
  <c r="R17" i="131"/>
  <c r="X17" i="131"/>
  <c r="F19" i="131"/>
  <c r="L19" i="131"/>
  <c r="R19" i="131"/>
  <c r="X19" i="131"/>
  <c r="F21" i="131"/>
  <c r="L21" i="131"/>
  <c r="R21" i="131"/>
  <c r="X21" i="131"/>
  <c r="B21" i="133"/>
  <c r="X20" i="133"/>
  <c r="U20" i="133"/>
  <c r="R20" i="133"/>
  <c r="O20" i="133"/>
  <c r="L20" i="133"/>
  <c r="I20" i="133"/>
  <c r="F20" i="133"/>
  <c r="C20" i="133"/>
  <c r="B20" i="133"/>
  <c r="B19" i="133"/>
  <c r="X18" i="133"/>
  <c r="U18" i="133"/>
  <c r="R18" i="133"/>
  <c r="O18" i="133"/>
  <c r="L18" i="133"/>
  <c r="I18" i="133"/>
  <c r="F18" i="133"/>
  <c r="C18" i="133"/>
  <c r="B18" i="133"/>
  <c r="B17" i="133"/>
  <c r="X16" i="133"/>
  <c r="U16" i="133"/>
  <c r="R16" i="133"/>
  <c r="O16" i="133"/>
  <c r="L16" i="133"/>
  <c r="I16" i="133"/>
  <c r="F16" i="133"/>
  <c r="C16" i="133"/>
  <c r="B16" i="133"/>
  <c r="B15" i="133"/>
  <c r="X14" i="133"/>
  <c r="U14" i="133"/>
  <c r="R14" i="133"/>
  <c r="O14" i="133"/>
  <c r="L14" i="133"/>
  <c r="I14" i="133"/>
  <c r="F14" i="133"/>
  <c r="C14" i="133"/>
  <c r="B14" i="133"/>
  <c r="B13" i="133"/>
  <c r="R12" i="133"/>
  <c r="O12" i="133"/>
  <c r="L12" i="133"/>
  <c r="I12" i="133"/>
  <c r="F12" i="133"/>
  <c r="C12" i="133"/>
  <c r="B12" i="133"/>
  <c r="W11" i="133"/>
  <c r="X21" i="133" s="1"/>
  <c r="T11" i="133"/>
  <c r="U21" i="133" s="1"/>
  <c r="Q11" i="133"/>
  <c r="R17" i="133" s="1"/>
  <c r="N11" i="133"/>
  <c r="O21" i="133" s="1"/>
  <c r="K11" i="133"/>
  <c r="L21" i="133" s="1"/>
  <c r="H11" i="133"/>
  <c r="I21" i="133" s="1"/>
  <c r="E11" i="133"/>
  <c r="C9" i="117"/>
  <c r="B9" i="117"/>
  <c r="D6" i="120"/>
  <c r="D8" i="120" s="1"/>
  <c r="C6" i="120"/>
  <c r="C8" i="120" s="1"/>
  <c r="B6" i="120"/>
  <c r="B8" i="120" s="1"/>
  <c r="A6" i="120"/>
  <c r="A14" i="86"/>
  <c r="A13" i="86"/>
  <c r="A15" i="86" s="1"/>
  <c r="B52" i="115"/>
  <c r="L52" i="115" s="1"/>
  <c r="B51" i="115"/>
  <c r="B50" i="115"/>
  <c r="R50" i="115" s="1"/>
  <c r="B49" i="115"/>
  <c r="B48" i="115"/>
  <c r="R48" i="115" s="1"/>
  <c r="B47" i="115"/>
  <c r="B46" i="115"/>
  <c r="R46" i="115" s="1"/>
  <c r="B45" i="115"/>
  <c r="B44" i="115"/>
  <c r="R44" i="115" s="1"/>
  <c r="B43" i="115"/>
  <c r="B42" i="115"/>
  <c r="R42" i="115" s="1"/>
  <c r="B41" i="115"/>
  <c r="B40" i="115"/>
  <c r="R40" i="115" s="1"/>
  <c r="B39" i="115"/>
  <c r="B38" i="115"/>
  <c r="R38" i="115" s="1"/>
  <c r="B37" i="115"/>
  <c r="I37" i="115" s="1"/>
  <c r="I36" i="115"/>
  <c r="B36" i="115"/>
  <c r="R36" i="115" s="1"/>
  <c r="B35" i="115"/>
  <c r="B34" i="115"/>
  <c r="B33" i="115"/>
  <c r="B32" i="115"/>
  <c r="R32" i="115" s="1"/>
  <c r="R31" i="115"/>
  <c r="B31" i="115"/>
  <c r="I31" i="115" s="1"/>
  <c r="B30" i="115"/>
  <c r="R30" i="115" s="1"/>
  <c r="B29" i="115"/>
  <c r="B28" i="115"/>
  <c r="R28" i="115" s="1"/>
  <c r="B27" i="115"/>
  <c r="R27" i="115" s="1"/>
  <c r="B26" i="115"/>
  <c r="R26" i="115" s="1"/>
  <c r="B25" i="115"/>
  <c r="R25" i="115" s="1"/>
  <c r="B24" i="115"/>
  <c r="R24" i="115" s="1"/>
  <c r="B23" i="115"/>
  <c r="I23" i="115" s="1"/>
  <c r="B22" i="115"/>
  <c r="R22" i="115" s="1"/>
  <c r="B21" i="115"/>
  <c r="B20" i="115"/>
  <c r="R20" i="115" s="1"/>
  <c r="B19" i="115"/>
  <c r="B18" i="115"/>
  <c r="R18" i="115" s="1"/>
  <c r="B17" i="115"/>
  <c r="B16" i="115"/>
  <c r="R16" i="115" s="1"/>
  <c r="B15" i="115"/>
  <c r="B14" i="115"/>
  <c r="R14" i="115" s="1"/>
  <c r="R13" i="115"/>
  <c r="O13" i="115"/>
  <c r="L13" i="115"/>
  <c r="I13" i="115"/>
  <c r="F13" i="115"/>
  <c r="C13" i="115"/>
  <c r="B13" i="115"/>
  <c r="Q12" i="115"/>
  <c r="N12" i="115"/>
  <c r="K12" i="115"/>
  <c r="H12" i="115"/>
  <c r="E12" i="115"/>
  <c r="A1" i="115"/>
  <c r="B102" i="116"/>
  <c r="R102" i="116" s="1"/>
  <c r="B101" i="116"/>
  <c r="B100" i="116"/>
  <c r="R100" i="116" s="1"/>
  <c r="B99" i="116"/>
  <c r="B98" i="116"/>
  <c r="R98" i="116" s="1"/>
  <c r="Q97" i="116"/>
  <c r="N97" i="116"/>
  <c r="K97" i="116"/>
  <c r="H97" i="116"/>
  <c r="E97" i="116"/>
  <c r="R96" i="116"/>
  <c r="O96" i="116"/>
  <c r="L96" i="116"/>
  <c r="I96" i="116"/>
  <c r="F96" i="116"/>
  <c r="C96" i="116"/>
  <c r="B96" i="116"/>
  <c r="B95" i="116"/>
  <c r="R95" i="116" s="1"/>
  <c r="B94" i="116"/>
  <c r="R94" i="116" s="1"/>
  <c r="R93" i="116"/>
  <c r="O93" i="116"/>
  <c r="L93" i="116"/>
  <c r="I93" i="116"/>
  <c r="F93" i="116"/>
  <c r="C93" i="116"/>
  <c r="B93" i="116"/>
  <c r="B92" i="116"/>
  <c r="B91" i="116"/>
  <c r="R91" i="116" s="1"/>
  <c r="B90" i="116"/>
  <c r="B89" i="116"/>
  <c r="R89" i="116" s="1"/>
  <c r="B88" i="116"/>
  <c r="B87" i="116"/>
  <c r="R87" i="116" s="1"/>
  <c r="B86" i="116"/>
  <c r="B85" i="116"/>
  <c r="R85" i="116" s="1"/>
  <c r="B84" i="116"/>
  <c r="Q83" i="116"/>
  <c r="Q82" i="116" s="1"/>
  <c r="N83" i="116"/>
  <c r="K83" i="116"/>
  <c r="H83" i="116"/>
  <c r="E83" i="116"/>
  <c r="E82" i="116" s="1"/>
  <c r="K82" i="116"/>
  <c r="R81" i="116"/>
  <c r="O81" i="116"/>
  <c r="L81" i="116"/>
  <c r="I81" i="116"/>
  <c r="F81" i="116"/>
  <c r="C81" i="116"/>
  <c r="B81" i="116"/>
  <c r="B80" i="116"/>
  <c r="B79" i="116"/>
  <c r="R79" i="116" s="1"/>
  <c r="B78" i="116"/>
  <c r="B77" i="116"/>
  <c r="F77" i="116" s="1"/>
  <c r="Q76" i="116"/>
  <c r="Q75" i="116" s="1"/>
  <c r="N76" i="116"/>
  <c r="N75" i="116" s="1"/>
  <c r="K76" i="116"/>
  <c r="H76" i="116"/>
  <c r="H75" i="116" s="1"/>
  <c r="E76" i="116"/>
  <c r="K75" i="116"/>
  <c r="O74" i="116"/>
  <c r="L74" i="116"/>
  <c r="I74" i="116"/>
  <c r="F74" i="116"/>
  <c r="B73" i="116"/>
  <c r="R72" i="116"/>
  <c r="O72" i="116"/>
  <c r="L72" i="116"/>
  <c r="I72" i="116"/>
  <c r="F72" i="116"/>
  <c r="C72" i="116"/>
  <c r="B72" i="116"/>
  <c r="B71" i="116"/>
  <c r="R70" i="116"/>
  <c r="O70" i="116"/>
  <c r="L70" i="116"/>
  <c r="I70" i="116"/>
  <c r="F70" i="116"/>
  <c r="C70" i="116"/>
  <c r="B70" i="116"/>
  <c r="B69" i="116"/>
  <c r="B68" i="116"/>
  <c r="R68" i="116" s="1"/>
  <c r="B67" i="116"/>
  <c r="B66" i="116"/>
  <c r="R66" i="116" s="1"/>
  <c r="B65" i="116"/>
  <c r="Q64" i="116"/>
  <c r="N64" i="116"/>
  <c r="K64" i="116"/>
  <c r="H64" i="116"/>
  <c r="E64" i="116"/>
  <c r="R63" i="116"/>
  <c r="O63" i="116"/>
  <c r="L63" i="116"/>
  <c r="I63" i="116"/>
  <c r="F63" i="116"/>
  <c r="C63" i="116"/>
  <c r="B63" i="116"/>
  <c r="B62" i="116"/>
  <c r="R62" i="116" s="1"/>
  <c r="Q61" i="116"/>
  <c r="K61" i="116"/>
  <c r="E61" i="116"/>
  <c r="R60" i="116"/>
  <c r="O60" i="116"/>
  <c r="L60" i="116"/>
  <c r="I60" i="116"/>
  <c r="F60" i="116"/>
  <c r="C60" i="116"/>
  <c r="B60" i="116"/>
  <c r="B59" i="116"/>
  <c r="R59" i="116" s="1"/>
  <c r="B58" i="116"/>
  <c r="R58" i="116" s="1"/>
  <c r="B57" i="116"/>
  <c r="R57" i="116" s="1"/>
  <c r="B56" i="116"/>
  <c r="R56" i="116" s="1"/>
  <c r="O55" i="116"/>
  <c r="B55" i="116"/>
  <c r="R55" i="116" s="1"/>
  <c r="Q54" i="116"/>
  <c r="N54" i="116"/>
  <c r="K54" i="116"/>
  <c r="H54" i="116"/>
  <c r="E54" i="116"/>
  <c r="R53" i="116"/>
  <c r="O53" i="116"/>
  <c r="L53" i="116"/>
  <c r="I53" i="116"/>
  <c r="F53" i="116"/>
  <c r="C53" i="116"/>
  <c r="B53" i="116"/>
  <c r="B52" i="116"/>
  <c r="L52" i="116" s="1"/>
  <c r="O51" i="116"/>
  <c r="L51" i="116"/>
  <c r="I51" i="116"/>
  <c r="F51" i="116"/>
  <c r="C51" i="116"/>
  <c r="B51" i="116"/>
  <c r="B50" i="116"/>
  <c r="L50" i="116" s="1"/>
  <c r="B49" i="116"/>
  <c r="L49" i="116" s="1"/>
  <c r="B48" i="116"/>
  <c r="L48" i="116" s="1"/>
  <c r="B47" i="116"/>
  <c r="L47" i="116" s="1"/>
  <c r="B46" i="116"/>
  <c r="L46" i="116" s="1"/>
  <c r="B45" i="116"/>
  <c r="L45" i="116" s="1"/>
  <c r="B44" i="116"/>
  <c r="L44" i="116" s="1"/>
  <c r="B43" i="116"/>
  <c r="L43" i="116" s="1"/>
  <c r="Q42" i="116"/>
  <c r="N42" i="116"/>
  <c r="K42" i="116"/>
  <c r="H42" i="116"/>
  <c r="E42" i="116"/>
  <c r="R41" i="116"/>
  <c r="O41" i="116"/>
  <c r="L41" i="116"/>
  <c r="I41" i="116"/>
  <c r="F41" i="116"/>
  <c r="C41" i="116"/>
  <c r="B41" i="116"/>
  <c r="B40" i="116"/>
  <c r="R40" i="116" s="1"/>
  <c r="B39" i="116"/>
  <c r="B38" i="116"/>
  <c r="R38" i="116" s="1"/>
  <c r="B37" i="116"/>
  <c r="Q36" i="116"/>
  <c r="N36" i="116"/>
  <c r="K36" i="116"/>
  <c r="H36" i="116"/>
  <c r="E36" i="116"/>
  <c r="R34" i="116"/>
  <c r="O34" i="116"/>
  <c r="L34" i="116"/>
  <c r="I34" i="116"/>
  <c r="F34" i="116"/>
  <c r="C34" i="116"/>
  <c r="B34" i="116"/>
  <c r="B33" i="116"/>
  <c r="R33" i="116" s="1"/>
  <c r="B32" i="116"/>
  <c r="R32" i="116" s="1"/>
  <c r="I31" i="116"/>
  <c r="B31" i="116"/>
  <c r="R31" i="116" s="1"/>
  <c r="B30" i="116"/>
  <c r="R30" i="116" s="1"/>
  <c r="B29" i="116"/>
  <c r="Q28" i="116"/>
  <c r="N28" i="116"/>
  <c r="K28" i="116"/>
  <c r="K27" i="116" s="1"/>
  <c r="I28" i="116"/>
  <c r="H28" i="116"/>
  <c r="E28" i="116"/>
  <c r="B28" i="116"/>
  <c r="O28" i="116" s="1"/>
  <c r="Q27" i="116"/>
  <c r="N27" i="116"/>
  <c r="H27" i="116"/>
  <c r="E27" i="116"/>
  <c r="R26" i="116"/>
  <c r="O26" i="116"/>
  <c r="L26" i="116"/>
  <c r="I26" i="116"/>
  <c r="F26" i="116"/>
  <c r="C26" i="116"/>
  <c r="B26" i="116"/>
  <c r="I25" i="116"/>
  <c r="B25" i="116"/>
  <c r="R25" i="116" s="1"/>
  <c r="B24" i="116"/>
  <c r="R24" i="116" s="1"/>
  <c r="B23" i="116"/>
  <c r="Q22" i="116"/>
  <c r="N22" i="116"/>
  <c r="N16" i="116" s="1"/>
  <c r="K22" i="116"/>
  <c r="B22" i="116" s="1"/>
  <c r="H22" i="116"/>
  <c r="E22" i="116"/>
  <c r="R21" i="116"/>
  <c r="O21" i="116"/>
  <c r="L21" i="116"/>
  <c r="I21" i="116"/>
  <c r="F21" i="116"/>
  <c r="C21" i="116"/>
  <c r="B21" i="116"/>
  <c r="B20" i="116"/>
  <c r="B19" i="116"/>
  <c r="R19" i="116" s="1"/>
  <c r="B18" i="116"/>
  <c r="R18" i="116" s="1"/>
  <c r="Q17" i="116"/>
  <c r="N17" i="116"/>
  <c r="K17" i="116"/>
  <c r="H17" i="116"/>
  <c r="H16" i="116" s="1"/>
  <c r="E17" i="116"/>
  <c r="R15" i="116"/>
  <c r="O15" i="116"/>
  <c r="L15" i="116"/>
  <c r="I15" i="116"/>
  <c r="F15" i="116"/>
  <c r="B15" i="116"/>
  <c r="R13" i="116"/>
  <c r="O13" i="116"/>
  <c r="L13" i="116"/>
  <c r="I13" i="116"/>
  <c r="F13" i="116"/>
  <c r="C13" i="116"/>
  <c r="B13" i="116"/>
  <c r="A1" i="116"/>
  <c r="B52" i="118"/>
  <c r="B51" i="118"/>
  <c r="F51" i="118" s="1"/>
  <c r="B50" i="118"/>
  <c r="B49" i="118"/>
  <c r="F49" i="118" s="1"/>
  <c r="B48" i="118"/>
  <c r="B47" i="118"/>
  <c r="B46" i="118"/>
  <c r="B45" i="118"/>
  <c r="B44" i="118"/>
  <c r="B43" i="118"/>
  <c r="B42" i="118"/>
  <c r="B41" i="118"/>
  <c r="B40" i="118"/>
  <c r="B39" i="118"/>
  <c r="B38" i="118"/>
  <c r="B37" i="118"/>
  <c r="B36" i="118"/>
  <c r="B35" i="118"/>
  <c r="B34" i="118"/>
  <c r="B33" i="118"/>
  <c r="B32" i="118"/>
  <c r="B31" i="118"/>
  <c r="B30" i="118"/>
  <c r="B29" i="118"/>
  <c r="B28" i="118"/>
  <c r="B27" i="118"/>
  <c r="B26" i="118"/>
  <c r="B25" i="118"/>
  <c r="B24" i="118"/>
  <c r="B23" i="118"/>
  <c r="B22" i="118"/>
  <c r="B21" i="118"/>
  <c r="B20" i="118"/>
  <c r="B19" i="118"/>
  <c r="B18" i="118"/>
  <c r="B17" i="118"/>
  <c r="B16" i="118"/>
  <c r="B15" i="118"/>
  <c r="B14" i="118"/>
  <c r="F13" i="118"/>
  <c r="H12" i="118"/>
  <c r="E12" i="118"/>
  <c r="B12" i="118"/>
  <c r="C52" i="118" s="1"/>
  <c r="B101" i="119"/>
  <c r="B100" i="119"/>
  <c r="B99" i="119"/>
  <c r="B98" i="119"/>
  <c r="B97" i="119"/>
  <c r="H96" i="119"/>
  <c r="E96" i="119"/>
  <c r="I95" i="119"/>
  <c r="F95" i="119"/>
  <c r="B95" i="119"/>
  <c r="B94" i="119"/>
  <c r="F94" i="119" s="1"/>
  <c r="B93" i="119"/>
  <c r="F93" i="119" s="1"/>
  <c r="F92" i="119"/>
  <c r="B92" i="119"/>
  <c r="B91" i="119"/>
  <c r="F91" i="119" s="1"/>
  <c r="I90" i="119"/>
  <c r="F90" i="119"/>
  <c r="B90" i="119"/>
  <c r="B89" i="119"/>
  <c r="I88" i="119"/>
  <c r="F88" i="119"/>
  <c r="B88" i="119"/>
  <c r="B87" i="119"/>
  <c r="F87" i="119" s="1"/>
  <c r="B86" i="119"/>
  <c r="F86" i="119" s="1"/>
  <c r="B85" i="119"/>
  <c r="F85" i="119" s="1"/>
  <c r="B84" i="119"/>
  <c r="F84" i="119" s="1"/>
  <c r="B83" i="119"/>
  <c r="F83" i="119" s="1"/>
  <c r="H82" i="119"/>
  <c r="E82" i="119"/>
  <c r="I81" i="119"/>
  <c r="F81" i="119"/>
  <c r="B81" i="119"/>
  <c r="B80" i="119"/>
  <c r="I78" i="119"/>
  <c r="F78" i="119"/>
  <c r="B78" i="119"/>
  <c r="B77" i="119"/>
  <c r="F77" i="119" s="1"/>
  <c r="B76" i="119"/>
  <c r="F76" i="119" s="1"/>
  <c r="B75" i="119"/>
  <c r="F75" i="119" s="1"/>
  <c r="B74" i="119"/>
  <c r="F74" i="119" s="1"/>
  <c r="B73" i="119"/>
  <c r="F73" i="119" s="1"/>
  <c r="B72" i="119"/>
  <c r="F72" i="119" s="1"/>
  <c r="B71" i="119"/>
  <c r="F71" i="119" s="1"/>
  <c r="B70" i="119"/>
  <c r="F70" i="119" s="1"/>
  <c r="B69" i="119"/>
  <c r="F69" i="119" s="1"/>
  <c r="H68" i="119"/>
  <c r="E68" i="119"/>
  <c r="H67" i="119"/>
  <c r="I66" i="119"/>
  <c r="F66" i="119"/>
  <c r="B66" i="119"/>
  <c r="B65" i="119"/>
  <c r="B64" i="119"/>
  <c r="F64" i="119" s="1"/>
  <c r="B63" i="119"/>
  <c r="B62" i="119"/>
  <c r="F62" i="119" s="1"/>
  <c r="H61" i="119"/>
  <c r="E61" i="119"/>
  <c r="E60" i="119"/>
  <c r="I59" i="119"/>
  <c r="F59" i="119"/>
  <c r="B59" i="119"/>
  <c r="B58" i="119"/>
  <c r="F58" i="119" s="1"/>
  <c r="B57" i="119"/>
  <c r="F57" i="119" s="1"/>
  <c r="B56" i="119"/>
  <c r="F56" i="119" s="1"/>
  <c r="B55" i="119"/>
  <c r="F55" i="119" s="1"/>
  <c r="B54" i="119"/>
  <c r="F54" i="119" s="1"/>
  <c r="H53" i="119"/>
  <c r="E53" i="119"/>
  <c r="B53" i="119" s="1"/>
  <c r="I52" i="119"/>
  <c r="F52" i="119"/>
  <c r="B52" i="119"/>
  <c r="B51" i="119"/>
  <c r="I50" i="119"/>
  <c r="F50" i="119"/>
  <c r="B50" i="119"/>
  <c r="B49" i="119"/>
  <c r="F49" i="119" s="1"/>
  <c r="F48" i="119"/>
  <c r="B48" i="119"/>
  <c r="B47" i="119"/>
  <c r="F47" i="119" s="1"/>
  <c r="F46" i="119"/>
  <c r="B46" i="119"/>
  <c r="B45" i="119"/>
  <c r="F45" i="119" s="1"/>
  <c r="F44" i="119"/>
  <c r="B44" i="119"/>
  <c r="B43" i="119"/>
  <c r="F43" i="119" s="1"/>
  <c r="I42" i="119"/>
  <c r="B42" i="119"/>
  <c r="F42" i="119" s="1"/>
  <c r="H41" i="119"/>
  <c r="E41" i="119"/>
  <c r="E34" i="119" s="1"/>
  <c r="B41" i="119"/>
  <c r="F41" i="119" s="1"/>
  <c r="I40" i="119"/>
  <c r="F40" i="119"/>
  <c r="B40" i="119"/>
  <c r="B39" i="119"/>
  <c r="F39" i="119" s="1"/>
  <c r="B38" i="119"/>
  <c r="F38" i="119" s="1"/>
  <c r="B37" i="119"/>
  <c r="F37" i="119" s="1"/>
  <c r="B36" i="119"/>
  <c r="F36" i="119" s="1"/>
  <c r="H35" i="119"/>
  <c r="E35" i="119"/>
  <c r="I33" i="119"/>
  <c r="F33" i="119"/>
  <c r="B33" i="119"/>
  <c r="B32" i="119"/>
  <c r="B31" i="119"/>
  <c r="B30" i="119"/>
  <c r="B29" i="119"/>
  <c r="B28" i="119"/>
  <c r="H27" i="119"/>
  <c r="E27" i="119"/>
  <c r="I25" i="119"/>
  <c r="F25" i="119"/>
  <c r="B25" i="119"/>
  <c r="B24" i="119"/>
  <c r="F24" i="119" s="1"/>
  <c r="B23" i="119"/>
  <c r="F23" i="119" s="1"/>
  <c r="B22" i="119"/>
  <c r="F22" i="119" s="1"/>
  <c r="H21" i="119"/>
  <c r="E21" i="119"/>
  <c r="I20" i="119"/>
  <c r="F20" i="119"/>
  <c r="B20" i="119"/>
  <c r="B19" i="119"/>
  <c r="B18" i="119"/>
  <c r="B17" i="119"/>
  <c r="H16" i="119"/>
  <c r="E16" i="119"/>
  <c r="I14" i="119"/>
  <c r="F14" i="119"/>
  <c r="B14" i="119"/>
  <c r="I12" i="119"/>
  <c r="F12" i="119"/>
  <c r="B12" i="119"/>
  <c r="B51" i="121"/>
  <c r="F51" i="121" s="1"/>
  <c r="B50" i="121"/>
  <c r="F50" i="121" s="1"/>
  <c r="B49" i="121"/>
  <c r="F49" i="121" s="1"/>
  <c r="B48" i="121"/>
  <c r="B47" i="121"/>
  <c r="B46" i="121"/>
  <c r="B45" i="121"/>
  <c r="B44" i="121"/>
  <c r="B43" i="121"/>
  <c r="B42" i="121"/>
  <c r="B41" i="121"/>
  <c r="B40" i="121"/>
  <c r="B39" i="121"/>
  <c r="B38" i="121"/>
  <c r="B37" i="121"/>
  <c r="B36" i="121"/>
  <c r="F36" i="121" s="1"/>
  <c r="B35" i="121"/>
  <c r="F35" i="121" s="1"/>
  <c r="B34" i="121"/>
  <c r="F34" i="121" s="1"/>
  <c r="B33" i="121"/>
  <c r="F33" i="121" s="1"/>
  <c r="B32" i="121"/>
  <c r="F32" i="121" s="1"/>
  <c r="B31" i="121"/>
  <c r="F31" i="121" s="1"/>
  <c r="B30" i="121"/>
  <c r="F30" i="121" s="1"/>
  <c r="B29" i="121"/>
  <c r="F29" i="121" s="1"/>
  <c r="B28" i="121"/>
  <c r="B27" i="121"/>
  <c r="F27" i="121" s="1"/>
  <c r="B26" i="121"/>
  <c r="B25" i="121"/>
  <c r="F25" i="121" s="1"/>
  <c r="B24" i="121"/>
  <c r="B23" i="121"/>
  <c r="F23" i="121" s="1"/>
  <c r="B22" i="121"/>
  <c r="B21" i="121"/>
  <c r="F21" i="121" s="1"/>
  <c r="B20" i="121"/>
  <c r="B19" i="121"/>
  <c r="F19" i="121" s="1"/>
  <c r="B18" i="121"/>
  <c r="B17" i="121"/>
  <c r="F17" i="121" s="1"/>
  <c r="B16" i="121"/>
  <c r="B15" i="121"/>
  <c r="F15" i="121" s="1"/>
  <c r="B14" i="121"/>
  <c r="B13" i="121"/>
  <c r="F13" i="121" s="1"/>
  <c r="I12" i="121"/>
  <c r="F12" i="121"/>
  <c r="B12" i="121"/>
  <c r="H11" i="121"/>
  <c r="E11" i="121"/>
  <c r="B101" i="122"/>
  <c r="L101" i="122" s="1"/>
  <c r="B100" i="122"/>
  <c r="B99" i="122"/>
  <c r="L99" i="122" s="1"/>
  <c r="B98" i="122"/>
  <c r="B97" i="122"/>
  <c r="L97" i="122" s="1"/>
  <c r="K96" i="122"/>
  <c r="H96" i="122"/>
  <c r="E96" i="122"/>
  <c r="L95" i="122"/>
  <c r="I95" i="122"/>
  <c r="F95" i="122"/>
  <c r="C95" i="122"/>
  <c r="B95" i="122"/>
  <c r="B94" i="122"/>
  <c r="L94" i="122" s="1"/>
  <c r="B93" i="122"/>
  <c r="L92" i="122"/>
  <c r="I92" i="122"/>
  <c r="F92" i="122"/>
  <c r="C92" i="122"/>
  <c r="B92" i="122"/>
  <c r="B91" i="122"/>
  <c r="L91" i="122" s="1"/>
  <c r="B90" i="122"/>
  <c r="L90" i="122" s="1"/>
  <c r="B89" i="122"/>
  <c r="B88" i="122"/>
  <c r="L88" i="122" s="1"/>
  <c r="B87" i="122"/>
  <c r="L87" i="122" s="1"/>
  <c r="B86" i="122"/>
  <c r="L86" i="122" s="1"/>
  <c r="B85" i="122"/>
  <c r="B84" i="122"/>
  <c r="L84" i="122" s="1"/>
  <c r="B83" i="122"/>
  <c r="K82" i="122"/>
  <c r="H82" i="122"/>
  <c r="E82" i="122"/>
  <c r="B82" i="122"/>
  <c r="K81" i="122"/>
  <c r="H81" i="122"/>
  <c r="E81" i="122"/>
  <c r="L80" i="122"/>
  <c r="I80" i="122"/>
  <c r="F80" i="122"/>
  <c r="C80" i="122"/>
  <c r="B80" i="122"/>
  <c r="B79" i="122"/>
  <c r="B78" i="122"/>
  <c r="L78" i="122" s="1"/>
  <c r="B77" i="122"/>
  <c r="B76" i="122"/>
  <c r="L76" i="122" s="1"/>
  <c r="K75" i="122"/>
  <c r="H75" i="122"/>
  <c r="H74" i="122" s="1"/>
  <c r="E75" i="122"/>
  <c r="E74" i="122" s="1"/>
  <c r="K74" i="122"/>
  <c r="L73" i="122"/>
  <c r="I73" i="122"/>
  <c r="F73" i="122"/>
  <c r="C73" i="122"/>
  <c r="B73" i="122"/>
  <c r="B72" i="122"/>
  <c r="L72" i="122" s="1"/>
  <c r="L71" i="122"/>
  <c r="I71" i="122"/>
  <c r="F71" i="122"/>
  <c r="C71" i="122"/>
  <c r="B71" i="122"/>
  <c r="B70" i="122"/>
  <c r="L70" i="122" s="1"/>
  <c r="L69" i="122"/>
  <c r="I69" i="122"/>
  <c r="F69" i="122"/>
  <c r="C69" i="122"/>
  <c r="B69" i="122"/>
  <c r="B68" i="122"/>
  <c r="L68" i="122" s="1"/>
  <c r="B67" i="122"/>
  <c r="I67" i="122" s="1"/>
  <c r="B66" i="122"/>
  <c r="L66" i="122" s="1"/>
  <c r="B65" i="122"/>
  <c r="L65" i="122" s="1"/>
  <c r="B64" i="122"/>
  <c r="K63" i="122"/>
  <c r="K60" i="122" s="1"/>
  <c r="H63" i="122"/>
  <c r="E63" i="122"/>
  <c r="L62" i="122"/>
  <c r="I62" i="122"/>
  <c r="F62" i="122"/>
  <c r="C62" i="122"/>
  <c r="B62" i="122"/>
  <c r="B61" i="122"/>
  <c r="H60" i="122"/>
  <c r="E60" i="122"/>
  <c r="L59" i="122"/>
  <c r="I59" i="122"/>
  <c r="F59" i="122"/>
  <c r="C59" i="122"/>
  <c r="B59" i="122"/>
  <c r="B58" i="122"/>
  <c r="B57" i="122"/>
  <c r="F57" i="122" s="1"/>
  <c r="I56" i="122"/>
  <c r="B56" i="122"/>
  <c r="L56" i="122" s="1"/>
  <c r="B55" i="122"/>
  <c r="F55" i="122" s="1"/>
  <c r="B54" i="122"/>
  <c r="K53" i="122"/>
  <c r="H53" i="122"/>
  <c r="E53" i="122"/>
  <c r="L52" i="122"/>
  <c r="I52" i="122"/>
  <c r="F52" i="122"/>
  <c r="C52" i="122"/>
  <c r="B52" i="122"/>
  <c r="B51" i="122"/>
  <c r="L50" i="122"/>
  <c r="I50" i="122"/>
  <c r="F50" i="122"/>
  <c r="C50" i="122"/>
  <c r="B50" i="122"/>
  <c r="B49" i="122"/>
  <c r="L49" i="122" s="1"/>
  <c r="B48" i="122"/>
  <c r="F48" i="122" s="1"/>
  <c r="B47" i="122"/>
  <c r="L47" i="122" s="1"/>
  <c r="B46" i="122"/>
  <c r="L46" i="122" s="1"/>
  <c r="B45" i="122"/>
  <c r="L45" i="122" s="1"/>
  <c r="B44" i="122"/>
  <c r="B43" i="122"/>
  <c r="L43" i="122" s="1"/>
  <c r="B42" i="122"/>
  <c r="K41" i="122"/>
  <c r="H41" i="122"/>
  <c r="I41" i="122" s="1"/>
  <c r="E41" i="122"/>
  <c r="B41" i="122" s="1"/>
  <c r="L40" i="122"/>
  <c r="I40" i="122"/>
  <c r="F40" i="122"/>
  <c r="C40" i="122"/>
  <c r="B40" i="122"/>
  <c r="B39" i="122"/>
  <c r="L39" i="122" s="1"/>
  <c r="B38" i="122"/>
  <c r="L38" i="122" s="1"/>
  <c r="B37" i="122"/>
  <c r="B36" i="122"/>
  <c r="L36" i="122" s="1"/>
  <c r="K35" i="122"/>
  <c r="H35" i="122"/>
  <c r="E35" i="122"/>
  <c r="L33" i="122"/>
  <c r="I33" i="122"/>
  <c r="F33" i="122"/>
  <c r="C33" i="122"/>
  <c r="B33" i="122"/>
  <c r="B32" i="122"/>
  <c r="L32" i="122" s="1"/>
  <c r="B31" i="122"/>
  <c r="L31" i="122" s="1"/>
  <c r="B30" i="122"/>
  <c r="L30" i="122" s="1"/>
  <c r="B29" i="122"/>
  <c r="B28" i="122"/>
  <c r="L28" i="122" s="1"/>
  <c r="K27" i="122"/>
  <c r="H27" i="122"/>
  <c r="H26" i="122" s="1"/>
  <c r="E27" i="122"/>
  <c r="E26" i="122" s="1"/>
  <c r="K26" i="122"/>
  <c r="L25" i="122"/>
  <c r="I25" i="122"/>
  <c r="F25" i="122"/>
  <c r="C25" i="122"/>
  <c r="B25" i="122"/>
  <c r="B24" i="122"/>
  <c r="L24" i="122" s="1"/>
  <c r="B23" i="122"/>
  <c r="B22" i="122"/>
  <c r="L22" i="122" s="1"/>
  <c r="K21" i="122"/>
  <c r="H21" i="122"/>
  <c r="E21" i="122"/>
  <c r="B21" i="122" s="1"/>
  <c r="L20" i="122"/>
  <c r="I20" i="122"/>
  <c r="F20" i="122"/>
  <c r="C20" i="122"/>
  <c r="B20" i="122"/>
  <c r="B19" i="122"/>
  <c r="L19" i="122" s="1"/>
  <c r="B18" i="122"/>
  <c r="B17" i="122"/>
  <c r="L17" i="122" s="1"/>
  <c r="K16" i="122"/>
  <c r="H16" i="122"/>
  <c r="E16" i="122"/>
  <c r="K15" i="122"/>
  <c r="L14" i="122"/>
  <c r="I14" i="122"/>
  <c r="F14" i="122"/>
  <c r="C14" i="122"/>
  <c r="B14" i="122"/>
  <c r="L12" i="122"/>
  <c r="I12" i="122"/>
  <c r="F12" i="122"/>
  <c r="B12" i="122"/>
  <c r="B51" i="104"/>
  <c r="B50" i="104"/>
  <c r="B49" i="104"/>
  <c r="B48" i="104"/>
  <c r="B47" i="104"/>
  <c r="B46" i="104"/>
  <c r="B45" i="104"/>
  <c r="B44" i="104"/>
  <c r="L44" i="104" s="1"/>
  <c r="B43" i="104"/>
  <c r="B42" i="104"/>
  <c r="L42" i="104" s="1"/>
  <c r="B41" i="104"/>
  <c r="B40" i="104"/>
  <c r="L40" i="104" s="1"/>
  <c r="B39" i="104"/>
  <c r="L39" i="104" s="1"/>
  <c r="B38" i="104"/>
  <c r="L38" i="104" s="1"/>
  <c r="B37" i="104"/>
  <c r="B36" i="104"/>
  <c r="L36" i="104" s="1"/>
  <c r="B35" i="104"/>
  <c r="B34" i="104"/>
  <c r="I34" i="104" s="1"/>
  <c r="B33" i="104"/>
  <c r="B32" i="104"/>
  <c r="B31" i="104"/>
  <c r="B30" i="104"/>
  <c r="B29" i="104"/>
  <c r="B28" i="104"/>
  <c r="I28" i="104" s="1"/>
  <c r="B27" i="104"/>
  <c r="B26" i="104"/>
  <c r="B25" i="104"/>
  <c r="B24" i="104"/>
  <c r="I24" i="104" s="1"/>
  <c r="B23" i="104"/>
  <c r="B22" i="104"/>
  <c r="B21" i="104"/>
  <c r="B20" i="104"/>
  <c r="I20" i="104" s="1"/>
  <c r="B19" i="104"/>
  <c r="B18" i="104"/>
  <c r="B17" i="104"/>
  <c r="L17" i="104" s="1"/>
  <c r="B16" i="104"/>
  <c r="L16" i="104" s="1"/>
  <c r="B15" i="104"/>
  <c r="L15" i="104" s="1"/>
  <c r="I14" i="104"/>
  <c r="B14" i="104"/>
  <c r="L14" i="104" s="1"/>
  <c r="B13" i="104"/>
  <c r="L13" i="104" s="1"/>
  <c r="I12" i="104"/>
  <c r="F12" i="104"/>
  <c r="B12" i="104"/>
  <c r="K11" i="104"/>
  <c r="H11" i="104"/>
  <c r="E11" i="104"/>
  <c r="B102" i="105"/>
  <c r="B101" i="105"/>
  <c r="L101" i="105" s="1"/>
  <c r="B100" i="105"/>
  <c r="L100" i="105" s="1"/>
  <c r="B99" i="105"/>
  <c r="B98" i="105"/>
  <c r="L98" i="105" s="1"/>
  <c r="B97" i="105"/>
  <c r="K96" i="105"/>
  <c r="H96" i="105"/>
  <c r="F96" i="105"/>
  <c r="E96" i="105"/>
  <c r="B96" i="105" s="1"/>
  <c r="I96" i="105" s="1"/>
  <c r="L95" i="105"/>
  <c r="I95" i="105"/>
  <c r="F95" i="105"/>
  <c r="C95" i="105"/>
  <c r="B95" i="105"/>
  <c r="I94" i="105"/>
  <c r="B94" i="105"/>
  <c r="L94" i="105" s="1"/>
  <c r="B93" i="105"/>
  <c r="L93" i="105" s="1"/>
  <c r="L92" i="105"/>
  <c r="I92" i="105"/>
  <c r="F92" i="105"/>
  <c r="C92" i="105"/>
  <c r="B92" i="105"/>
  <c r="B91" i="105"/>
  <c r="L91" i="105" s="1"/>
  <c r="B90" i="105"/>
  <c r="B89" i="105"/>
  <c r="L89" i="105" s="1"/>
  <c r="B88" i="105"/>
  <c r="B87" i="105"/>
  <c r="L87" i="105" s="1"/>
  <c r="I86" i="105"/>
  <c r="B86" i="105"/>
  <c r="L86" i="105" s="1"/>
  <c r="B85" i="105"/>
  <c r="L85" i="105" s="1"/>
  <c r="I84" i="105"/>
  <c r="B84" i="105"/>
  <c r="L84" i="105" s="1"/>
  <c r="B83" i="105"/>
  <c r="L83" i="105" s="1"/>
  <c r="K82" i="105"/>
  <c r="K81" i="105" s="1"/>
  <c r="H82" i="105"/>
  <c r="E82" i="105"/>
  <c r="E81" i="105"/>
  <c r="I80" i="105"/>
  <c r="F80" i="105"/>
  <c r="B79" i="105"/>
  <c r="B78" i="105"/>
  <c r="L78" i="105" s="1"/>
  <c r="B77" i="105"/>
  <c r="L77" i="105" s="1"/>
  <c r="B76" i="105"/>
  <c r="L76" i="105" s="1"/>
  <c r="K75" i="105"/>
  <c r="H75" i="105"/>
  <c r="E75" i="105"/>
  <c r="K74" i="105"/>
  <c r="H74" i="105"/>
  <c r="E74" i="105"/>
  <c r="L73" i="105"/>
  <c r="I73" i="105"/>
  <c r="F73" i="105"/>
  <c r="C73" i="105"/>
  <c r="B73" i="105"/>
  <c r="B72" i="105"/>
  <c r="L72" i="105" s="1"/>
  <c r="L71" i="105"/>
  <c r="I71" i="105"/>
  <c r="F71" i="105"/>
  <c r="C71" i="105"/>
  <c r="B71" i="105"/>
  <c r="B70" i="105"/>
  <c r="L70" i="105" s="1"/>
  <c r="I69" i="105"/>
  <c r="F69" i="105"/>
  <c r="B69" i="105"/>
  <c r="B68" i="105"/>
  <c r="L68" i="105" s="1"/>
  <c r="B67" i="105"/>
  <c r="L67" i="105" s="1"/>
  <c r="B66" i="105"/>
  <c r="L66" i="105" s="1"/>
  <c r="B65" i="105"/>
  <c r="B64" i="105"/>
  <c r="L64" i="105" s="1"/>
  <c r="K63" i="105"/>
  <c r="H63" i="105"/>
  <c r="H60" i="105" s="1"/>
  <c r="E63" i="105"/>
  <c r="I62" i="105"/>
  <c r="F62" i="105"/>
  <c r="B62" i="105"/>
  <c r="B61" i="105"/>
  <c r="F61" i="105" s="1"/>
  <c r="K60" i="105"/>
  <c r="E60" i="105"/>
  <c r="L59" i="105"/>
  <c r="I59" i="105"/>
  <c r="F59" i="105"/>
  <c r="C59" i="105"/>
  <c r="B59" i="105"/>
  <c r="F58" i="105"/>
  <c r="B58" i="105"/>
  <c r="B57" i="105"/>
  <c r="L57" i="105" s="1"/>
  <c r="B56" i="105"/>
  <c r="I56" i="105" s="1"/>
  <c r="B55" i="105"/>
  <c r="B54" i="105"/>
  <c r="L54" i="105" s="1"/>
  <c r="K53" i="105"/>
  <c r="H53" i="105"/>
  <c r="H34" i="105" s="1"/>
  <c r="E53" i="105"/>
  <c r="L52" i="105"/>
  <c r="I52" i="105"/>
  <c r="F52" i="105"/>
  <c r="C52" i="105"/>
  <c r="B52" i="105"/>
  <c r="B51" i="105"/>
  <c r="L51" i="105" s="1"/>
  <c r="L50" i="105"/>
  <c r="I50" i="105"/>
  <c r="F50" i="105"/>
  <c r="C50" i="105"/>
  <c r="B50" i="105"/>
  <c r="B49" i="105"/>
  <c r="L49" i="105" s="1"/>
  <c r="B48" i="105"/>
  <c r="B47" i="105"/>
  <c r="L47" i="105" s="1"/>
  <c r="B46" i="105"/>
  <c r="L46" i="105" s="1"/>
  <c r="B45" i="105"/>
  <c r="L45" i="105" s="1"/>
  <c r="I44" i="105"/>
  <c r="B44" i="105"/>
  <c r="L44" i="105" s="1"/>
  <c r="B43" i="105"/>
  <c r="L43" i="105" s="1"/>
  <c r="B42" i="105"/>
  <c r="K41" i="105"/>
  <c r="H41" i="105"/>
  <c r="E41" i="105"/>
  <c r="L40" i="105"/>
  <c r="I40" i="105"/>
  <c r="F40" i="105"/>
  <c r="C40" i="105"/>
  <c r="B40" i="105"/>
  <c r="I39" i="105"/>
  <c r="B39" i="105"/>
  <c r="L39" i="105" s="1"/>
  <c r="B38" i="105"/>
  <c r="L38" i="105" s="1"/>
  <c r="B37" i="105"/>
  <c r="L37" i="105" s="1"/>
  <c r="B36" i="105"/>
  <c r="L36" i="105" s="1"/>
  <c r="K35" i="105"/>
  <c r="H35" i="105"/>
  <c r="E35" i="105"/>
  <c r="L33" i="105"/>
  <c r="I33" i="105"/>
  <c r="F33" i="105"/>
  <c r="C33" i="105"/>
  <c r="B33" i="105"/>
  <c r="B32" i="105"/>
  <c r="L32" i="105" s="1"/>
  <c r="I31" i="105"/>
  <c r="B31" i="105"/>
  <c r="L31" i="105" s="1"/>
  <c r="B30" i="105"/>
  <c r="L30" i="105" s="1"/>
  <c r="B29" i="105"/>
  <c r="L29" i="105" s="1"/>
  <c r="B28" i="105"/>
  <c r="L28" i="105" s="1"/>
  <c r="K27" i="105"/>
  <c r="H27" i="105"/>
  <c r="E27" i="105"/>
  <c r="K26" i="105"/>
  <c r="L25" i="105"/>
  <c r="I25" i="105"/>
  <c r="F25" i="105"/>
  <c r="C25" i="105"/>
  <c r="B25" i="105"/>
  <c r="B24" i="105"/>
  <c r="L24" i="105" s="1"/>
  <c r="B23" i="105"/>
  <c r="B22" i="105"/>
  <c r="L22" i="105" s="1"/>
  <c r="K21" i="105"/>
  <c r="H21" i="105"/>
  <c r="E21" i="105"/>
  <c r="B21" i="105" s="1"/>
  <c r="L20" i="105"/>
  <c r="I20" i="105"/>
  <c r="F20" i="105"/>
  <c r="C20" i="105"/>
  <c r="B20" i="105"/>
  <c r="B19" i="105"/>
  <c r="L19" i="105" s="1"/>
  <c r="B18" i="105"/>
  <c r="B17" i="105"/>
  <c r="L17" i="105" s="1"/>
  <c r="K16" i="105"/>
  <c r="H16" i="105"/>
  <c r="E16" i="105"/>
  <c r="B16" i="105"/>
  <c r="K15" i="105"/>
  <c r="B14" i="105"/>
  <c r="L12" i="105"/>
  <c r="I12" i="105"/>
  <c r="F12" i="105"/>
  <c r="C12" i="105"/>
  <c r="B12" i="105"/>
  <c r="I50" i="107"/>
  <c r="B50" i="107"/>
  <c r="B49" i="107"/>
  <c r="O48" i="107"/>
  <c r="I48" i="107"/>
  <c r="B48" i="107"/>
  <c r="L48" i="107" s="1"/>
  <c r="B47" i="107"/>
  <c r="B46" i="107"/>
  <c r="I46" i="107" s="1"/>
  <c r="B45" i="107"/>
  <c r="O44" i="107"/>
  <c r="I44" i="107"/>
  <c r="B44" i="107"/>
  <c r="L44" i="107" s="1"/>
  <c r="I43" i="107"/>
  <c r="B43" i="107"/>
  <c r="B42" i="107"/>
  <c r="I42" i="107" s="1"/>
  <c r="B41" i="107"/>
  <c r="O40" i="107"/>
  <c r="I40" i="107"/>
  <c r="B40" i="107"/>
  <c r="L40" i="107" s="1"/>
  <c r="I39" i="107"/>
  <c r="B39" i="107"/>
  <c r="I38" i="107"/>
  <c r="B38" i="107"/>
  <c r="B37" i="107"/>
  <c r="O36" i="107"/>
  <c r="I36" i="107"/>
  <c r="B36" i="107"/>
  <c r="L36" i="107" s="1"/>
  <c r="O35" i="107"/>
  <c r="I35" i="107"/>
  <c r="B35" i="107"/>
  <c r="L35" i="107" s="1"/>
  <c r="B34" i="107"/>
  <c r="I34" i="107" s="1"/>
  <c r="B33" i="107"/>
  <c r="B32" i="107"/>
  <c r="O31" i="107"/>
  <c r="B31" i="107"/>
  <c r="L31" i="107" s="1"/>
  <c r="B30" i="107"/>
  <c r="I30" i="107" s="1"/>
  <c r="B29" i="107"/>
  <c r="B28" i="107"/>
  <c r="O27" i="107"/>
  <c r="B27" i="107"/>
  <c r="L27" i="107" s="1"/>
  <c r="B26" i="107"/>
  <c r="I26" i="107" s="1"/>
  <c r="B25" i="107"/>
  <c r="B24" i="107"/>
  <c r="O23" i="107"/>
  <c r="B23" i="107"/>
  <c r="L23" i="107" s="1"/>
  <c r="B22" i="107"/>
  <c r="I22" i="107" s="1"/>
  <c r="B21" i="107"/>
  <c r="I20" i="107"/>
  <c r="B20" i="107"/>
  <c r="B19" i="107"/>
  <c r="O18" i="107"/>
  <c r="B18" i="107"/>
  <c r="L18" i="107" s="1"/>
  <c r="O17" i="107"/>
  <c r="I17" i="107"/>
  <c r="B17" i="107"/>
  <c r="L17" i="107" s="1"/>
  <c r="I16" i="107"/>
  <c r="B16" i="107"/>
  <c r="B15" i="107"/>
  <c r="O14" i="107"/>
  <c r="B14" i="107"/>
  <c r="L14" i="107" s="1"/>
  <c r="O13" i="107"/>
  <c r="I13" i="107"/>
  <c r="B13" i="107"/>
  <c r="L13" i="107" s="1"/>
  <c r="O12" i="107"/>
  <c r="L12" i="107"/>
  <c r="I12" i="107"/>
  <c r="F12" i="107"/>
  <c r="C12" i="107"/>
  <c r="B12" i="107"/>
  <c r="N11" i="107"/>
  <c r="K11" i="107"/>
  <c r="H11" i="107"/>
  <c r="E11" i="107"/>
  <c r="B101" i="108"/>
  <c r="R101" i="108" s="1"/>
  <c r="B100" i="108"/>
  <c r="R100" i="108" s="1"/>
  <c r="B99" i="108"/>
  <c r="R99" i="108" s="1"/>
  <c r="B98" i="108"/>
  <c r="B97" i="108"/>
  <c r="R97" i="108" s="1"/>
  <c r="Q96" i="108"/>
  <c r="N96" i="108"/>
  <c r="K96" i="108"/>
  <c r="H96" i="108"/>
  <c r="E96" i="108"/>
  <c r="R95" i="108"/>
  <c r="O95" i="108"/>
  <c r="L95" i="108"/>
  <c r="I95" i="108"/>
  <c r="F95" i="108"/>
  <c r="C95" i="108"/>
  <c r="B95" i="108"/>
  <c r="B94" i="108"/>
  <c r="R94" i="108" s="1"/>
  <c r="B93" i="108"/>
  <c r="R93" i="108" s="1"/>
  <c r="R92" i="108"/>
  <c r="O92" i="108"/>
  <c r="L92" i="108"/>
  <c r="I92" i="108"/>
  <c r="F92" i="108"/>
  <c r="C92" i="108"/>
  <c r="B92" i="108"/>
  <c r="I91" i="108"/>
  <c r="B91" i="108"/>
  <c r="R91" i="108" s="1"/>
  <c r="B90" i="108"/>
  <c r="R90" i="108" s="1"/>
  <c r="B89" i="108"/>
  <c r="R89" i="108" s="1"/>
  <c r="B88" i="108"/>
  <c r="R88" i="108" s="1"/>
  <c r="B87" i="108"/>
  <c r="B86" i="108"/>
  <c r="R86" i="108" s="1"/>
  <c r="B85" i="108"/>
  <c r="R85" i="108" s="1"/>
  <c r="B84" i="108"/>
  <c r="R84" i="108" s="1"/>
  <c r="I83" i="108"/>
  <c r="B83" i="108"/>
  <c r="R83" i="108" s="1"/>
  <c r="Q82" i="108"/>
  <c r="N82" i="108"/>
  <c r="N81" i="108" s="1"/>
  <c r="K82" i="108"/>
  <c r="K81" i="108" s="1"/>
  <c r="H82" i="108"/>
  <c r="E82" i="108"/>
  <c r="B82" i="108"/>
  <c r="R82" i="108" s="1"/>
  <c r="Q81" i="108"/>
  <c r="H81" i="108"/>
  <c r="E81" i="108"/>
  <c r="R80" i="108"/>
  <c r="O80" i="108"/>
  <c r="L80" i="108"/>
  <c r="I80" i="108"/>
  <c r="F80" i="108"/>
  <c r="C80" i="108"/>
  <c r="B80" i="108"/>
  <c r="B79" i="108"/>
  <c r="B78" i="108"/>
  <c r="R78" i="108" s="1"/>
  <c r="B77" i="108"/>
  <c r="R77" i="108" s="1"/>
  <c r="B76" i="108"/>
  <c r="R76" i="108" s="1"/>
  <c r="Q75" i="108"/>
  <c r="Q74" i="108" s="1"/>
  <c r="N75" i="108"/>
  <c r="N74" i="108" s="1"/>
  <c r="K75" i="108"/>
  <c r="K74" i="108" s="1"/>
  <c r="H75" i="108"/>
  <c r="E75" i="108"/>
  <c r="E74" i="108" s="1"/>
  <c r="H74" i="108"/>
  <c r="O73" i="108"/>
  <c r="L73" i="108"/>
  <c r="I73" i="108"/>
  <c r="F73" i="108"/>
  <c r="C73" i="108"/>
  <c r="B73" i="108"/>
  <c r="B72" i="108"/>
  <c r="R72" i="108" s="1"/>
  <c r="R71" i="108"/>
  <c r="O71" i="108"/>
  <c r="L71" i="108"/>
  <c r="I71" i="108"/>
  <c r="F71" i="108"/>
  <c r="C71" i="108"/>
  <c r="B71" i="108"/>
  <c r="B70" i="108"/>
  <c r="R69" i="108"/>
  <c r="O69" i="108"/>
  <c r="L69" i="108"/>
  <c r="I69" i="108"/>
  <c r="F69" i="108"/>
  <c r="C69" i="108"/>
  <c r="B69" i="108"/>
  <c r="B68" i="108"/>
  <c r="R68" i="108" s="1"/>
  <c r="B67" i="108"/>
  <c r="R67" i="108" s="1"/>
  <c r="B66" i="108"/>
  <c r="R66" i="108" s="1"/>
  <c r="B65" i="108"/>
  <c r="R65" i="108" s="1"/>
  <c r="B64" i="108"/>
  <c r="R64" i="108" s="1"/>
  <c r="Q63" i="108"/>
  <c r="Q60" i="108" s="1"/>
  <c r="N63" i="108"/>
  <c r="N60" i="108" s="1"/>
  <c r="K63" i="108"/>
  <c r="H63" i="108"/>
  <c r="E63" i="108"/>
  <c r="R62" i="108"/>
  <c r="O62" i="108"/>
  <c r="L62" i="108"/>
  <c r="I62" i="108"/>
  <c r="F62" i="108"/>
  <c r="C62" i="108"/>
  <c r="B62" i="108"/>
  <c r="B61" i="108"/>
  <c r="R61" i="108" s="1"/>
  <c r="K60" i="108"/>
  <c r="H60" i="108"/>
  <c r="E60" i="108"/>
  <c r="R59" i="108"/>
  <c r="O59" i="108"/>
  <c r="L59" i="108"/>
  <c r="I59" i="108"/>
  <c r="F59" i="108"/>
  <c r="C59" i="108"/>
  <c r="B59" i="108"/>
  <c r="B58" i="108"/>
  <c r="R58" i="108" s="1"/>
  <c r="B57" i="108"/>
  <c r="R57" i="108" s="1"/>
  <c r="B56" i="108"/>
  <c r="R56" i="108" s="1"/>
  <c r="B55" i="108"/>
  <c r="R55" i="108" s="1"/>
  <c r="B54" i="108"/>
  <c r="R54" i="108" s="1"/>
  <c r="Q53" i="108"/>
  <c r="N53" i="108"/>
  <c r="K53" i="108"/>
  <c r="H53" i="108"/>
  <c r="E53" i="108"/>
  <c r="R52" i="108"/>
  <c r="O52" i="108"/>
  <c r="L52" i="108"/>
  <c r="I52" i="108"/>
  <c r="F52" i="108"/>
  <c r="C52" i="108"/>
  <c r="B52" i="108"/>
  <c r="B51" i="108"/>
  <c r="R51" i="108" s="1"/>
  <c r="R50" i="108"/>
  <c r="O50" i="108"/>
  <c r="L50" i="108"/>
  <c r="I50" i="108"/>
  <c r="F50" i="108"/>
  <c r="C50" i="108"/>
  <c r="B50" i="108"/>
  <c r="B49" i="108"/>
  <c r="R49" i="108" s="1"/>
  <c r="B48" i="108"/>
  <c r="R48" i="108" s="1"/>
  <c r="B47" i="108"/>
  <c r="R47" i="108" s="1"/>
  <c r="B46" i="108"/>
  <c r="R46" i="108" s="1"/>
  <c r="B45" i="108"/>
  <c r="R45" i="108" s="1"/>
  <c r="B44" i="108"/>
  <c r="R44" i="108" s="1"/>
  <c r="B43" i="108"/>
  <c r="R43" i="108" s="1"/>
  <c r="B42" i="108"/>
  <c r="R42" i="108" s="1"/>
  <c r="Q41" i="108"/>
  <c r="N41" i="108"/>
  <c r="K41" i="108"/>
  <c r="H41" i="108"/>
  <c r="H34" i="108" s="1"/>
  <c r="E41" i="108"/>
  <c r="R40" i="108"/>
  <c r="O40" i="108"/>
  <c r="L40" i="108"/>
  <c r="I40" i="108"/>
  <c r="F40" i="108"/>
  <c r="C40" i="108"/>
  <c r="B40" i="108"/>
  <c r="B39" i="108"/>
  <c r="R39" i="108" s="1"/>
  <c r="B38" i="108"/>
  <c r="R38" i="108" s="1"/>
  <c r="I37" i="108"/>
  <c r="B37" i="108"/>
  <c r="R37" i="108" s="1"/>
  <c r="B36" i="108"/>
  <c r="R36" i="108" s="1"/>
  <c r="Q35" i="108"/>
  <c r="N35" i="108"/>
  <c r="N34" i="108" s="1"/>
  <c r="K35" i="108"/>
  <c r="H35" i="108"/>
  <c r="E35" i="108"/>
  <c r="R33" i="108"/>
  <c r="O33" i="108"/>
  <c r="L33" i="108"/>
  <c r="I33" i="108"/>
  <c r="F33" i="108"/>
  <c r="C33" i="108"/>
  <c r="B33" i="108"/>
  <c r="B32" i="108"/>
  <c r="R32" i="108" s="1"/>
  <c r="B31" i="108"/>
  <c r="R31" i="108" s="1"/>
  <c r="B30" i="108"/>
  <c r="R30" i="108" s="1"/>
  <c r="B29" i="108"/>
  <c r="B28" i="108"/>
  <c r="R28" i="108" s="1"/>
  <c r="Q27" i="108"/>
  <c r="Q26" i="108" s="1"/>
  <c r="N27" i="108"/>
  <c r="N26" i="108" s="1"/>
  <c r="K27" i="108"/>
  <c r="H27" i="108"/>
  <c r="H26" i="108" s="1"/>
  <c r="E27" i="108"/>
  <c r="E26" i="108" s="1"/>
  <c r="K26" i="108"/>
  <c r="R25" i="108"/>
  <c r="O25" i="108"/>
  <c r="L25" i="108"/>
  <c r="I25" i="108"/>
  <c r="F25" i="108"/>
  <c r="C25" i="108"/>
  <c r="B25" i="108"/>
  <c r="B24" i="108"/>
  <c r="R24" i="108" s="1"/>
  <c r="B23" i="108"/>
  <c r="R23" i="108" s="1"/>
  <c r="B22" i="108"/>
  <c r="R22" i="108" s="1"/>
  <c r="Q21" i="108"/>
  <c r="N21" i="108"/>
  <c r="K21" i="108"/>
  <c r="H21" i="108"/>
  <c r="E21" i="108"/>
  <c r="R20" i="108"/>
  <c r="O20" i="108"/>
  <c r="L20" i="108"/>
  <c r="I20" i="108"/>
  <c r="F20" i="108"/>
  <c r="C20" i="108"/>
  <c r="B20" i="108"/>
  <c r="B19" i="108"/>
  <c r="R19" i="108" s="1"/>
  <c r="B18" i="108"/>
  <c r="B17" i="108"/>
  <c r="R17" i="108" s="1"/>
  <c r="Q16" i="108"/>
  <c r="N16" i="108"/>
  <c r="K16" i="108"/>
  <c r="H16" i="108"/>
  <c r="E16" i="108"/>
  <c r="E15" i="108" s="1"/>
  <c r="B14" i="108"/>
  <c r="R12" i="108"/>
  <c r="O12" i="108"/>
  <c r="L12" i="108"/>
  <c r="I12" i="108"/>
  <c r="F12" i="108"/>
  <c r="C12" i="108"/>
  <c r="B12" i="108"/>
  <c r="B51" i="110"/>
  <c r="F51" i="110" s="1"/>
  <c r="B50" i="110"/>
  <c r="F50" i="110" s="1"/>
  <c r="B49" i="110"/>
  <c r="F49" i="110" s="1"/>
  <c r="B48" i="110"/>
  <c r="F48" i="110" s="1"/>
  <c r="B47" i="110"/>
  <c r="F47" i="110" s="1"/>
  <c r="B46" i="110"/>
  <c r="F46" i="110" s="1"/>
  <c r="B45" i="110"/>
  <c r="F45" i="110" s="1"/>
  <c r="B44" i="110"/>
  <c r="F44" i="110" s="1"/>
  <c r="B43" i="110"/>
  <c r="F43" i="110" s="1"/>
  <c r="B42" i="110"/>
  <c r="F42" i="110" s="1"/>
  <c r="B41" i="110"/>
  <c r="F41" i="110" s="1"/>
  <c r="B40" i="110"/>
  <c r="F40" i="110" s="1"/>
  <c r="B39" i="110"/>
  <c r="F39" i="110" s="1"/>
  <c r="B38" i="110"/>
  <c r="F38" i="110" s="1"/>
  <c r="B37" i="110"/>
  <c r="F37" i="110" s="1"/>
  <c r="B36" i="110"/>
  <c r="F36" i="110" s="1"/>
  <c r="B35" i="110"/>
  <c r="B34" i="110"/>
  <c r="B33" i="110"/>
  <c r="I33" i="110" s="1"/>
  <c r="B32" i="110"/>
  <c r="B31" i="110"/>
  <c r="I31" i="110" s="1"/>
  <c r="B30" i="110"/>
  <c r="B29" i="110"/>
  <c r="I29" i="110" s="1"/>
  <c r="B28" i="110"/>
  <c r="B27" i="110"/>
  <c r="B26" i="110"/>
  <c r="B25" i="110"/>
  <c r="F25" i="110" s="1"/>
  <c r="B24" i="110"/>
  <c r="B23" i="110"/>
  <c r="F23" i="110" s="1"/>
  <c r="B22" i="110"/>
  <c r="F22" i="110" s="1"/>
  <c r="B21" i="110"/>
  <c r="F21" i="110" s="1"/>
  <c r="I20" i="110"/>
  <c r="B20" i="110"/>
  <c r="F20" i="110" s="1"/>
  <c r="B19" i="110"/>
  <c r="F19" i="110" s="1"/>
  <c r="I18" i="110"/>
  <c r="B18" i="110"/>
  <c r="F18" i="110" s="1"/>
  <c r="B17" i="110"/>
  <c r="F17" i="110" s="1"/>
  <c r="B16" i="110"/>
  <c r="B15" i="110"/>
  <c r="F15" i="110" s="1"/>
  <c r="B14" i="110"/>
  <c r="F14" i="110" s="1"/>
  <c r="B13" i="110"/>
  <c r="F13" i="110" s="1"/>
  <c r="F12" i="110"/>
  <c r="H11" i="110"/>
  <c r="E11" i="110"/>
  <c r="B11" i="110"/>
  <c r="C51" i="110" s="1"/>
  <c r="B101" i="111"/>
  <c r="I101" i="111" s="1"/>
  <c r="B100" i="111"/>
  <c r="I100" i="111" s="1"/>
  <c r="B99" i="111"/>
  <c r="I99" i="111" s="1"/>
  <c r="B98" i="111"/>
  <c r="I98" i="111" s="1"/>
  <c r="B97" i="111"/>
  <c r="I97" i="111" s="1"/>
  <c r="H96" i="111"/>
  <c r="E96" i="111"/>
  <c r="B96" i="111"/>
  <c r="I95" i="111"/>
  <c r="F95" i="111"/>
  <c r="C95" i="111"/>
  <c r="B95" i="111"/>
  <c r="B94" i="111"/>
  <c r="I94" i="111" s="1"/>
  <c r="B93" i="111"/>
  <c r="I93" i="111" s="1"/>
  <c r="F92" i="111"/>
  <c r="B91" i="111"/>
  <c r="F91" i="111" s="1"/>
  <c r="B90" i="111"/>
  <c r="F90" i="111" s="1"/>
  <c r="B89" i="111"/>
  <c r="F89" i="111" s="1"/>
  <c r="B88" i="111"/>
  <c r="F88" i="111" s="1"/>
  <c r="B87" i="111"/>
  <c r="F87" i="111" s="1"/>
  <c r="B86" i="111"/>
  <c r="F86" i="111" s="1"/>
  <c r="B85" i="111"/>
  <c r="F85" i="111" s="1"/>
  <c r="B84" i="111"/>
  <c r="F84" i="111" s="1"/>
  <c r="B83" i="111"/>
  <c r="F83" i="111" s="1"/>
  <c r="H82" i="111"/>
  <c r="E82" i="111"/>
  <c r="E81" i="111" s="1"/>
  <c r="F80" i="111"/>
  <c r="B79" i="111"/>
  <c r="F79" i="111" s="1"/>
  <c r="I78" i="111"/>
  <c r="B78" i="111"/>
  <c r="F78" i="111" s="1"/>
  <c r="B77" i="111"/>
  <c r="F77" i="111" s="1"/>
  <c r="I76" i="111"/>
  <c r="B76" i="111"/>
  <c r="F76" i="111" s="1"/>
  <c r="H75" i="111"/>
  <c r="H74" i="111" s="1"/>
  <c r="E75" i="111"/>
  <c r="E74" i="111" s="1"/>
  <c r="I73" i="111"/>
  <c r="F73" i="111"/>
  <c r="C73" i="111"/>
  <c r="B73" i="111"/>
  <c r="B72" i="111"/>
  <c r="F72" i="111" s="1"/>
  <c r="I71" i="111"/>
  <c r="F71" i="111"/>
  <c r="C71" i="111"/>
  <c r="B71" i="111"/>
  <c r="B70" i="111"/>
  <c r="F70" i="111" s="1"/>
  <c r="I69" i="111"/>
  <c r="F69" i="111"/>
  <c r="C69" i="111"/>
  <c r="B69" i="111"/>
  <c r="I68" i="111"/>
  <c r="B68" i="111"/>
  <c r="F68" i="111" s="1"/>
  <c r="B67" i="111"/>
  <c r="F67" i="111" s="1"/>
  <c r="I66" i="111"/>
  <c r="B66" i="111"/>
  <c r="F66" i="111" s="1"/>
  <c r="B65" i="111"/>
  <c r="F65" i="111" s="1"/>
  <c r="B64" i="111"/>
  <c r="H63" i="111"/>
  <c r="E63" i="111"/>
  <c r="I62" i="111"/>
  <c r="F62" i="111"/>
  <c r="C62" i="111"/>
  <c r="B62" i="111"/>
  <c r="B61" i="111"/>
  <c r="E60" i="111"/>
  <c r="I59" i="111"/>
  <c r="F59" i="111"/>
  <c r="C59" i="111"/>
  <c r="B59" i="111"/>
  <c r="B58" i="111"/>
  <c r="F58" i="111" s="1"/>
  <c r="B57" i="111"/>
  <c r="B56" i="111"/>
  <c r="F56" i="111" s="1"/>
  <c r="I55" i="111"/>
  <c r="B55" i="111"/>
  <c r="F55" i="111" s="1"/>
  <c r="B54" i="111"/>
  <c r="F54" i="111" s="1"/>
  <c r="H53" i="111"/>
  <c r="E53" i="111"/>
  <c r="I52" i="111"/>
  <c r="F52" i="111"/>
  <c r="C52" i="111"/>
  <c r="B52" i="111"/>
  <c r="B51" i="111"/>
  <c r="F51" i="111" s="1"/>
  <c r="I50" i="111"/>
  <c r="F50" i="111"/>
  <c r="C50" i="111"/>
  <c r="B50" i="111"/>
  <c r="I49" i="111"/>
  <c r="B49" i="111"/>
  <c r="F49" i="111" s="1"/>
  <c r="B48" i="111"/>
  <c r="F48" i="111" s="1"/>
  <c r="B47" i="111"/>
  <c r="B46" i="111"/>
  <c r="F46" i="111" s="1"/>
  <c r="B45" i="111"/>
  <c r="F45" i="111" s="1"/>
  <c r="B44" i="111"/>
  <c r="F44" i="111" s="1"/>
  <c r="I43" i="111"/>
  <c r="B43" i="111"/>
  <c r="F43" i="111" s="1"/>
  <c r="B42" i="111"/>
  <c r="F42" i="111" s="1"/>
  <c r="H41" i="111"/>
  <c r="E41" i="111"/>
  <c r="I40" i="111"/>
  <c r="F40" i="111"/>
  <c r="C40" i="111"/>
  <c r="B40" i="111"/>
  <c r="B39" i="111"/>
  <c r="B38" i="111"/>
  <c r="F38" i="111" s="1"/>
  <c r="B37" i="111"/>
  <c r="F37" i="111" s="1"/>
  <c r="B36" i="111"/>
  <c r="F36" i="111" s="1"/>
  <c r="H35" i="111"/>
  <c r="H34" i="111" s="1"/>
  <c r="E35" i="111"/>
  <c r="I33" i="111"/>
  <c r="F33" i="111"/>
  <c r="C33" i="111"/>
  <c r="B33" i="111"/>
  <c r="B32" i="111"/>
  <c r="F32" i="111" s="1"/>
  <c r="I31" i="111"/>
  <c r="B31" i="111"/>
  <c r="F31" i="111" s="1"/>
  <c r="B30" i="111"/>
  <c r="F30" i="111" s="1"/>
  <c r="B29" i="111"/>
  <c r="F29" i="111" s="1"/>
  <c r="B28" i="111"/>
  <c r="F28" i="111" s="1"/>
  <c r="H27" i="111"/>
  <c r="E27" i="111"/>
  <c r="B27" i="111" s="1"/>
  <c r="I27" i="111" s="1"/>
  <c r="H26" i="111"/>
  <c r="I25" i="111"/>
  <c r="F25" i="111"/>
  <c r="C25" i="111"/>
  <c r="B25" i="111"/>
  <c r="B24" i="111"/>
  <c r="F24" i="111" s="1"/>
  <c r="B23" i="111"/>
  <c r="F23" i="111" s="1"/>
  <c r="B22" i="111"/>
  <c r="F22" i="111" s="1"/>
  <c r="H21" i="111"/>
  <c r="B21" i="111" s="1"/>
  <c r="E21" i="111"/>
  <c r="I20" i="111"/>
  <c r="F20" i="111"/>
  <c r="C20" i="111"/>
  <c r="B20" i="111"/>
  <c r="B19" i="111"/>
  <c r="F19" i="111" s="1"/>
  <c r="B18" i="111"/>
  <c r="F18" i="111" s="1"/>
  <c r="B17" i="111"/>
  <c r="H16" i="111"/>
  <c r="E16" i="111"/>
  <c r="B16" i="111" s="1"/>
  <c r="E15" i="111"/>
  <c r="F14" i="111"/>
  <c r="I12" i="111"/>
  <c r="F12" i="111"/>
  <c r="C12" i="111"/>
  <c r="B12" i="111"/>
  <c r="C36" i="113"/>
  <c r="M36" i="113" s="1"/>
  <c r="C34" i="113"/>
  <c r="M34" i="113" s="1"/>
  <c r="C32" i="113"/>
  <c r="M32" i="113" s="1"/>
  <c r="C30" i="113"/>
  <c r="M30" i="113" s="1"/>
  <c r="C28" i="113"/>
  <c r="M28" i="113" s="1"/>
  <c r="M27" i="113"/>
  <c r="J27" i="113"/>
  <c r="G27" i="113"/>
  <c r="D27" i="113"/>
  <c r="C27" i="113"/>
  <c r="L26" i="113"/>
  <c r="I26" i="113"/>
  <c r="F26" i="113"/>
  <c r="C26" i="113" s="1"/>
  <c r="M26" i="113" s="1"/>
  <c r="M25" i="113"/>
  <c r="D25" i="113"/>
  <c r="C25" i="113"/>
  <c r="J24" i="113"/>
  <c r="C24" i="113"/>
  <c r="M24" i="113" s="1"/>
  <c r="C22" i="113"/>
  <c r="M22" i="113" s="1"/>
  <c r="C20" i="113"/>
  <c r="M20" i="113" s="1"/>
  <c r="C18" i="113"/>
  <c r="M18" i="113" s="1"/>
  <c r="C16" i="113"/>
  <c r="M16" i="113" s="1"/>
  <c r="M15" i="113"/>
  <c r="J15" i="113"/>
  <c r="G15" i="113"/>
  <c r="D15" i="113"/>
  <c r="C15" i="113"/>
  <c r="L14" i="113"/>
  <c r="I14" i="113"/>
  <c r="F14" i="113"/>
  <c r="M13" i="113"/>
  <c r="J13" i="113"/>
  <c r="G13" i="113"/>
  <c r="D13" i="113"/>
  <c r="C13" i="113"/>
  <c r="L23" i="105" l="1"/>
  <c r="I23" i="105"/>
  <c r="L32" i="104"/>
  <c r="I32" i="104"/>
  <c r="L23" i="122"/>
  <c r="I23" i="122"/>
  <c r="L83" i="122"/>
  <c r="I83" i="122"/>
  <c r="H60" i="119"/>
  <c r="B60" i="119" s="1"/>
  <c r="F60" i="119" s="1"/>
  <c r="B61" i="119"/>
  <c r="F61" i="119" s="1"/>
  <c r="I61" i="119"/>
  <c r="R20" i="116"/>
  <c r="O20" i="116"/>
  <c r="R29" i="115"/>
  <c r="I29" i="115"/>
  <c r="C14" i="113"/>
  <c r="I29" i="111"/>
  <c r="F64" i="111"/>
  <c r="I64" i="111"/>
  <c r="F16" i="110"/>
  <c r="I16" i="110"/>
  <c r="F30" i="110"/>
  <c r="I30" i="110"/>
  <c r="F34" i="110"/>
  <c r="I34" i="110"/>
  <c r="L15" i="107"/>
  <c r="O15" i="107"/>
  <c r="I15" i="107"/>
  <c r="L19" i="107"/>
  <c r="O19" i="107"/>
  <c r="I19" i="107"/>
  <c r="L24" i="107"/>
  <c r="O24" i="107"/>
  <c r="I24" i="107"/>
  <c r="L47" i="107"/>
  <c r="O47" i="107"/>
  <c r="L18" i="105"/>
  <c r="I18" i="105"/>
  <c r="B60" i="105"/>
  <c r="L88" i="105"/>
  <c r="I88" i="105"/>
  <c r="B11" i="104"/>
  <c r="L11" i="104" s="1"/>
  <c r="L21" i="104"/>
  <c r="I21" i="104"/>
  <c r="L25" i="104"/>
  <c r="I25" i="104"/>
  <c r="L29" i="104"/>
  <c r="I29" i="104"/>
  <c r="F33" i="104"/>
  <c r="I33" i="104"/>
  <c r="I36" i="104"/>
  <c r="I39" i="104"/>
  <c r="L43" i="104"/>
  <c r="I43" i="104"/>
  <c r="I39" i="122"/>
  <c r="L77" i="122"/>
  <c r="I77" i="122"/>
  <c r="L98" i="122"/>
  <c r="I98" i="122"/>
  <c r="F16" i="121"/>
  <c r="I16" i="121"/>
  <c r="F20" i="121"/>
  <c r="I20" i="121"/>
  <c r="F24" i="121"/>
  <c r="I24" i="121"/>
  <c r="F28" i="121"/>
  <c r="I28" i="121"/>
  <c r="R23" i="116"/>
  <c r="I23" i="116"/>
  <c r="R71" i="116"/>
  <c r="O71" i="116"/>
  <c r="F61" i="111"/>
  <c r="I61" i="111"/>
  <c r="F27" i="110"/>
  <c r="I27" i="110"/>
  <c r="F35" i="110"/>
  <c r="I35" i="110"/>
  <c r="I50" i="110"/>
  <c r="L16" i="107"/>
  <c r="O16" i="107"/>
  <c r="L20" i="107"/>
  <c r="O20" i="107"/>
  <c r="L28" i="107"/>
  <c r="O28" i="107"/>
  <c r="I28" i="107"/>
  <c r="L43" i="107"/>
  <c r="O43" i="107"/>
  <c r="I47" i="107"/>
  <c r="K34" i="105"/>
  <c r="L48" i="105"/>
  <c r="I48" i="105"/>
  <c r="L96" i="105"/>
  <c r="L18" i="104"/>
  <c r="I18" i="104"/>
  <c r="L42" i="122"/>
  <c r="I42" i="122"/>
  <c r="F63" i="119"/>
  <c r="I63" i="119"/>
  <c r="R34" i="115"/>
  <c r="I34" i="115"/>
  <c r="B41" i="111"/>
  <c r="I41" i="111" s="1"/>
  <c r="F47" i="111"/>
  <c r="I47" i="111"/>
  <c r="R79" i="108"/>
  <c r="I79" i="108"/>
  <c r="F65" i="119"/>
  <c r="I65" i="119"/>
  <c r="F39" i="111"/>
  <c r="I39" i="111"/>
  <c r="F57" i="111"/>
  <c r="I57" i="111"/>
  <c r="F24" i="110"/>
  <c r="I24" i="110"/>
  <c r="R70" i="108"/>
  <c r="I70" i="108"/>
  <c r="L32" i="107"/>
  <c r="O32" i="107"/>
  <c r="I32" i="107"/>
  <c r="L39" i="107"/>
  <c r="O39" i="107"/>
  <c r="B63" i="105"/>
  <c r="I63" i="105" s="1"/>
  <c r="L79" i="105"/>
  <c r="I79" i="105"/>
  <c r="L97" i="105"/>
  <c r="I97" i="105"/>
  <c r="F14" i="121"/>
  <c r="I14" i="121"/>
  <c r="F18" i="121"/>
  <c r="I18" i="121"/>
  <c r="F22" i="121"/>
  <c r="I22" i="121"/>
  <c r="F26" i="121"/>
  <c r="I26" i="121"/>
  <c r="R29" i="116"/>
  <c r="I29" i="116"/>
  <c r="B97" i="116"/>
  <c r="J26" i="113"/>
  <c r="H15" i="111"/>
  <c r="F28" i="110"/>
  <c r="I28" i="110"/>
  <c r="F32" i="110"/>
  <c r="I32" i="110"/>
  <c r="K15" i="108"/>
  <c r="B35" i="108"/>
  <c r="L35" i="108" s="1"/>
  <c r="B75" i="105"/>
  <c r="L75" i="105" s="1"/>
  <c r="L22" i="104"/>
  <c r="I22" i="104"/>
  <c r="L26" i="104"/>
  <c r="I26" i="104"/>
  <c r="F30" i="104"/>
  <c r="I30" i="104"/>
  <c r="I46" i="122"/>
  <c r="I49" i="122"/>
  <c r="I66" i="122"/>
  <c r="I87" i="122"/>
  <c r="O18" i="116"/>
  <c r="O22" i="116"/>
  <c r="I59" i="116"/>
  <c r="R77" i="116"/>
  <c r="I94" i="116"/>
  <c r="I27" i="115"/>
  <c r="O32" i="115"/>
  <c r="F11" i="123"/>
  <c r="E13" i="137"/>
  <c r="J30" i="113"/>
  <c r="B35" i="111"/>
  <c r="I35" i="111" s="1"/>
  <c r="I37" i="111"/>
  <c r="I45" i="111"/>
  <c r="B53" i="111"/>
  <c r="I53" i="111" s="1"/>
  <c r="I72" i="111"/>
  <c r="B82" i="111"/>
  <c r="I14" i="110"/>
  <c r="I22" i="110"/>
  <c r="Q15" i="108"/>
  <c r="I72" i="108"/>
  <c r="B96" i="108"/>
  <c r="I100" i="108"/>
  <c r="I14" i="107"/>
  <c r="I18" i="107"/>
  <c r="I23" i="107"/>
  <c r="I27" i="107"/>
  <c r="I31" i="107"/>
  <c r="I46" i="105"/>
  <c r="B53" i="105"/>
  <c r="I77" i="105"/>
  <c r="I101" i="105"/>
  <c r="I16" i="104"/>
  <c r="L19" i="104"/>
  <c r="I19" i="104"/>
  <c r="L23" i="104"/>
  <c r="I23" i="104"/>
  <c r="L27" i="104"/>
  <c r="I27" i="104"/>
  <c r="L31" i="104"/>
  <c r="I31" i="104"/>
  <c r="L35" i="104"/>
  <c r="I35" i="104"/>
  <c r="I31" i="122"/>
  <c r="I91" i="122"/>
  <c r="I13" i="121"/>
  <c r="I15" i="121"/>
  <c r="I17" i="121"/>
  <c r="I19" i="121"/>
  <c r="I21" i="121"/>
  <c r="I23" i="121"/>
  <c r="I25" i="121"/>
  <c r="I27" i="121"/>
  <c r="I29" i="121"/>
  <c r="I62" i="119"/>
  <c r="I64" i="119"/>
  <c r="I33" i="116"/>
  <c r="O57" i="116"/>
  <c r="O59" i="116"/>
  <c r="I62" i="116"/>
  <c r="O94" i="116"/>
  <c r="I25" i="115"/>
  <c r="X15" i="133"/>
  <c r="C17" i="123"/>
  <c r="L13" i="133"/>
  <c r="B12" i="115"/>
  <c r="C31" i="115" s="1"/>
  <c r="R52" i="115"/>
  <c r="I52" i="115"/>
  <c r="B74" i="111"/>
  <c r="F74" i="111" s="1"/>
  <c r="B74" i="122"/>
  <c r="I74" i="122" s="1"/>
  <c r="I82" i="111"/>
  <c r="L74" i="105"/>
  <c r="L90" i="105"/>
  <c r="I90" i="105"/>
  <c r="L99" i="105"/>
  <c r="I99" i="105"/>
  <c r="L20" i="104"/>
  <c r="F50" i="104"/>
  <c r="I50" i="104"/>
  <c r="L18" i="122"/>
  <c r="I18" i="122"/>
  <c r="B26" i="122"/>
  <c r="F26" i="122" s="1"/>
  <c r="L54" i="122"/>
  <c r="I54" i="122"/>
  <c r="F31" i="119"/>
  <c r="I31" i="119"/>
  <c r="N82" i="116"/>
  <c r="B82" i="116" s="1"/>
  <c r="R90" i="116"/>
  <c r="O90" i="116"/>
  <c r="I90" i="116"/>
  <c r="R21" i="115"/>
  <c r="O21" i="115"/>
  <c r="I21" i="115"/>
  <c r="G14" i="113"/>
  <c r="F21" i="111"/>
  <c r="I28" i="111"/>
  <c r="F35" i="111"/>
  <c r="I56" i="111"/>
  <c r="I65" i="111"/>
  <c r="I79" i="111"/>
  <c r="F31" i="110"/>
  <c r="I31" i="108"/>
  <c r="B63" i="108"/>
  <c r="I63" i="108" s="1"/>
  <c r="F35" i="105"/>
  <c r="B35" i="105"/>
  <c r="L24" i="104"/>
  <c r="L34" i="104"/>
  <c r="F47" i="104"/>
  <c r="I47" i="104"/>
  <c r="B35" i="122"/>
  <c r="L35" i="122" s="1"/>
  <c r="E34" i="122"/>
  <c r="E13" i="122" s="1"/>
  <c r="F42" i="121"/>
  <c r="I42" i="121"/>
  <c r="B16" i="119"/>
  <c r="F16" i="119" s="1"/>
  <c r="B34" i="119"/>
  <c r="F34" i="119" s="1"/>
  <c r="F80" i="119"/>
  <c r="I80" i="119"/>
  <c r="F97" i="119"/>
  <c r="I97" i="119"/>
  <c r="F21" i="118"/>
  <c r="I21" i="118"/>
  <c r="F29" i="118"/>
  <c r="I29" i="118"/>
  <c r="F37" i="118"/>
  <c r="I37" i="118"/>
  <c r="F41" i="118"/>
  <c r="I41" i="118"/>
  <c r="R67" i="116"/>
  <c r="O67" i="116"/>
  <c r="I67" i="116"/>
  <c r="J14" i="113"/>
  <c r="J16" i="113"/>
  <c r="J34" i="113"/>
  <c r="I21" i="111"/>
  <c r="I42" i="111"/>
  <c r="I44" i="111"/>
  <c r="I46" i="111"/>
  <c r="I48" i="111"/>
  <c r="I51" i="111"/>
  <c r="F96" i="111"/>
  <c r="F11" i="110"/>
  <c r="I13" i="110"/>
  <c r="I15" i="110"/>
  <c r="I17" i="110"/>
  <c r="I19" i="110"/>
  <c r="I21" i="110"/>
  <c r="I23" i="110"/>
  <c r="I25" i="110"/>
  <c r="F29" i="110"/>
  <c r="B21" i="108"/>
  <c r="R21" i="108" s="1"/>
  <c r="R29" i="108"/>
  <c r="I29" i="108"/>
  <c r="B75" i="108"/>
  <c r="I77" i="108"/>
  <c r="I89" i="108"/>
  <c r="I93" i="108"/>
  <c r="B11" i="107"/>
  <c r="L11" i="107" s="1"/>
  <c r="L21" i="107"/>
  <c r="O21" i="107"/>
  <c r="I21" i="107"/>
  <c r="L34" i="107"/>
  <c r="O34" i="107"/>
  <c r="L37" i="107"/>
  <c r="O37" i="107"/>
  <c r="I37" i="107"/>
  <c r="L50" i="107"/>
  <c r="O50" i="107"/>
  <c r="I21" i="105"/>
  <c r="H15" i="105"/>
  <c r="H26" i="105"/>
  <c r="I35" i="105"/>
  <c r="I37" i="105"/>
  <c r="I57" i="105"/>
  <c r="L65" i="105"/>
  <c r="I65" i="105"/>
  <c r="B74" i="105"/>
  <c r="I74" i="105" s="1"/>
  <c r="L41" i="122"/>
  <c r="F41" i="122"/>
  <c r="L64" i="122"/>
  <c r="I64" i="122"/>
  <c r="L93" i="122"/>
  <c r="I93" i="122"/>
  <c r="B96" i="122"/>
  <c r="I96" i="122" s="1"/>
  <c r="B11" i="121"/>
  <c r="C49" i="121" s="1"/>
  <c r="F39" i="121"/>
  <c r="I39" i="121"/>
  <c r="F43" i="121"/>
  <c r="I43" i="121"/>
  <c r="F47" i="121"/>
  <c r="I47" i="121"/>
  <c r="I41" i="119"/>
  <c r="F51" i="119"/>
  <c r="I51" i="119"/>
  <c r="F98" i="119"/>
  <c r="I98" i="119"/>
  <c r="F14" i="118"/>
  <c r="I14" i="118"/>
  <c r="F18" i="118"/>
  <c r="I18" i="118"/>
  <c r="F22" i="118"/>
  <c r="I22" i="118"/>
  <c r="F26" i="118"/>
  <c r="I26" i="118"/>
  <c r="F33" i="110"/>
  <c r="L26" i="107"/>
  <c r="O26" i="107"/>
  <c r="L29" i="107"/>
  <c r="O29" i="107"/>
  <c r="I29" i="107"/>
  <c r="L42" i="107"/>
  <c r="O42" i="107"/>
  <c r="L45" i="107"/>
  <c r="O45" i="107"/>
  <c r="I45" i="107"/>
  <c r="B27" i="105"/>
  <c r="I27" i="105" s="1"/>
  <c r="L42" i="105"/>
  <c r="I42" i="105"/>
  <c r="F46" i="104"/>
  <c r="I46" i="104"/>
  <c r="B16" i="122"/>
  <c r="L16" i="122" s="1"/>
  <c r="E15" i="122"/>
  <c r="I60" i="122"/>
  <c r="L82" i="122"/>
  <c r="F82" i="122"/>
  <c r="H26" i="119"/>
  <c r="R86" i="116"/>
  <c r="O86" i="116"/>
  <c r="I86" i="116"/>
  <c r="R17" i="115"/>
  <c r="O17" i="115"/>
  <c r="I17" i="115"/>
  <c r="J20" i="113"/>
  <c r="F27" i="111"/>
  <c r="I30" i="111"/>
  <c r="I32" i="111"/>
  <c r="I36" i="111"/>
  <c r="I38" i="111"/>
  <c r="I54" i="111"/>
  <c r="I58" i="111"/>
  <c r="H60" i="111"/>
  <c r="B63" i="111"/>
  <c r="F63" i="111" s="1"/>
  <c r="I67" i="111"/>
  <c r="I70" i="111"/>
  <c r="B75" i="111"/>
  <c r="F75" i="111" s="1"/>
  <c r="I77" i="111"/>
  <c r="H81" i="111"/>
  <c r="B81" i="111" s="1"/>
  <c r="F81" i="111" s="1"/>
  <c r="R18" i="108"/>
  <c r="I18" i="108"/>
  <c r="B60" i="108"/>
  <c r="F60" i="108" s="1"/>
  <c r="R98" i="108"/>
  <c r="I98" i="108"/>
  <c r="L30" i="107"/>
  <c r="O30" i="107"/>
  <c r="L33" i="107"/>
  <c r="O33" i="107"/>
  <c r="I33" i="107"/>
  <c r="L46" i="107"/>
  <c r="O46" i="107"/>
  <c r="L49" i="107"/>
  <c r="O49" i="107"/>
  <c r="I49" i="107"/>
  <c r="E26" i="105"/>
  <c r="E13" i="105" s="1"/>
  <c r="I29" i="105"/>
  <c r="I67" i="105"/>
  <c r="H81" i="105"/>
  <c r="B81" i="105" s="1"/>
  <c r="F51" i="104"/>
  <c r="I51" i="104"/>
  <c r="L37" i="122"/>
  <c r="I37" i="122"/>
  <c r="I75" i="122"/>
  <c r="B75" i="122"/>
  <c r="F75" i="122" s="1"/>
  <c r="B81" i="122"/>
  <c r="F81" i="122"/>
  <c r="F38" i="121"/>
  <c r="I38" i="121"/>
  <c r="F46" i="121"/>
  <c r="I46" i="121"/>
  <c r="F19" i="119"/>
  <c r="I19" i="119"/>
  <c r="B21" i="119"/>
  <c r="F21" i="119" s="1"/>
  <c r="F28" i="119"/>
  <c r="I28" i="119"/>
  <c r="F32" i="119"/>
  <c r="I32" i="119"/>
  <c r="B82" i="119"/>
  <c r="I82" i="119" s="1"/>
  <c r="F101" i="119"/>
  <c r="I101" i="119"/>
  <c r="F17" i="118"/>
  <c r="I17" i="118"/>
  <c r="F25" i="118"/>
  <c r="I25" i="118"/>
  <c r="F33" i="118"/>
  <c r="I33" i="118"/>
  <c r="F45" i="118"/>
  <c r="I45" i="118"/>
  <c r="N61" i="116"/>
  <c r="M14" i="113"/>
  <c r="G26" i="113"/>
  <c r="D26" i="113" s="1"/>
  <c r="E26" i="111"/>
  <c r="E34" i="111"/>
  <c r="F82" i="111"/>
  <c r="I96" i="111"/>
  <c r="I11" i="110"/>
  <c r="F26" i="110"/>
  <c r="I26" i="110"/>
  <c r="B74" i="108"/>
  <c r="F74" i="108" s="1"/>
  <c r="R87" i="108"/>
  <c r="I87" i="108"/>
  <c r="O11" i="107"/>
  <c r="L22" i="107"/>
  <c r="O22" i="107"/>
  <c r="L25" i="107"/>
  <c r="O25" i="107"/>
  <c r="I25" i="107"/>
  <c r="L38" i="107"/>
  <c r="O38" i="107"/>
  <c r="L41" i="107"/>
  <c r="O41" i="107"/>
  <c r="I41" i="107"/>
  <c r="L16" i="105"/>
  <c r="L21" i="105"/>
  <c r="E34" i="105"/>
  <c r="B41" i="105"/>
  <c r="I41" i="105" s="1"/>
  <c r="F53" i="105"/>
  <c r="L55" i="105"/>
  <c r="I55" i="105"/>
  <c r="B82" i="105"/>
  <c r="I82" i="105" s="1"/>
  <c r="B27" i="122"/>
  <c r="F27" i="122" s="1"/>
  <c r="L29" i="122"/>
  <c r="I29" i="122"/>
  <c r="L51" i="122"/>
  <c r="I51" i="122"/>
  <c r="K34" i="122"/>
  <c r="K13" i="122" s="1"/>
  <c r="B60" i="122"/>
  <c r="L60" i="122" s="1"/>
  <c r="F60" i="122"/>
  <c r="B63" i="122"/>
  <c r="F63" i="122" s="1"/>
  <c r="I82" i="122"/>
  <c r="H34" i="119"/>
  <c r="B35" i="119"/>
  <c r="I35" i="119" s="1"/>
  <c r="R22" i="116"/>
  <c r="L22" i="116"/>
  <c r="F22" i="116"/>
  <c r="I22" i="116"/>
  <c r="L36" i="116"/>
  <c r="E15" i="105"/>
  <c r="F16" i="105"/>
  <c r="L35" i="105"/>
  <c r="I53" i="105"/>
  <c r="C16" i="104"/>
  <c r="L28" i="104"/>
  <c r="L41" i="104"/>
  <c r="I41" i="104"/>
  <c r="F48" i="104"/>
  <c r="I48" i="104"/>
  <c r="I21" i="122"/>
  <c r="H15" i="122"/>
  <c r="H13" i="122" s="1"/>
  <c r="L27" i="122"/>
  <c r="B53" i="122"/>
  <c r="L53" i="122" s="1"/>
  <c r="L58" i="122"/>
  <c r="I58" i="122"/>
  <c r="I63" i="122"/>
  <c r="I81" i="122"/>
  <c r="L85" i="122"/>
  <c r="I85" i="122"/>
  <c r="F40" i="121"/>
  <c r="I40" i="121"/>
  <c r="F44" i="121"/>
  <c r="I44" i="121"/>
  <c r="F48" i="121"/>
  <c r="I48" i="121"/>
  <c r="F17" i="119"/>
  <c r="I17" i="119"/>
  <c r="F29" i="119"/>
  <c r="I29" i="119"/>
  <c r="B68" i="119"/>
  <c r="I68" i="119" s="1"/>
  <c r="E67" i="119"/>
  <c r="F89" i="119"/>
  <c r="I89" i="119"/>
  <c r="B96" i="119"/>
  <c r="F96" i="119" s="1"/>
  <c r="F99" i="119"/>
  <c r="I99" i="119"/>
  <c r="F15" i="118"/>
  <c r="I15" i="118"/>
  <c r="F19" i="118"/>
  <c r="I19" i="118"/>
  <c r="F23" i="118"/>
  <c r="I23" i="118"/>
  <c r="F27" i="118"/>
  <c r="I27" i="118"/>
  <c r="F31" i="118"/>
  <c r="I31" i="118"/>
  <c r="F35" i="118"/>
  <c r="I35" i="118"/>
  <c r="F39" i="118"/>
  <c r="I39" i="118"/>
  <c r="F43" i="118"/>
  <c r="I43" i="118"/>
  <c r="F47" i="118"/>
  <c r="I47" i="118"/>
  <c r="F36" i="116"/>
  <c r="F42" i="116"/>
  <c r="B42" i="116"/>
  <c r="R42" i="116" s="1"/>
  <c r="H61" i="116"/>
  <c r="R65" i="116"/>
  <c r="O65" i="116"/>
  <c r="I65" i="116"/>
  <c r="R69" i="116"/>
  <c r="O69" i="116"/>
  <c r="I69" i="116"/>
  <c r="B76" i="116"/>
  <c r="R76" i="116" s="1"/>
  <c r="E75" i="116"/>
  <c r="B75" i="116" s="1"/>
  <c r="H82" i="116"/>
  <c r="R84" i="116"/>
  <c r="O84" i="116"/>
  <c r="I84" i="116"/>
  <c r="R88" i="116"/>
  <c r="O88" i="116"/>
  <c r="I88" i="116"/>
  <c r="R92" i="116"/>
  <c r="O92" i="116"/>
  <c r="I92" i="116"/>
  <c r="L12" i="115"/>
  <c r="R15" i="115"/>
  <c r="O15" i="115"/>
  <c r="I15" i="115"/>
  <c r="R19" i="115"/>
  <c r="O19" i="115"/>
  <c r="I19" i="115"/>
  <c r="I51" i="110"/>
  <c r="I23" i="108"/>
  <c r="I39" i="108"/>
  <c r="B53" i="108"/>
  <c r="F53" i="108" s="1"/>
  <c r="I85" i="108"/>
  <c r="C13" i="107"/>
  <c r="C14" i="107"/>
  <c r="C15" i="107"/>
  <c r="C16" i="107"/>
  <c r="C17" i="107"/>
  <c r="I16" i="105"/>
  <c r="F21" i="105"/>
  <c r="L53" i="105"/>
  <c r="F74" i="105"/>
  <c r="F82" i="105"/>
  <c r="F45" i="104"/>
  <c r="I45" i="104"/>
  <c r="F49" i="104"/>
  <c r="I49" i="104"/>
  <c r="L26" i="122"/>
  <c r="L44" i="122"/>
  <c r="I44" i="122"/>
  <c r="I53" i="122"/>
  <c r="H34" i="122"/>
  <c r="L61" i="122"/>
  <c r="I61" i="122"/>
  <c r="L63" i="122"/>
  <c r="L79" i="122"/>
  <c r="I79" i="122"/>
  <c r="L81" i="122"/>
  <c r="L89" i="122"/>
  <c r="I89" i="122"/>
  <c r="L100" i="122"/>
  <c r="I100" i="122"/>
  <c r="F37" i="121"/>
  <c r="I37" i="121"/>
  <c r="F41" i="121"/>
  <c r="I41" i="121"/>
  <c r="F45" i="121"/>
  <c r="I45" i="121"/>
  <c r="F18" i="119"/>
  <c r="I18" i="119"/>
  <c r="B27" i="119"/>
  <c r="I27" i="119" s="1"/>
  <c r="E26" i="119"/>
  <c r="F30" i="119"/>
  <c r="I30" i="119"/>
  <c r="F100" i="119"/>
  <c r="I100" i="119"/>
  <c r="I12" i="118"/>
  <c r="F16" i="118"/>
  <c r="I16" i="118"/>
  <c r="F20" i="118"/>
  <c r="I20" i="118"/>
  <c r="F24" i="118"/>
  <c r="I24" i="118"/>
  <c r="I16" i="122"/>
  <c r="F21" i="122"/>
  <c r="F74" i="122"/>
  <c r="F96" i="122"/>
  <c r="F35" i="119"/>
  <c r="F28" i="118"/>
  <c r="I28" i="118"/>
  <c r="F32" i="118"/>
  <c r="I32" i="118"/>
  <c r="F36" i="118"/>
  <c r="I36" i="118"/>
  <c r="F40" i="118"/>
  <c r="I40" i="118"/>
  <c r="F44" i="118"/>
  <c r="I44" i="118"/>
  <c r="F48" i="118"/>
  <c r="I48" i="118"/>
  <c r="F52" i="118"/>
  <c r="I52" i="118"/>
  <c r="B17" i="116"/>
  <c r="I17" i="116" s="1"/>
  <c r="F17" i="116"/>
  <c r="E16" i="116"/>
  <c r="R17" i="116"/>
  <c r="Q16" i="116"/>
  <c r="O36" i="116"/>
  <c r="R39" i="116"/>
  <c r="O39" i="116"/>
  <c r="I39" i="116"/>
  <c r="B54" i="116"/>
  <c r="O54" i="116" s="1"/>
  <c r="R78" i="116"/>
  <c r="O78" i="116"/>
  <c r="I78" i="116"/>
  <c r="B83" i="116"/>
  <c r="O83" i="116" s="1"/>
  <c r="R101" i="116"/>
  <c r="O101" i="116"/>
  <c r="I101" i="116"/>
  <c r="R33" i="115"/>
  <c r="F33" i="115"/>
  <c r="R39" i="115"/>
  <c r="O39" i="115"/>
  <c r="I39" i="115"/>
  <c r="R43" i="115"/>
  <c r="O43" i="115"/>
  <c r="I43" i="115"/>
  <c r="R47" i="115"/>
  <c r="O47" i="115"/>
  <c r="I47" i="115"/>
  <c r="R51" i="115"/>
  <c r="O51" i="115"/>
  <c r="I51" i="115"/>
  <c r="L82" i="105"/>
  <c r="L21" i="122"/>
  <c r="I26" i="122"/>
  <c r="I35" i="122"/>
  <c r="L74" i="122"/>
  <c r="L75" i="122"/>
  <c r="L96" i="122"/>
  <c r="I21" i="119"/>
  <c r="F12" i="118"/>
  <c r="F30" i="118"/>
  <c r="I30" i="118"/>
  <c r="F34" i="118"/>
  <c r="I34" i="118"/>
  <c r="F38" i="118"/>
  <c r="I38" i="118"/>
  <c r="F42" i="118"/>
  <c r="I42" i="118"/>
  <c r="F46" i="118"/>
  <c r="I46" i="118"/>
  <c r="F50" i="118"/>
  <c r="I50" i="118"/>
  <c r="L17" i="116"/>
  <c r="K16" i="116"/>
  <c r="I27" i="116"/>
  <c r="R28" i="116"/>
  <c r="L28" i="116"/>
  <c r="F28" i="116"/>
  <c r="I36" i="116"/>
  <c r="R37" i="116"/>
  <c r="O37" i="116"/>
  <c r="I37" i="116"/>
  <c r="L54" i="116"/>
  <c r="R73" i="116"/>
  <c r="O73" i="116"/>
  <c r="I73" i="116"/>
  <c r="R80" i="116"/>
  <c r="O80" i="116"/>
  <c r="I80" i="116"/>
  <c r="L97" i="116"/>
  <c r="R99" i="116"/>
  <c r="O99" i="116"/>
  <c r="I99" i="116"/>
  <c r="R41" i="115"/>
  <c r="O41" i="115"/>
  <c r="I41" i="115"/>
  <c r="R45" i="115"/>
  <c r="O45" i="115"/>
  <c r="I45" i="115"/>
  <c r="R49" i="115"/>
  <c r="O49" i="115"/>
  <c r="I49" i="115"/>
  <c r="F21" i="133"/>
  <c r="F13" i="133"/>
  <c r="F15" i="133"/>
  <c r="R21" i="133"/>
  <c r="R15" i="133"/>
  <c r="R13" i="133"/>
  <c r="O23" i="116"/>
  <c r="O25" i="116"/>
  <c r="B27" i="116"/>
  <c r="L27" i="116" s="1"/>
  <c r="O29" i="116"/>
  <c r="O31" i="116"/>
  <c r="O33" i="116"/>
  <c r="B36" i="116"/>
  <c r="R36" i="116" s="1"/>
  <c r="I42" i="116"/>
  <c r="O62" i="116"/>
  <c r="B64" i="116"/>
  <c r="O97" i="116"/>
  <c r="O12" i="115"/>
  <c r="O25" i="115"/>
  <c r="O27" i="115"/>
  <c r="O29" i="115"/>
  <c r="O34" i="115"/>
  <c r="O36" i="115"/>
  <c r="X17" i="133"/>
  <c r="C11" i="124"/>
  <c r="L42" i="116"/>
  <c r="F97" i="116"/>
  <c r="R97" i="116"/>
  <c r="F12" i="115"/>
  <c r="R12" i="115"/>
  <c r="I32" i="115"/>
  <c r="X13" i="133"/>
  <c r="L15" i="133"/>
  <c r="I49" i="118"/>
  <c r="I51" i="118"/>
  <c r="I18" i="116"/>
  <c r="I20" i="116"/>
  <c r="O42" i="116"/>
  <c r="I55" i="116"/>
  <c r="I57" i="116"/>
  <c r="I71" i="116"/>
  <c r="I97" i="116"/>
  <c r="I12" i="115"/>
  <c r="L17" i="133"/>
  <c r="C15" i="123"/>
  <c r="C11" i="123" s="1"/>
  <c r="D13" i="114"/>
  <c r="R11" i="123"/>
  <c r="U11" i="123"/>
  <c r="I11" i="123"/>
  <c r="X11" i="123"/>
  <c r="L11" i="123"/>
  <c r="O11" i="123"/>
  <c r="O14" i="125"/>
  <c r="C14" i="125"/>
  <c r="L14" i="125"/>
  <c r="I14" i="125"/>
  <c r="R14" i="125"/>
  <c r="F14" i="125"/>
  <c r="U11" i="127"/>
  <c r="I11" i="127"/>
  <c r="X11" i="127"/>
  <c r="L11" i="127"/>
  <c r="O11" i="127"/>
  <c r="C11" i="127"/>
  <c r="C23" i="127"/>
  <c r="R11" i="127"/>
  <c r="F11" i="127"/>
  <c r="X15" i="128"/>
  <c r="L15" i="128"/>
  <c r="U15" i="128"/>
  <c r="I15" i="128"/>
  <c r="O15" i="128"/>
  <c r="C13" i="128"/>
  <c r="C11" i="128" s="1"/>
  <c r="R15" i="128"/>
  <c r="U11" i="130"/>
  <c r="I11" i="130"/>
  <c r="X11" i="130"/>
  <c r="L11" i="130"/>
  <c r="O11" i="130"/>
  <c r="C11" i="130"/>
  <c r="C23" i="130"/>
  <c r="R11" i="130"/>
  <c r="F11" i="130"/>
  <c r="X11" i="131"/>
  <c r="L11" i="131"/>
  <c r="U11" i="131"/>
  <c r="I11" i="131"/>
  <c r="C21" i="131"/>
  <c r="C17" i="131"/>
  <c r="C13" i="131"/>
  <c r="R23" i="131"/>
  <c r="F23" i="131"/>
  <c r="O23" i="131"/>
  <c r="R11" i="131"/>
  <c r="F11" i="131"/>
  <c r="O11" i="131"/>
  <c r="C19" i="131"/>
  <c r="C15" i="131"/>
  <c r="X23" i="131"/>
  <c r="L23" i="131"/>
  <c r="U23" i="131"/>
  <c r="B11" i="133"/>
  <c r="C15" i="133" s="1"/>
  <c r="I13" i="133"/>
  <c r="O13" i="133"/>
  <c r="U13" i="133"/>
  <c r="I15" i="133"/>
  <c r="O15" i="133"/>
  <c r="U15" i="133"/>
  <c r="I17" i="133"/>
  <c r="O17" i="133"/>
  <c r="U17" i="133"/>
  <c r="I19" i="133"/>
  <c r="O19" i="133"/>
  <c r="U19" i="133"/>
  <c r="F17" i="133"/>
  <c r="F19" i="133"/>
  <c r="L19" i="133"/>
  <c r="R19" i="133"/>
  <c r="X19" i="133"/>
  <c r="X11" i="133" s="1"/>
  <c r="D17" i="86"/>
  <c r="B17" i="86"/>
  <c r="C17" i="86"/>
  <c r="C14" i="115"/>
  <c r="I14" i="115"/>
  <c r="O14" i="115"/>
  <c r="F15" i="115"/>
  <c r="L15" i="115"/>
  <c r="C16" i="115"/>
  <c r="I16" i="115"/>
  <c r="O16" i="115"/>
  <c r="F17" i="115"/>
  <c r="L17" i="115"/>
  <c r="C18" i="115"/>
  <c r="I18" i="115"/>
  <c r="O18" i="115"/>
  <c r="F19" i="115"/>
  <c r="L19" i="115"/>
  <c r="C20" i="115"/>
  <c r="I20" i="115"/>
  <c r="O20" i="115"/>
  <c r="F21" i="115"/>
  <c r="L21" i="115"/>
  <c r="C22" i="115"/>
  <c r="I22" i="115"/>
  <c r="O22" i="115"/>
  <c r="R23" i="115"/>
  <c r="L23" i="115"/>
  <c r="F23" i="115"/>
  <c r="O23" i="115"/>
  <c r="F24" i="115"/>
  <c r="C25" i="115"/>
  <c r="F26" i="115"/>
  <c r="C27" i="115"/>
  <c r="F28" i="115"/>
  <c r="C29" i="115"/>
  <c r="F30" i="115"/>
  <c r="O33" i="115"/>
  <c r="I33" i="115"/>
  <c r="C33" i="115"/>
  <c r="L33" i="115"/>
  <c r="R35" i="115"/>
  <c r="L35" i="115"/>
  <c r="F35" i="115"/>
  <c r="O35" i="115"/>
  <c r="I35" i="115"/>
  <c r="C35" i="115"/>
  <c r="C51" i="115"/>
  <c r="C49" i="115"/>
  <c r="C47" i="115"/>
  <c r="C45" i="115"/>
  <c r="C43" i="115"/>
  <c r="C41" i="115"/>
  <c r="C39" i="115"/>
  <c r="C36" i="115"/>
  <c r="F14" i="115"/>
  <c r="L14" i="115"/>
  <c r="C15" i="115"/>
  <c r="F16" i="115"/>
  <c r="L16" i="115"/>
  <c r="C17" i="115"/>
  <c r="F18" i="115"/>
  <c r="L18" i="115"/>
  <c r="C19" i="115"/>
  <c r="F20" i="115"/>
  <c r="L20" i="115"/>
  <c r="C21" i="115"/>
  <c r="F22" i="115"/>
  <c r="L22" i="115"/>
  <c r="C23" i="115"/>
  <c r="O24" i="115"/>
  <c r="I24" i="115"/>
  <c r="C24" i="115"/>
  <c r="L24" i="115"/>
  <c r="O26" i="115"/>
  <c r="I26" i="115"/>
  <c r="C26" i="115"/>
  <c r="L26" i="115"/>
  <c r="O28" i="115"/>
  <c r="I28" i="115"/>
  <c r="C28" i="115"/>
  <c r="L28" i="115"/>
  <c r="O30" i="115"/>
  <c r="I30" i="115"/>
  <c r="C30" i="115"/>
  <c r="L30" i="115"/>
  <c r="C32" i="115"/>
  <c r="C34" i="115"/>
  <c r="F25" i="115"/>
  <c r="L25" i="115"/>
  <c r="F27" i="115"/>
  <c r="L27" i="115"/>
  <c r="F29" i="115"/>
  <c r="L29" i="115"/>
  <c r="F32" i="115"/>
  <c r="L32" i="115"/>
  <c r="F34" i="115"/>
  <c r="L34" i="115"/>
  <c r="F36" i="115"/>
  <c r="L36" i="115"/>
  <c r="C37" i="115"/>
  <c r="R37" i="115"/>
  <c r="C38" i="115"/>
  <c r="I38" i="115"/>
  <c r="O38" i="115"/>
  <c r="F39" i="115"/>
  <c r="L39" i="115"/>
  <c r="C40" i="115"/>
  <c r="I40" i="115"/>
  <c r="O40" i="115"/>
  <c r="F41" i="115"/>
  <c r="L41" i="115"/>
  <c r="C42" i="115"/>
  <c r="I42" i="115"/>
  <c r="O42" i="115"/>
  <c r="F43" i="115"/>
  <c r="L43" i="115"/>
  <c r="C44" i="115"/>
  <c r="I44" i="115"/>
  <c r="O44" i="115"/>
  <c r="F45" i="115"/>
  <c r="L45" i="115"/>
  <c r="C46" i="115"/>
  <c r="I46" i="115"/>
  <c r="O46" i="115"/>
  <c r="F47" i="115"/>
  <c r="L47" i="115"/>
  <c r="C48" i="115"/>
  <c r="I48" i="115"/>
  <c r="O48" i="115"/>
  <c r="F49" i="115"/>
  <c r="L49" i="115"/>
  <c r="C50" i="115"/>
  <c r="I50" i="115"/>
  <c r="O50" i="115"/>
  <c r="F51" i="115"/>
  <c r="L51" i="115"/>
  <c r="C52" i="115"/>
  <c r="O52" i="115"/>
  <c r="F38" i="115"/>
  <c r="L38" i="115"/>
  <c r="F40" i="115"/>
  <c r="L40" i="115"/>
  <c r="F42" i="115"/>
  <c r="L42" i="115"/>
  <c r="F44" i="115"/>
  <c r="L44" i="115"/>
  <c r="F46" i="115"/>
  <c r="L46" i="115"/>
  <c r="F48" i="115"/>
  <c r="L48" i="115"/>
  <c r="F50" i="115"/>
  <c r="L50" i="115"/>
  <c r="F52" i="115"/>
  <c r="F18" i="116"/>
  <c r="L18" i="116"/>
  <c r="I19" i="116"/>
  <c r="O19" i="116"/>
  <c r="F20" i="116"/>
  <c r="L20" i="116"/>
  <c r="F23" i="116"/>
  <c r="L23" i="116"/>
  <c r="I24" i="116"/>
  <c r="O24" i="116"/>
  <c r="F25" i="116"/>
  <c r="L25" i="116"/>
  <c r="F29" i="116"/>
  <c r="L29" i="116"/>
  <c r="I30" i="116"/>
  <c r="O30" i="116"/>
  <c r="F31" i="116"/>
  <c r="L31" i="116"/>
  <c r="I32" i="116"/>
  <c r="O32" i="116"/>
  <c r="F33" i="116"/>
  <c r="L33" i="116"/>
  <c r="E35" i="116"/>
  <c r="H35" i="116"/>
  <c r="K35" i="116"/>
  <c r="N35" i="116"/>
  <c r="Q35" i="116"/>
  <c r="F37" i="116"/>
  <c r="L37" i="116"/>
  <c r="I38" i="116"/>
  <c r="O38" i="116"/>
  <c r="F39" i="116"/>
  <c r="L39" i="116"/>
  <c r="I40" i="116"/>
  <c r="O40" i="116"/>
  <c r="I43" i="116"/>
  <c r="O43" i="116"/>
  <c r="I44" i="116"/>
  <c r="O44" i="116"/>
  <c r="I45" i="116"/>
  <c r="O45" i="116"/>
  <c r="I46" i="116"/>
  <c r="O46" i="116"/>
  <c r="I47" i="116"/>
  <c r="O47" i="116"/>
  <c r="I48" i="116"/>
  <c r="O48" i="116"/>
  <c r="I49" i="116"/>
  <c r="O49" i="116"/>
  <c r="I50" i="116"/>
  <c r="O50" i="116"/>
  <c r="I52" i="116"/>
  <c r="O52" i="116"/>
  <c r="F55" i="116"/>
  <c r="L55" i="116"/>
  <c r="I56" i="116"/>
  <c r="O56" i="116"/>
  <c r="F57" i="116"/>
  <c r="L57" i="116"/>
  <c r="I58" i="116"/>
  <c r="O58" i="116"/>
  <c r="F59" i="116"/>
  <c r="L59" i="116"/>
  <c r="F62" i="116"/>
  <c r="L62" i="116"/>
  <c r="F65" i="116"/>
  <c r="L65" i="116"/>
  <c r="I66" i="116"/>
  <c r="O66" i="116"/>
  <c r="F67" i="116"/>
  <c r="L67" i="116"/>
  <c r="I68" i="116"/>
  <c r="O68" i="116"/>
  <c r="F69" i="116"/>
  <c r="L69" i="116"/>
  <c r="I75" i="116"/>
  <c r="O75" i="116"/>
  <c r="O77" i="116"/>
  <c r="I77" i="116"/>
  <c r="L77" i="116"/>
  <c r="F19" i="116"/>
  <c r="L19" i="116"/>
  <c r="F24" i="116"/>
  <c r="L24" i="116"/>
  <c r="F30" i="116"/>
  <c r="L30" i="116"/>
  <c r="F32" i="116"/>
  <c r="L32" i="116"/>
  <c r="F38" i="116"/>
  <c r="L38" i="116"/>
  <c r="F40" i="116"/>
  <c r="L40" i="116"/>
  <c r="F43" i="116"/>
  <c r="F44" i="116"/>
  <c r="F45" i="116"/>
  <c r="F46" i="116"/>
  <c r="F47" i="116"/>
  <c r="F48" i="116"/>
  <c r="F49" i="116"/>
  <c r="F50" i="116"/>
  <c r="F52" i="116"/>
  <c r="F56" i="116"/>
  <c r="L56" i="116"/>
  <c r="F58" i="116"/>
  <c r="L58" i="116"/>
  <c r="F66" i="116"/>
  <c r="L66" i="116"/>
  <c r="F68" i="116"/>
  <c r="L68" i="116"/>
  <c r="F75" i="116"/>
  <c r="L75" i="116"/>
  <c r="R75" i="116"/>
  <c r="L76" i="116"/>
  <c r="F71" i="116"/>
  <c r="L71" i="116"/>
  <c r="F73" i="116"/>
  <c r="L73" i="116"/>
  <c r="F78" i="116"/>
  <c r="L78" i="116"/>
  <c r="I79" i="116"/>
  <c r="O79" i="116"/>
  <c r="F80" i="116"/>
  <c r="L80" i="116"/>
  <c r="F84" i="116"/>
  <c r="L84" i="116"/>
  <c r="I85" i="116"/>
  <c r="O85" i="116"/>
  <c r="F86" i="116"/>
  <c r="L86" i="116"/>
  <c r="I87" i="116"/>
  <c r="O87" i="116"/>
  <c r="F88" i="116"/>
  <c r="L88" i="116"/>
  <c r="I89" i="116"/>
  <c r="O89" i="116"/>
  <c r="F90" i="116"/>
  <c r="L90" i="116"/>
  <c r="I91" i="116"/>
  <c r="O91" i="116"/>
  <c r="F92" i="116"/>
  <c r="L92" i="116"/>
  <c r="F94" i="116"/>
  <c r="L94" i="116"/>
  <c r="I95" i="116"/>
  <c r="O95" i="116"/>
  <c r="I98" i="116"/>
  <c r="O98" i="116"/>
  <c r="F99" i="116"/>
  <c r="L99" i="116"/>
  <c r="I100" i="116"/>
  <c r="O100" i="116"/>
  <c r="F101" i="116"/>
  <c r="L101" i="116"/>
  <c r="I102" i="116"/>
  <c r="O102" i="116"/>
  <c r="F79" i="116"/>
  <c r="L79" i="116"/>
  <c r="F85" i="116"/>
  <c r="L85" i="116"/>
  <c r="F87" i="116"/>
  <c r="L87" i="116"/>
  <c r="F89" i="116"/>
  <c r="L89" i="116"/>
  <c r="F91" i="116"/>
  <c r="L91" i="116"/>
  <c r="F95" i="116"/>
  <c r="L95" i="116"/>
  <c r="F98" i="116"/>
  <c r="L98" i="116"/>
  <c r="F100" i="116"/>
  <c r="L100" i="116"/>
  <c r="F102" i="116"/>
  <c r="L102" i="116"/>
  <c r="C14" i="118"/>
  <c r="C15" i="118"/>
  <c r="C16" i="118"/>
  <c r="C17" i="118"/>
  <c r="C18" i="118"/>
  <c r="C19" i="118"/>
  <c r="C20" i="118"/>
  <c r="C21" i="118"/>
  <c r="C22" i="118"/>
  <c r="C23" i="118"/>
  <c r="C24" i="118"/>
  <c r="C25" i="118"/>
  <c r="C26" i="118"/>
  <c r="C27" i="118"/>
  <c r="C28" i="118"/>
  <c r="C29" i="118"/>
  <c r="C30" i="118"/>
  <c r="C31" i="118"/>
  <c r="C32" i="118"/>
  <c r="C33" i="118"/>
  <c r="C34" i="118"/>
  <c r="C35" i="118"/>
  <c r="C36" i="118"/>
  <c r="C37" i="118"/>
  <c r="C38" i="118"/>
  <c r="C39" i="118"/>
  <c r="C40" i="118"/>
  <c r="C41" i="118"/>
  <c r="C42" i="118"/>
  <c r="C43" i="118"/>
  <c r="C44" i="118"/>
  <c r="C45" i="118"/>
  <c r="C46" i="118"/>
  <c r="C47" i="118"/>
  <c r="C48" i="118"/>
  <c r="C49" i="118"/>
  <c r="C50" i="118"/>
  <c r="C51" i="118"/>
  <c r="E15" i="119"/>
  <c r="H15" i="119"/>
  <c r="I22" i="119"/>
  <c r="I23" i="119"/>
  <c r="I24" i="119"/>
  <c r="I36" i="119"/>
  <c r="I37" i="119"/>
  <c r="I38" i="119"/>
  <c r="I39" i="119"/>
  <c r="I43" i="119"/>
  <c r="I44" i="119"/>
  <c r="I45" i="119"/>
  <c r="I46" i="119"/>
  <c r="I47" i="119"/>
  <c r="I48" i="119"/>
  <c r="I49" i="119"/>
  <c r="F53" i="119"/>
  <c r="I54" i="119"/>
  <c r="I55" i="119"/>
  <c r="I56" i="119"/>
  <c r="I57" i="119"/>
  <c r="I58" i="119"/>
  <c r="I53" i="119"/>
  <c r="I69" i="119"/>
  <c r="I70" i="119"/>
  <c r="I71" i="119"/>
  <c r="I72" i="119"/>
  <c r="I73" i="119"/>
  <c r="I74" i="119"/>
  <c r="I75" i="119"/>
  <c r="I76" i="119"/>
  <c r="I77" i="119"/>
  <c r="E79" i="119"/>
  <c r="H79" i="119"/>
  <c r="I83" i="119"/>
  <c r="I84" i="119"/>
  <c r="I85" i="119"/>
  <c r="I86" i="119"/>
  <c r="I87" i="119"/>
  <c r="I91" i="119"/>
  <c r="I93" i="119"/>
  <c r="I94" i="119"/>
  <c r="I31" i="121"/>
  <c r="C32" i="121"/>
  <c r="I32" i="121"/>
  <c r="I33" i="121"/>
  <c r="C34" i="121"/>
  <c r="I34" i="121"/>
  <c r="I35" i="121"/>
  <c r="C36" i="121"/>
  <c r="I50" i="121"/>
  <c r="C13" i="121"/>
  <c r="C17" i="121"/>
  <c r="C21" i="121"/>
  <c r="C25" i="121"/>
  <c r="C29" i="121"/>
  <c r="C39" i="121"/>
  <c r="C43" i="121"/>
  <c r="C47" i="121"/>
  <c r="I17" i="122"/>
  <c r="F18" i="122"/>
  <c r="I19" i="122"/>
  <c r="I22" i="122"/>
  <c r="F23" i="122"/>
  <c r="I24" i="122"/>
  <c r="I28" i="122"/>
  <c r="F29" i="122"/>
  <c r="I30" i="122"/>
  <c r="F31" i="122"/>
  <c r="I32" i="122"/>
  <c r="I36" i="122"/>
  <c r="F37" i="122"/>
  <c r="I38" i="122"/>
  <c r="F39" i="122"/>
  <c r="F42" i="122"/>
  <c r="I43" i="122"/>
  <c r="F44" i="122"/>
  <c r="I45" i="122"/>
  <c r="F46" i="122"/>
  <c r="I47" i="122"/>
  <c r="F17" i="122"/>
  <c r="F19" i="122"/>
  <c r="F22" i="122"/>
  <c r="F24" i="122"/>
  <c r="F28" i="122"/>
  <c r="F30" i="122"/>
  <c r="F32" i="122"/>
  <c r="F36" i="122"/>
  <c r="F38" i="122"/>
  <c r="F43" i="122"/>
  <c r="F45" i="122"/>
  <c r="F47" i="122"/>
  <c r="I48" i="122"/>
  <c r="L48" i="122"/>
  <c r="I55" i="122"/>
  <c r="L55" i="122"/>
  <c r="I57" i="122"/>
  <c r="L57" i="122"/>
  <c r="F49" i="122"/>
  <c r="F51" i="122"/>
  <c r="F54" i="122"/>
  <c r="F56" i="122"/>
  <c r="F58" i="122"/>
  <c r="F61" i="122"/>
  <c r="F64" i="122"/>
  <c r="I65" i="122"/>
  <c r="F66" i="122"/>
  <c r="F67" i="122"/>
  <c r="L67" i="122"/>
  <c r="I68" i="122"/>
  <c r="I70" i="122"/>
  <c r="I72" i="122"/>
  <c r="I76" i="122"/>
  <c r="F77" i="122"/>
  <c r="I78" i="122"/>
  <c r="F79" i="122"/>
  <c r="F83" i="122"/>
  <c r="I84" i="122"/>
  <c r="F85" i="122"/>
  <c r="I86" i="122"/>
  <c r="F87" i="122"/>
  <c r="I88" i="122"/>
  <c r="F89" i="122"/>
  <c r="I90" i="122"/>
  <c r="F91" i="122"/>
  <c r="F93" i="122"/>
  <c r="I94" i="122"/>
  <c r="I97" i="122"/>
  <c r="F98" i="122"/>
  <c r="I99" i="122"/>
  <c r="F100" i="122"/>
  <c r="I101" i="122"/>
  <c r="F65" i="122"/>
  <c r="F68" i="122"/>
  <c r="F70" i="122"/>
  <c r="F72" i="122"/>
  <c r="F76" i="122"/>
  <c r="F78" i="122"/>
  <c r="F84" i="122"/>
  <c r="F86" i="122"/>
  <c r="F88" i="122"/>
  <c r="F90" i="122"/>
  <c r="F94" i="122"/>
  <c r="F97" i="122"/>
  <c r="F99" i="122"/>
  <c r="F101" i="122"/>
  <c r="I13" i="104"/>
  <c r="F14" i="104"/>
  <c r="I15" i="104"/>
  <c r="F16" i="104"/>
  <c r="I17" i="104"/>
  <c r="F18" i="104"/>
  <c r="C19" i="104"/>
  <c r="F20" i="104"/>
  <c r="F22" i="104"/>
  <c r="C23" i="104"/>
  <c r="F24" i="104"/>
  <c r="F26" i="104"/>
  <c r="C27" i="104"/>
  <c r="F28" i="104"/>
  <c r="F32" i="104"/>
  <c r="F34" i="104"/>
  <c r="F36" i="104"/>
  <c r="I38" i="104"/>
  <c r="F39" i="104"/>
  <c r="C40" i="104"/>
  <c r="I40" i="104"/>
  <c r="F41" i="104"/>
  <c r="I42" i="104"/>
  <c r="F43" i="104"/>
  <c r="I44" i="104"/>
  <c r="F13" i="104"/>
  <c r="F15" i="104"/>
  <c r="F17" i="104"/>
  <c r="F19" i="104"/>
  <c r="F21" i="104"/>
  <c r="F23" i="104"/>
  <c r="F25" i="104"/>
  <c r="F27" i="104"/>
  <c r="F29" i="104"/>
  <c r="F31" i="104"/>
  <c r="F35" i="104"/>
  <c r="C36" i="104"/>
  <c r="F38" i="104"/>
  <c r="F40" i="104"/>
  <c r="C41" i="104"/>
  <c r="F42" i="104"/>
  <c r="F44" i="104"/>
  <c r="C45" i="104"/>
  <c r="C49" i="104"/>
  <c r="H13" i="105"/>
  <c r="K13" i="105"/>
  <c r="I17" i="105"/>
  <c r="F18" i="105"/>
  <c r="I19" i="105"/>
  <c r="I22" i="105"/>
  <c r="F23" i="105"/>
  <c r="I24" i="105"/>
  <c r="I28" i="105"/>
  <c r="F29" i="105"/>
  <c r="I30" i="105"/>
  <c r="F31" i="105"/>
  <c r="I32" i="105"/>
  <c r="I36" i="105"/>
  <c r="F37" i="105"/>
  <c r="I38" i="105"/>
  <c r="F39" i="105"/>
  <c r="F42" i="105"/>
  <c r="I43" i="105"/>
  <c r="F44" i="105"/>
  <c r="I45" i="105"/>
  <c r="F46" i="105"/>
  <c r="I47" i="105"/>
  <c r="F48" i="105"/>
  <c r="I49" i="105"/>
  <c r="I51" i="105"/>
  <c r="I54" i="105"/>
  <c r="F55" i="105"/>
  <c r="L56" i="105"/>
  <c r="I58" i="105"/>
  <c r="L58" i="105"/>
  <c r="I60" i="105"/>
  <c r="I61" i="105"/>
  <c r="L61" i="105"/>
  <c r="F17" i="105"/>
  <c r="F19" i="105"/>
  <c r="F22" i="105"/>
  <c r="F24" i="105"/>
  <c r="F28" i="105"/>
  <c r="F30" i="105"/>
  <c r="F32" i="105"/>
  <c r="F36" i="105"/>
  <c r="F38" i="105"/>
  <c r="F43" i="105"/>
  <c r="F45" i="105"/>
  <c r="F47" i="105"/>
  <c r="F49" i="105"/>
  <c r="F51" i="105"/>
  <c r="F54" i="105"/>
  <c r="F56" i="105"/>
  <c r="F60" i="105"/>
  <c r="L60" i="105"/>
  <c r="F63" i="105"/>
  <c r="F57" i="105"/>
  <c r="I64" i="105"/>
  <c r="F65" i="105"/>
  <c r="I66" i="105"/>
  <c r="F67" i="105"/>
  <c r="I68" i="105"/>
  <c r="I70" i="105"/>
  <c r="I72" i="105"/>
  <c r="I76" i="105"/>
  <c r="F77" i="105"/>
  <c r="I78" i="105"/>
  <c r="F79" i="105"/>
  <c r="I83" i="105"/>
  <c r="F84" i="105"/>
  <c r="I85" i="105"/>
  <c r="F86" i="105"/>
  <c r="I87" i="105"/>
  <c r="F88" i="105"/>
  <c r="I89" i="105"/>
  <c r="F90" i="105"/>
  <c r="I91" i="105"/>
  <c r="I93" i="105"/>
  <c r="F94" i="105"/>
  <c r="F97" i="105"/>
  <c r="I98" i="105"/>
  <c r="F99" i="105"/>
  <c r="I100" i="105"/>
  <c r="F101" i="105"/>
  <c r="F64" i="105"/>
  <c r="F66" i="105"/>
  <c r="F68" i="105"/>
  <c r="F70" i="105"/>
  <c r="F72" i="105"/>
  <c r="F76" i="105"/>
  <c r="F78" i="105"/>
  <c r="F83" i="105"/>
  <c r="F85" i="105"/>
  <c r="F87" i="105"/>
  <c r="F89" i="105"/>
  <c r="F91" i="105"/>
  <c r="F93" i="105"/>
  <c r="F98" i="105"/>
  <c r="F100" i="105"/>
  <c r="F13" i="107"/>
  <c r="F14" i="107"/>
  <c r="F15" i="107"/>
  <c r="F16" i="107"/>
  <c r="F17" i="107"/>
  <c r="F18" i="107"/>
  <c r="F19" i="107"/>
  <c r="F20" i="107"/>
  <c r="F21" i="107"/>
  <c r="F22" i="107"/>
  <c r="F23" i="107"/>
  <c r="F24" i="107"/>
  <c r="F25" i="107"/>
  <c r="F26" i="107"/>
  <c r="F27" i="107"/>
  <c r="F28" i="107"/>
  <c r="F29" i="107"/>
  <c r="F30" i="107"/>
  <c r="F31" i="107"/>
  <c r="F32" i="107"/>
  <c r="F33" i="107"/>
  <c r="F34" i="107"/>
  <c r="F35" i="107"/>
  <c r="F36" i="107"/>
  <c r="F37" i="107"/>
  <c r="F38" i="107"/>
  <c r="F39" i="107"/>
  <c r="F40" i="107"/>
  <c r="F41" i="107"/>
  <c r="F42" i="107"/>
  <c r="F43" i="107"/>
  <c r="F44" i="107"/>
  <c r="F45" i="107"/>
  <c r="F46" i="107"/>
  <c r="F47" i="107"/>
  <c r="F48" i="107"/>
  <c r="F49" i="107"/>
  <c r="F50" i="107"/>
  <c r="C20" i="107"/>
  <c r="C21" i="107"/>
  <c r="C22" i="107"/>
  <c r="C23" i="107"/>
  <c r="C24" i="107"/>
  <c r="C25" i="107"/>
  <c r="C26" i="107"/>
  <c r="C27" i="107"/>
  <c r="C28" i="107"/>
  <c r="C29" i="107"/>
  <c r="C30" i="107"/>
  <c r="C31" i="107"/>
  <c r="C32" i="107"/>
  <c r="C33" i="107"/>
  <c r="C34" i="107"/>
  <c r="C35" i="107"/>
  <c r="C36" i="107"/>
  <c r="C37" i="107"/>
  <c r="C38" i="107"/>
  <c r="C39" i="107"/>
  <c r="C40" i="107"/>
  <c r="C41" i="107"/>
  <c r="C42" i="107"/>
  <c r="C43" i="107"/>
  <c r="C44" i="107"/>
  <c r="C45" i="107"/>
  <c r="C46" i="107"/>
  <c r="C47" i="107"/>
  <c r="C48" i="107"/>
  <c r="C49" i="107"/>
  <c r="B16" i="108"/>
  <c r="R16" i="108" s="1"/>
  <c r="F17" i="108"/>
  <c r="O18" i="108"/>
  <c r="F19" i="108"/>
  <c r="O23" i="108"/>
  <c r="B27" i="108"/>
  <c r="O27" i="108" s="1"/>
  <c r="F28" i="108"/>
  <c r="O29" i="108"/>
  <c r="F30" i="108"/>
  <c r="O31" i="108"/>
  <c r="F32" i="108"/>
  <c r="E34" i="108"/>
  <c r="K34" i="108"/>
  <c r="K13" i="108" s="1"/>
  <c r="K11" i="108" s="1"/>
  <c r="Q34" i="108"/>
  <c r="F35" i="108"/>
  <c r="O37" i="108"/>
  <c r="O39" i="108"/>
  <c r="B41" i="108"/>
  <c r="F41" i="108" s="1"/>
  <c r="I42" i="108"/>
  <c r="I44" i="108"/>
  <c r="I46" i="108"/>
  <c r="I48" i="108"/>
  <c r="O53" i="108"/>
  <c r="I55" i="108"/>
  <c r="I57" i="108"/>
  <c r="I65" i="108"/>
  <c r="I67" i="108"/>
  <c r="O70" i="108"/>
  <c r="O72" i="108"/>
  <c r="F75" i="108"/>
  <c r="L75" i="108"/>
  <c r="R75" i="108"/>
  <c r="O77" i="108"/>
  <c r="O79" i="108"/>
  <c r="B81" i="108"/>
  <c r="O81" i="108" s="1"/>
  <c r="O83" i="108"/>
  <c r="O85" i="108"/>
  <c r="O87" i="108"/>
  <c r="O89" i="108"/>
  <c r="O91" i="108"/>
  <c r="O93" i="108"/>
  <c r="F96" i="108"/>
  <c r="L96" i="108"/>
  <c r="R96" i="108"/>
  <c r="O98" i="108"/>
  <c r="O100" i="108"/>
  <c r="H15" i="108"/>
  <c r="H13" i="108" s="1"/>
  <c r="N15" i="108"/>
  <c r="B26" i="108"/>
  <c r="O26" i="108" s="1"/>
  <c r="I35" i="108"/>
  <c r="O35" i="108"/>
  <c r="O42" i="108"/>
  <c r="O44" i="108"/>
  <c r="O46" i="108"/>
  <c r="O48" i="108"/>
  <c r="R53" i="108"/>
  <c r="O55" i="108"/>
  <c r="O57" i="108"/>
  <c r="O65" i="108"/>
  <c r="O67" i="108"/>
  <c r="I75" i="108"/>
  <c r="O75" i="108"/>
  <c r="F82" i="108"/>
  <c r="I82" i="108"/>
  <c r="L82" i="108"/>
  <c r="O82" i="108"/>
  <c r="I96" i="108"/>
  <c r="O96" i="108"/>
  <c r="E13" i="108"/>
  <c r="I16" i="108"/>
  <c r="O16" i="108"/>
  <c r="O17" i="108"/>
  <c r="I17" i="108"/>
  <c r="L17" i="108"/>
  <c r="O19" i="108"/>
  <c r="I19" i="108"/>
  <c r="L19" i="108"/>
  <c r="F21" i="108"/>
  <c r="L21" i="108"/>
  <c r="F22" i="108"/>
  <c r="F24" i="108"/>
  <c r="I26" i="108"/>
  <c r="O28" i="108"/>
  <c r="I28" i="108"/>
  <c r="L28" i="108"/>
  <c r="O30" i="108"/>
  <c r="I30" i="108"/>
  <c r="L30" i="108"/>
  <c r="O32" i="108"/>
  <c r="I32" i="108"/>
  <c r="L32" i="108"/>
  <c r="F16" i="108"/>
  <c r="L16" i="108"/>
  <c r="O21" i="108"/>
  <c r="O22" i="108"/>
  <c r="I22" i="108"/>
  <c r="L22" i="108"/>
  <c r="O24" i="108"/>
  <c r="I24" i="108"/>
  <c r="L24" i="108"/>
  <c r="L26" i="108"/>
  <c r="R26" i="108"/>
  <c r="R27" i="108"/>
  <c r="F18" i="108"/>
  <c r="L18" i="108"/>
  <c r="F23" i="108"/>
  <c r="L23" i="108"/>
  <c r="F29" i="108"/>
  <c r="L29" i="108"/>
  <c r="F31" i="108"/>
  <c r="L31" i="108"/>
  <c r="I36" i="108"/>
  <c r="O36" i="108"/>
  <c r="F37" i="108"/>
  <c r="L37" i="108"/>
  <c r="I38" i="108"/>
  <c r="O38" i="108"/>
  <c r="F39" i="108"/>
  <c r="L39" i="108"/>
  <c r="F42" i="108"/>
  <c r="L42" i="108"/>
  <c r="I43" i="108"/>
  <c r="O43" i="108"/>
  <c r="F44" i="108"/>
  <c r="L44" i="108"/>
  <c r="I45" i="108"/>
  <c r="O45" i="108"/>
  <c r="F46" i="108"/>
  <c r="L46" i="108"/>
  <c r="I47" i="108"/>
  <c r="O47" i="108"/>
  <c r="F48" i="108"/>
  <c r="L48" i="108"/>
  <c r="I49" i="108"/>
  <c r="O49" i="108"/>
  <c r="I51" i="108"/>
  <c r="O51" i="108"/>
  <c r="I54" i="108"/>
  <c r="O54" i="108"/>
  <c r="F55" i="108"/>
  <c r="L55" i="108"/>
  <c r="I56" i="108"/>
  <c r="O56" i="108"/>
  <c r="F57" i="108"/>
  <c r="L57" i="108"/>
  <c r="I58" i="108"/>
  <c r="O58" i="108"/>
  <c r="I61" i="108"/>
  <c r="O61" i="108"/>
  <c r="I64" i="108"/>
  <c r="O64" i="108"/>
  <c r="F65" i="108"/>
  <c r="L65" i="108"/>
  <c r="I66" i="108"/>
  <c r="O66" i="108"/>
  <c r="F67" i="108"/>
  <c r="L67" i="108"/>
  <c r="I68" i="108"/>
  <c r="O68" i="108"/>
  <c r="F36" i="108"/>
  <c r="L36" i="108"/>
  <c r="F38" i="108"/>
  <c r="L38" i="108"/>
  <c r="F43" i="108"/>
  <c r="L43" i="108"/>
  <c r="F45" i="108"/>
  <c r="L45" i="108"/>
  <c r="F47" i="108"/>
  <c r="L47" i="108"/>
  <c r="F49" i="108"/>
  <c r="L49" i="108"/>
  <c r="F51" i="108"/>
  <c r="L51" i="108"/>
  <c r="F54" i="108"/>
  <c r="L54" i="108"/>
  <c r="F56" i="108"/>
  <c r="L56" i="108"/>
  <c r="F58" i="108"/>
  <c r="L58" i="108"/>
  <c r="F61" i="108"/>
  <c r="L61" i="108"/>
  <c r="F64" i="108"/>
  <c r="L64" i="108"/>
  <c r="F66" i="108"/>
  <c r="L66" i="108"/>
  <c r="F68" i="108"/>
  <c r="L68" i="108"/>
  <c r="I74" i="108"/>
  <c r="F70" i="108"/>
  <c r="L70" i="108"/>
  <c r="F72" i="108"/>
  <c r="L72" i="108"/>
  <c r="I76" i="108"/>
  <c r="O76" i="108"/>
  <c r="F77" i="108"/>
  <c r="L77" i="108"/>
  <c r="I78" i="108"/>
  <c r="O78" i="108"/>
  <c r="F79" i="108"/>
  <c r="L79" i="108"/>
  <c r="F83" i="108"/>
  <c r="L83" i="108"/>
  <c r="I84" i="108"/>
  <c r="O84" i="108"/>
  <c r="F85" i="108"/>
  <c r="L85" i="108"/>
  <c r="I86" i="108"/>
  <c r="O86" i="108"/>
  <c r="F87" i="108"/>
  <c r="L87" i="108"/>
  <c r="I88" i="108"/>
  <c r="O88" i="108"/>
  <c r="F89" i="108"/>
  <c r="L89" i="108"/>
  <c r="I90" i="108"/>
  <c r="O90" i="108"/>
  <c r="F91" i="108"/>
  <c r="L91" i="108"/>
  <c r="F93" i="108"/>
  <c r="L93" i="108"/>
  <c r="I94" i="108"/>
  <c r="O94" i="108"/>
  <c r="I97" i="108"/>
  <c r="O97" i="108"/>
  <c r="F98" i="108"/>
  <c r="L98" i="108"/>
  <c r="I99" i="108"/>
  <c r="O99" i="108"/>
  <c r="F100" i="108"/>
  <c r="L100" i="108"/>
  <c r="I101" i="108"/>
  <c r="O101" i="108"/>
  <c r="F76" i="108"/>
  <c r="L76" i="108"/>
  <c r="F78" i="108"/>
  <c r="L78" i="108"/>
  <c r="F84" i="108"/>
  <c r="L84" i="108"/>
  <c r="F86" i="108"/>
  <c r="L86" i="108"/>
  <c r="F88" i="108"/>
  <c r="L88" i="108"/>
  <c r="F90" i="108"/>
  <c r="L90" i="108"/>
  <c r="F94" i="108"/>
  <c r="L94" i="108"/>
  <c r="F97" i="108"/>
  <c r="L97" i="108"/>
  <c r="F99" i="108"/>
  <c r="L99" i="108"/>
  <c r="F101" i="108"/>
  <c r="L101" i="108"/>
  <c r="C28" i="110"/>
  <c r="C36" i="110"/>
  <c r="I36" i="110"/>
  <c r="C37" i="110"/>
  <c r="I37" i="110"/>
  <c r="C38" i="110"/>
  <c r="I38" i="110"/>
  <c r="C39" i="110"/>
  <c r="I39" i="110"/>
  <c r="C40" i="110"/>
  <c r="I40" i="110"/>
  <c r="C41" i="110"/>
  <c r="I41" i="110"/>
  <c r="C42" i="110"/>
  <c r="I42" i="110"/>
  <c r="C43" i="110"/>
  <c r="I43" i="110"/>
  <c r="C44" i="110"/>
  <c r="I44" i="110"/>
  <c r="C45" i="110"/>
  <c r="I45" i="110"/>
  <c r="C46" i="110"/>
  <c r="I46" i="110"/>
  <c r="C47" i="110"/>
  <c r="I47" i="110"/>
  <c r="C48" i="110"/>
  <c r="I48" i="110"/>
  <c r="C49" i="110"/>
  <c r="C13" i="110"/>
  <c r="C14" i="110"/>
  <c r="C15" i="110"/>
  <c r="C16" i="110"/>
  <c r="C17" i="110"/>
  <c r="C18" i="110"/>
  <c r="C19" i="110"/>
  <c r="C20" i="110"/>
  <c r="C21" i="110"/>
  <c r="C22" i="110"/>
  <c r="C23" i="110"/>
  <c r="C24" i="110"/>
  <c r="C25" i="110"/>
  <c r="C26" i="110"/>
  <c r="C27" i="110"/>
  <c r="C29" i="110"/>
  <c r="C30" i="110"/>
  <c r="C31" i="110"/>
  <c r="C32" i="110"/>
  <c r="C33" i="110"/>
  <c r="C34" i="110"/>
  <c r="C35" i="110"/>
  <c r="C50" i="110"/>
  <c r="B15" i="111"/>
  <c r="I15" i="111" s="1"/>
  <c r="E13" i="111"/>
  <c r="F16" i="111"/>
  <c r="F17" i="111"/>
  <c r="I17" i="111"/>
  <c r="I16" i="111"/>
  <c r="I18" i="111"/>
  <c r="I19" i="111"/>
  <c r="I83" i="111"/>
  <c r="I84" i="111"/>
  <c r="I85" i="111"/>
  <c r="I86" i="111"/>
  <c r="I87" i="111"/>
  <c r="I88" i="111"/>
  <c r="I89" i="111"/>
  <c r="I90" i="111"/>
  <c r="I91" i="111"/>
  <c r="F93" i="111"/>
  <c r="F94" i="111"/>
  <c r="F97" i="111"/>
  <c r="F98" i="111"/>
  <c r="F99" i="111"/>
  <c r="F100" i="111"/>
  <c r="F101" i="111"/>
  <c r="F12" i="113"/>
  <c r="I12" i="113"/>
  <c r="L12" i="113"/>
  <c r="G16" i="113"/>
  <c r="D16" i="113" s="1"/>
  <c r="J18" i="113"/>
  <c r="G20" i="113"/>
  <c r="D20" i="113" s="1"/>
  <c r="J22" i="113"/>
  <c r="G24" i="113"/>
  <c r="D24" i="113" s="1"/>
  <c r="J28" i="113"/>
  <c r="G30" i="113"/>
  <c r="D30" i="113" s="1"/>
  <c r="J32" i="113"/>
  <c r="G34" i="113"/>
  <c r="J36" i="113"/>
  <c r="G18" i="113"/>
  <c r="D18" i="113" s="1"/>
  <c r="G22" i="113"/>
  <c r="D22" i="113" s="1"/>
  <c r="G28" i="113"/>
  <c r="G32" i="113"/>
  <c r="G36" i="113"/>
  <c r="D36" i="113" s="1"/>
  <c r="R74" i="108" l="1"/>
  <c r="Q13" i="108"/>
  <c r="Q11" i="108" s="1"/>
  <c r="C48" i="104"/>
  <c r="C26" i="104"/>
  <c r="C18" i="104"/>
  <c r="C42" i="104"/>
  <c r="C35" i="104"/>
  <c r="C37" i="104"/>
  <c r="I96" i="119"/>
  <c r="F68" i="119"/>
  <c r="C14" i="104"/>
  <c r="F82" i="119"/>
  <c r="F41" i="111"/>
  <c r="H13" i="111"/>
  <c r="H11" i="111" s="1"/>
  <c r="L74" i="108"/>
  <c r="I21" i="108"/>
  <c r="R60" i="108"/>
  <c r="L53" i="108"/>
  <c r="O60" i="108"/>
  <c r="I53" i="108"/>
  <c r="R35" i="108"/>
  <c r="C47" i="104"/>
  <c r="C43" i="104"/>
  <c r="C39" i="104"/>
  <c r="C34" i="104"/>
  <c r="C44" i="104"/>
  <c r="C29" i="104"/>
  <c r="C25" i="104"/>
  <c r="C21" i="104"/>
  <c r="C15" i="104"/>
  <c r="L11" i="133"/>
  <c r="C21" i="133"/>
  <c r="O27" i="116"/>
  <c r="R27" i="116"/>
  <c r="F75" i="105"/>
  <c r="O17" i="116"/>
  <c r="I11" i="104"/>
  <c r="I75" i="105"/>
  <c r="F11" i="104"/>
  <c r="C30" i="104"/>
  <c r="C22" i="104"/>
  <c r="C31" i="104"/>
  <c r="C13" i="104"/>
  <c r="D28" i="113"/>
  <c r="O74" i="108"/>
  <c r="I27" i="108"/>
  <c r="L63" i="105"/>
  <c r="C50" i="104"/>
  <c r="C46" i="104"/>
  <c r="C32" i="104"/>
  <c r="C28" i="104"/>
  <c r="C24" i="104"/>
  <c r="C20" i="104"/>
  <c r="C38" i="104"/>
  <c r="C33" i="104"/>
  <c r="C17" i="104"/>
  <c r="F27" i="116"/>
  <c r="C51" i="104"/>
  <c r="I11" i="107"/>
  <c r="F53" i="111"/>
  <c r="D14" i="113"/>
  <c r="I74" i="111"/>
  <c r="F81" i="105"/>
  <c r="L81" i="105"/>
  <c r="I63" i="111"/>
  <c r="D32" i="113"/>
  <c r="F15" i="111"/>
  <c r="L27" i="108"/>
  <c r="F26" i="108"/>
  <c r="R63" i="108"/>
  <c r="L60" i="108"/>
  <c r="I60" i="108"/>
  <c r="C46" i="121"/>
  <c r="C42" i="121"/>
  <c r="C38" i="121"/>
  <c r="C28" i="121"/>
  <c r="C24" i="121"/>
  <c r="C20" i="121"/>
  <c r="C16" i="121"/>
  <c r="C51" i="121"/>
  <c r="F76" i="116"/>
  <c r="O76" i="116"/>
  <c r="C12" i="115"/>
  <c r="C17" i="133"/>
  <c r="C15" i="128"/>
  <c r="I27" i="122"/>
  <c r="R54" i="116"/>
  <c r="F27" i="119"/>
  <c r="I82" i="116"/>
  <c r="I54" i="116"/>
  <c r="F53" i="122"/>
  <c r="L41" i="105"/>
  <c r="F41" i="105"/>
  <c r="F16" i="122"/>
  <c r="F27" i="105"/>
  <c r="I16" i="119"/>
  <c r="F11" i="121"/>
  <c r="F35" i="122"/>
  <c r="I75" i="111"/>
  <c r="O82" i="116"/>
  <c r="B60" i="111"/>
  <c r="F60" i="111" s="1"/>
  <c r="D34" i="113"/>
  <c r="F27" i="108"/>
  <c r="L63" i="108"/>
  <c r="O63" i="108"/>
  <c r="C45" i="121"/>
  <c r="C41" i="121"/>
  <c r="C37" i="121"/>
  <c r="C27" i="121"/>
  <c r="C23" i="121"/>
  <c r="C19" i="121"/>
  <c r="C15" i="121"/>
  <c r="C35" i="121"/>
  <c r="C33" i="121"/>
  <c r="C31" i="121"/>
  <c r="I76" i="116"/>
  <c r="F11" i="133"/>
  <c r="C13" i="133"/>
  <c r="R64" i="116"/>
  <c r="L64" i="116"/>
  <c r="F54" i="116"/>
  <c r="I60" i="119"/>
  <c r="B26" i="119"/>
  <c r="F26" i="119"/>
  <c r="I83" i="116"/>
  <c r="B15" i="105"/>
  <c r="L15" i="105" s="1"/>
  <c r="B34" i="105"/>
  <c r="B34" i="111"/>
  <c r="I34" i="111" s="1"/>
  <c r="O64" i="116"/>
  <c r="I26" i="119"/>
  <c r="B61" i="116"/>
  <c r="B67" i="119"/>
  <c r="I67" i="119" s="1"/>
  <c r="I81" i="105"/>
  <c r="F63" i="108"/>
  <c r="B15" i="108"/>
  <c r="C48" i="121"/>
  <c r="C44" i="121"/>
  <c r="C40" i="121"/>
  <c r="C30" i="121"/>
  <c r="C26" i="121"/>
  <c r="C22" i="121"/>
  <c r="C18" i="121"/>
  <c r="C14" i="121"/>
  <c r="C50" i="121"/>
  <c r="R11" i="133"/>
  <c r="L82" i="116"/>
  <c r="F82" i="116"/>
  <c r="R82" i="116"/>
  <c r="R83" i="116"/>
  <c r="L83" i="116"/>
  <c r="F83" i="116"/>
  <c r="F64" i="116"/>
  <c r="B16" i="116"/>
  <c r="R16" i="116" s="1"/>
  <c r="I11" i="121"/>
  <c r="I64" i="116"/>
  <c r="L27" i="105"/>
  <c r="I34" i="119"/>
  <c r="B26" i="111"/>
  <c r="I26" i="111" s="1"/>
  <c r="B26" i="105"/>
  <c r="L26" i="105" s="1"/>
  <c r="I81" i="111"/>
  <c r="B15" i="122"/>
  <c r="L15" i="122" s="1"/>
  <c r="C50" i="107"/>
  <c r="C19" i="107"/>
  <c r="C18" i="107"/>
  <c r="C11" i="107" s="1"/>
  <c r="F11" i="107"/>
  <c r="B34" i="122"/>
  <c r="I34" i="122" s="1"/>
  <c r="C23" i="131"/>
  <c r="C11" i="131"/>
  <c r="O11" i="133"/>
  <c r="C19" i="133"/>
  <c r="U11" i="133"/>
  <c r="I11" i="133"/>
  <c r="Q14" i="116"/>
  <c r="L35" i="116"/>
  <c r="K14" i="116"/>
  <c r="B35" i="116"/>
  <c r="O35" i="116" s="1"/>
  <c r="E14" i="116"/>
  <c r="N14" i="116"/>
  <c r="I35" i="116"/>
  <c r="H14" i="116"/>
  <c r="C12" i="118"/>
  <c r="B79" i="119"/>
  <c r="F79" i="119" s="1"/>
  <c r="E13" i="119"/>
  <c r="B15" i="119"/>
  <c r="I15" i="119"/>
  <c r="H13" i="119"/>
  <c r="K11" i="122"/>
  <c r="B13" i="122"/>
  <c r="I13" i="122" s="1"/>
  <c r="E11" i="122"/>
  <c r="H11" i="122"/>
  <c r="C11" i="104"/>
  <c r="H11" i="105"/>
  <c r="K11" i="105"/>
  <c r="E11" i="105"/>
  <c r="B13" i="105"/>
  <c r="I15" i="108"/>
  <c r="O15" i="108"/>
  <c r="F15" i="108"/>
  <c r="R15" i="108"/>
  <c r="L15" i="108"/>
  <c r="N13" i="108"/>
  <c r="R81" i="108"/>
  <c r="F81" i="108"/>
  <c r="I41" i="108"/>
  <c r="I81" i="108"/>
  <c r="L41" i="108"/>
  <c r="B34" i="108"/>
  <c r="L81" i="108"/>
  <c r="O41" i="108"/>
  <c r="R41" i="108"/>
  <c r="E11" i="108"/>
  <c r="N11" i="108"/>
  <c r="H11" i="108"/>
  <c r="C11" i="110"/>
  <c r="B13" i="111"/>
  <c r="I13" i="111" s="1"/>
  <c r="E11" i="111"/>
  <c r="C12" i="113"/>
  <c r="M12" i="113" s="1"/>
  <c r="J12" i="113" l="1"/>
  <c r="B13" i="108"/>
  <c r="I13" i="108" s="1"/>
  <c r="C11" i="133"/>
  <c r="F34" i="111"/>
  <c r="C11" i="121"/>
  <c r="I60" i="111"/>
  <c r="F34" i="122"/>
  <c r="F61" i="116"/>
  <c r="L61" i="116"/>
  <c r="R61" i="116"/>
  <c r="F13" i="111"/>
  <c r="I15" i="105"/>
  <c r="F26" i="111"/>
  <c r="L34" i="105"/>
  <c r="I34" i="105"/>
  <c r="F15" i="105"/>
  <c r="I79" i="119"/>
  <c r="F35" i="116"/>
  <c r="R35" i="116"/>
  <c r="F26" i="105"/>
  <c r="O16" i="116"/>
  <c r="I16" i="116"/>
  <c r="F67" i="119"/>
  <c r="F34" i="105"/>
  <c r="G12" i="113"/>
  <c r="F15" i="122"/>
  <c r="O61" i="116"/>
  <c r="F16" i="116"/>
  <c r="I61" i="116"/>
  <c r="I26" i="105"/>
  <c r="L34" i="122"/>
  <c r="I15" i="122"/>
  <c r="L16" i="116"/>
  <c r="K12" i="116"/>
  <c r="Q12" i="116"/>
  <c r="H12" i="116"/>
  <c r="N12" i="116"/>
  <c r="B14" i="116"/>
  <c r="O14" i="116" s="1"/>
  <c r="E12" i="116"/>
  <c r="H11" i="119"/>
  <c r="B13" i="119"/>
  <c r="F13" i="119" s="1"/>
  <c r="E11" i="119"/>
  <c r="F15" i="119"/>
  <c r="B11" i="122"/>
  <c r="L11" i="122" s="1"/>
  <c r="F13" i="122"/>
  <c r="L13" i="122"/>
  <c r="B11" i="105"/>
  <c r="C13" i="105" s="1"/>
  <c r="L11" i="105"/>
  <c r="F13" i="105"/>
  <c r="L13" i="105"/>
  <c r="I13" i="105"/>
  <c r="L34" i="108"/>
  <c r="O34" i="108"/>
  <c r="F34" i="108"/>
  <c r="R34" i="108"/>
  <c r="I34" i="108"/>
  <c r="R13" i="108"/>
  <c r="B11" i="108"/>
  <c r="R11" i="108" s="1"/>
  <c r="B11" i="111"/>
  <c r="D12" i="113"/>
  <c r="F13" i="108" l="1"/>
  <c r="I14" i="116"/>
  <c r="L13" i="108"/>
  <c r="F14" i="116"/>
  <c r="O13" i="108"/>
  <c r="I11" i="122"/>
  <c r="B12" i="116"/>
  <c r="F12" i="116" s="1"/>
  <c r="O12" i="116"/>
  <c r="R14" i="116"/>
  <c r="L14" i="116"/>
  <c r="L12" i="116"/>
  <c r="B11" i="119"/>
  <c r="C13" i="119" s="1"/>
  <c r="I11" i="119"/>
  <c r="I13" i="119"/>
  <c r="F11" i="122"/>
  <c r="C100" i="122"/>
  <c r="C98" i="122"/>
  <c r="C93" i="122"/>
  <c r="C91" i="122"/>
  <c r="C89" i="122"/>
  <c r="C87" i="122"/>
  <c r="C85" i="122"/>
  <c r="C83" i="122"/>
  <c r="C82" i="122"/>
  <c r="C81" i="122"/>
  <c r="C79" i="122"/>
  <c r="C77" i="122"/>
  <c r="C66" i="122"/>
  <c r="C64" i="122"/>
  <c r="C63" i="122"/>
  <c r="C61" i="122"/>
  <c r="C60" i="122"/>
  <c r="C58" i="122"/>
  <c r="C56" i="122"/>
  <c r="C54" i="122"/>
  <c r="C53" i="122"/>
  <c r="C51" i="122"/>
  <c r="C49" i="122"/>
  <c r="C46" i="122"/>
  <c r="C44" i="122"/>
  <c r="C42" i="122"/>
  <c r="C41" i="122"/>
  <c r="C39" i="122"/>
  <c r="C37" i="122"/>
  <c r="C31" i="122"/>
  <c r="C29" i="122"/>
  <c r="C23" i="122"/>
  <c r="C18" i="122"/>
  <c r="C15" i="122"/>
  <c r="C26" i="122"/>
  <c r="C34" i="122"/>
  <c r="C21" i="122"/>
  <c r="C17" i="122"/>
  <c r="C24" i="122"/>
  <c r="C28" i="122"/>
  <c r="C32" i="122"/>
  <c r="C36" i="122"/>
  <c r="C45" i="122"/>
  <c r="C48" i="122"/>
  <c r="C57" i="122"/>
  <c r="C74" i="122"/>
  <c r="C96" i="122"/>
  <c r="C65" i="122"/>
  <c r="C78" i="122"/>
  <c r="C84" i="122"/>
  <c r="C88" i="122"/>
  <c r="C99" i="122"/>
  <c r="C16" i="122"/>
  <c r="C27" i="122"/>
  <c r="C35" i="122"/>
  <c r="C19" i="122"/>
  <c r="C22" i="122"/>
  <c r="C30" i="122"/>
  <c r="C38" i="122"/>
  <c r="C43" i="122"/>
  <c r="C47" i="122"/>
  <c r="C55" i="122"/>
  <c r="C75" i="122"/>
  <c r="C68" i="122"/>
  <c r="C70" i="122"/>
  <c r="C72" i="122"/>
  <c r="C76" i="122"/>
  <c r="C86" i="122"/>
  <c r="C90" i="122"/>
  <c r="C94" i="122"/>
  <c r="C97" i="122"/>
  <c r="C101" i="122"/>
  <c r="C13" i="122"/>
  <c r="C101" i="105"/>
  <c r="C99" i="105"/>
  <c r="C97" i="105"/>
  <c r="C96" i="105"/>
  <c r="C11" i="105" s="1"/>
  <c r="C94" i="105"/>
  <c r="C90" i="105"/>
  <c r="C88" i="105"/>
  <c r="C86" i="105"/>
  <c r="C84" i="105"/>
  <c r="C79" i="105"/>
  <c r="C77" i="105"/>
  <c r="C67" i="105"/>
  <c r="C65" i="105"/>
  <c r="C55" i="105"/>
  <c r="C48" i="105"/>
  <c r="C46" i="105"/>
  <c r="C44" i="105"/>
  <c r="C42" i="105"/>
  <c r="C41" i="105"/>
  <c r="C39" i="105"/>
  <c r="C37" i="105"/>
  <c r="C31" i="105"/>
  <c r="C29" i="105"/>
  <c r="C23" i="105"/>
  <c r="C18" i="105"/>
  <c r="C57" i="105"/>
  <c r="C21" i="105"/>
  <c r="C15" i="105"/>
  <c r="C26" i="105"/>
  <c r="C34" i="105"/>
  <c r="C60" i="105"/>
  <c r="C19" i="105"/>
  <c r="C22" i="105"/>
  <c r="C30" i="105"/>
  <c r="C38" i="105"/>
  <c r="C43" i="105"/>
  <c r="C47" i="105"/>
  <c r="C56" i="105"/>
  <c r="C74" i="105"/>
  <c r="C81" i="105"/>
  <c r="C66" i="105"/>
  <c r="C78" i="105"/>
  <c r="C85" i="105"/>
  <c r="C89" i="105"/>
  <c r="C100" i="105"/>
  <c r="C53" i="105"/>
  <c r="C16" i="105"/>
  <c r="C27" i="105"/>
  <c r="C35" i="105"/>
  <c r="C63" i="105"/>
  <c r="C17" i="105"/>
  <c r="C24" i="105"/>
  <c r="C28" i="105"/>
  <c r="C32" i="105"/>
  <c r="C36" i="105"/>
  <c r="C45" i="105"/>
  <c r="C49" i="105"/>
  <c r="C51" i="105"/>
  <c r="C54" i="105"/>
  <c r="C58" i="105"/>
  <c r="C61" i="105"/>
  <c r="C75" i="105"/>
  <c r="C82" i="105"/>
  <c r="C64" i="105"/>
  <c r="C68" i="105"/>
  <c r="C70" i="105"/>
  <c r="C72" i="105"/>
  <c r="C76" i="105"/>
  <c r="C83" i="105"/>
  <c r="C87" i="105"/>
  <c r="C91" i="105"/>
  <c r="C93" i="105"/>
  <c r="C98" i="105"/>
  <c r="I11" i="105"/>
  <c r="F11" i="105"/>
  <c r="C100" i="108"/>
  <c r="C98" i="108"/>
  <c r="C93" i="108"/>
  <c r="C91" i="108"/>
  <c r="C89" i="108"/>
  <c r="C87" i="108"/>
  <c r="C85" i="108"/>
  <c r="C83" i="108"/>
  <c r="C82" i="108"/>
  <c r="C81" i="108"/>
  <c r="C79" i="108"/>
  <c r="C77" i="108"/>
  <c r="C70" i="108"/>
  <c r="C67" i="108"/>
  <c r="C65" i="108"/>
  <c r="C57" i="108"/>
  <c r="C55" i="108"/>
  <c r="C48" i="108"/>
  <c r="C46" i="108"/>
  <c r="C44" i="108"/>
  <c r="C42" i="108"/>
  <c r="C41" i="108"/>
  <c r="C39" i="108"/>
  <c r="C37" i="108"/>
  <c r="C72" i="108"/>
  <c r="C31" i="108"/>
  <c r="C29" i="108"/>
  <c r="C18" i="108"/>
  <c r="C23" i="108"/>
  <c r="C16" i="108"/>
  <c r="C15" i="108"/>
  <c r="C28" i="108"/>
  <c r="C30" i="108"/>
  <c r="C32" i="108"/>
  <c r="C60" i="108"/>
  <c r="C22" i="108"/>
  <c r="C24" i="108"/>
  <c r="C34" i="108"/>
  <c r="C36" i="108"/>
  <c r="C43" i="108"/>
  <c r="C47" i="108"/>
  <c r="C51" i="108"/>
  <c r="C56" i="108"/>
  <c r="C61" i="108"/>
  <c r="C66" i="108"/>
  <c r="C75" i="108"/>
  <c r="C76" i="108"/>
  <c r="C84" i="108"/>
  <c r="C88" i="108"/>
  <c r="C94" i="108"/>
  <c r="C99" i="108"/>
  <c r="C27" i="108"/>
  <c r="C26" i="108"/>
  <c r="C17" i="108"/>
  <c r="C19" i="108"/>
  <c r="C53" i="108"/>
  <c r="C63" i="108"/>
  <c r="C21" i="108"/>
  <c r="C35" i="108"/>
  <c r="C38" i="108"/>
  <c r="C45" i="108"/>
  <c r="C49" i="108"/>
  <c r="C54" i="108"/>
  <c r="C58" i="108"/>
  <c r="C64" i="108"/>
  <c r="C68" i="108"/>
  <c r="C74" i="108"/>
  <c r="C96" i="108"/>
  <c r="C78" i="108"/>
  <c r="C86" i="108"/>
  <c r="C90" i="108"/>
  <c r="C97" i="108"/>
  <c r="C101" i="108"/>
  <c r="L11" i="108"/>
  <c r="O11" i="108"/>
  <c r="F11" i="108"/>
  <c r="C13" i="108"/>
  <c r="C11" i="108" s="1"/>
  <c r="I11" i="108"/>
  <c r="C79" i="111"/>
  <c r="C78" i="111"/>
  <c r="C77" i="111"/>
  <c r="C76" i="111"/>
  <c r="C75" i="111"/>
  <c r="C74" i="111"/>
  <c r="C72" i="111"/>
  <c r="C70" i="111"/>
  <c r="C68" i="111"/>
  <c r="C67" i="111"/>
  <c r="C66" i="111"/>
  <c r="C65" i="111"/>
  <c r="C64" i="111"/>
  <c r="C63" i="111"/>
  <c r="C61" i="111"/>
  <c r="C60" i="111"/>
  <c r="C58" i="111"/>
  <c r="C57" i="111"/>
  <c r="C56" i="111"/>
  <c r="C55" i="111"/>
  <c r="C54" i="111"/>
  <c r="C53" i="111"/>
  <c r="C51" i="111"/>
  <c r="C49" i="111"/>
  <c r="C48" i="111"/>
  <c r="C47" i="111"/>
  <c r="C46" i="111"/>
  <c r="C45" i="111"/>
  <c r="C44" i="111"/>
  <c r="C43" i="111"/>
  <c r="C42" i="111"/>
  <c r="C41" i="111"/>
  <c r="C39" i="111"/>
  <c r="C38" i="111"/>
  <c r="C37" i="111"/>
  <c r="C36" i="111"/>
  <c r="C35" i="111"/>
  <c r="C34" i="111"/>
  <c r="C32" i="111"/>
  <c r="C31" i="111"/>
  <c r="C30" i="111"/>
  <c r="C29" i="111"/>
  <c r="C28" i="111"/>
  <c r="C27" i="111"/>
  <c r="C26" i="111"/>
  <c r="C23" i="111"/>
  <c r="C81" i="111"/>
  <c r="C82" i="111"/>
  <c r="C24" i="111"/>
  <c r="C93" i="111"/>
  <c r="C97" i="111"/>
  <c r="C99" i="111"/>
  <c r="C17" i="111"/>
  <c r="C96" i="111"/>
  <c r="C16" i="111"/>
  <c r="C21" i="111"/>
  <c r="C18" i="111"/>
  <c r="C19" i="111"/>
  <c r="C22" i="111"/>
  <c r="C83" i="111"/>
  <c r="C84" i="111"/>
  <c r="C85" i="111"/>
  <c r="C86" i="111"/>
  <c r="C87" i="111"/>
  <c r="C88" i="111"/>
  <c r="C89" i="111"/>
  <c r="C90" i="111"/>
  <c r="C91" i="111"/>
  <c r="C94" i="111"/>
  <c r="C98" i="111"/>
  <c r="C100" i="111"/>
  <c r="C101" i="111"/>
  <c r="C15" i="111"/>
  <c r="I11" i="111"/>
  <c r="F11" i="111"/>
  <c r="C13" i="111"/>
  <c r="C11" i="122" l="1"/>
  <c r="F11" i="119"/>
  <c r="C11" i="111"/>
  <c r="I12" i="116"/>
  <c r="C14" i="116"/>
  <c r="C101" i="116"/>
  <c r="C99" i="116"/>
  <c r="C94" i="116"/>
  <c r="C92" i="116"/>
  <c r="C90" i="116"/>
  <c r="C88" i="116"/>
  <c r="C86" i="116"/>
  <c r="C84" i="116"/>
  <c r="C83" i="116"/>
  <c r="C82" i="116"/>
  <c r="C80" i="116"/>
  <c r="C78" i="116"/>
  <c r="C73" i="116"/>
  <c r="C69" i="116"/>
  <c r="C67" i="116"/>
  <c r="C65" i="116"/>
  <c r="C64" i="116"/>
  <c r="C62" i="116"/>
  <c r="C61" i="116"/>
  <c r="C59" i="116"/>
  <c r="C57" i="116"/>
  <c r="C55" i="116"/>
  <c r="C54" i="116"/>
  <c r="C39" i="116"/>
  <c r="C37" i="116"/>
  <c r="C36" i="116"/>
  <c r="C33" i="116"/>
  <c r="C31" i="116"/>
  <c r="C29" i="116"/>
  <c r="C28" i="116"/>
  <c r="C27" i="116"/>
  <c r="C25" i="116"/>
  <c r="C23" i="116"/>
  <c r="C22" i="116"/>
  <c r="C20" i="116"/>
  <c r="C18" i="116"/>
  <c r="C71" i="116"/>
  <c r="C17" i="116"/>
  <c r="C16" i="116"/>
  <c r="C76" i="116"/>
  <c r="C75" i="116"/>
  <c r="C24" i="116"/>
  <c r="C32" i="116"/>
  <c r="C38" i="116"/>
  <c r="C43" i="116"/>
  <c r="C45" i="116"/>
  <c r="C47" i="116"/>
  <c r="C49" i="116"/>
  <c r="C52" i="116"/>
  <c r="C58" i="116"/>
  <c r="C68" i="116"/>
  <c r="C97" i="116"/>
  <c r="C85" i="116"/>
  <c r="C89" i="116"/>
  <c r="C95" i="116"/>
  <c r="C100" i="116"/>
  <c r="C42" i="116"/>
  <c r="C19" i="116"/>
  <c r="C30" i="116"/>
  <c r="C40" i="116"/>
  <c r="C44" i="116"/>
  <c r="C46" i="116"/>
  <c r="C48" i="116"/>
  <c r="C50" i="116"/>
  <c r="C56" i="116"/>
  <c r="C66" i="116"/>
  <c r="C77" i="116"/>
  <c r="C79" i="116"/>
  <c r="C87" i="116"/>
  <c r="C91" i="116"/>
  <c r="C98" i="116"/>
  <c r="C102" i="116"/>
  <c r="C35" i="116"/>
  <c r="R12" i="116"/>
  <c r="C101" i="119"/>
  <c r="C100" i="119"/>
  <c r="C99" i="119"/>
  <c r="C98" i="119"/>
  <c r="C97" i="119"/>
  <c r="C96" i="119"/>
  <c r="C11" i="119" s="1"/>
  <c r="C89" i="119"/>
  <c r="C80" i="119"/>
  <c r="C65" i="119"/>
  <c r="C63" i="119"/>
  <c r="C42" i="119"/>
  <c r="C41" i="119"/>
  <c r="C32" i="119"/>
  <c r="C31" i="119"/>
  <c r="C30" i="119"/>
  <c r="C29" i="119"/>
  <c r="C28" i="119"/>
  <c r="C27" i="119"/>
  <c r="C26" i="119"/>
  <c r="C19" i="119"/>
  <c r="C18" i="119"/>
  <c r="C17" i="119"/>
  <c r="C16" i="119"/>
  <c r="C64" i="119"/>
  <c r="C62" i="119"/>
  <c r="C61" i="119"/>
  <c r="C60" i="119"/>
  <c r="C51" i="119"/>
  <c r="C35" i="119"/>
  <c r="C34" i="119"/>
  <c r="C43" i="119"/>
  <c r="C44" i="119"/>
  <c r="C45" i="119"/>
  <c r="C46" i="119"/>
  <c r="C47" i="119"/>
  <c r="C48" i="119"/>
  <c r="C49" i="119"/>
  <c r="C67" i="119"/>
  <c r="C82" i="119"/>
  <c r="C21" i="119"/>
  <c r="C22" i="119"/>
  <c r="C23" i="119"/>
  <c r="C24" i="119"/>
  <c r="C36" i="119"/>
  <c r="C37" i="119"/>
  <c r="C38" i="119"/>
  <c r="C39" i="119"/>
  <c r="C54" i="119"/>
  <c r="C55" i="119"/>
  <c r="C56" i="119"/>
  <c r="C57" i="119"/>
  <c r="C58" i="119"/>
  <c r="C53" i="119"/>
  <c r="C68" i="119"/>
  <c r="C69" i="119"/>
  <c r="C70" i="119"/>
  <c r="C71" i="119"/>
  <c r="C72" i="119"/>
  <c r="C73" i="119"/>
  <c r="C74" i="119"/>
  <c r="C75" i="119"/>
  <c r="C76" i="119"/>
  <c r="C77" i="119"/>
  <c r="C83" i="119"/>
  <c r="C84" i="119"/>
  <c r="C85" i="119"/>
  <c r="C86" i="119"/>
  <c r="C87" i="119"/>
  <c r="C91" i="119"/>
  <c r="C93" i="119"/>
  <c r="C94" i="119"/>
  <c r="C15" i="119"/>
  <c r="C79" i="119"/>
  <c r="C12" i="116" l="1"/>
</calcChain>
</file>

<file path=xl/sharedStrings.xml><?xml version="1.0" encoding="utf-8"?>
<sst xmlns="http://schemas.openxmlformats.org/spreadsheetml/2006/main" count="1693" uniqueCount="699">
  <si>
    <t>DEFINICIONES</t>
  </si>
  <si>
    <r>
      <rPr>
        <b/>
        <sz val="12"/>
        <color theme="1"/>
        <rFont val="Times New Roman"/>
        <family val="1"/>
      </rPr>
      <t>Año lectivo</t>
    </r>
    <r>
      <rPr>
        <sz val="12"/>
        <color theme="1"/>
        <rFont val="Times New Roman"/>
        <family val="1"/>
      </rPr>
      <t>: está constituido por los tres ciclos previos al mes de febrero, en el orden siguiente: III ciclo del año tras anterior (curso de verano) y el I y II ciclos del año anterior.</t>
    </r>
  </si>
  <si>
    <r>
      <rPr>
        <b/>
        <sz val="12"/>
        <color theme="1"/>
        <rFont val="Times New Roman"/>
        <family val="1"/>
      </rPr>
      <t>Beca permanente</t>
    </r>
    <r>
      <rPr>
        <sz val="12"/>
        <color theme="1"/>
        <rFont val="Times New Roman"/>
        <family val="1"/>
      </rPr>
      <t>: se refiere a la beca asignada por el programa, esta puede ser modificada luego por aplicación del rendimiento académico y por la Comisión de Becas.</t>
    </r>
  </si>
  <si>
    <r>
      <rPr>
        <b/>
        <sz val="12"/>
        <color theme="1"/>
        <rFont val="Times New Roman"/>
        <family val="1"/>
      </rPr>
      <t>Características socioeconómicas</t>
    </r>
    <r>
      <rPr>
        <sz val="12"/>
        <color theme="1"/>
        <rFont val="Times New Roman"/>
        <family val="1"/>
      </rPr>
      <t>: incluye la población estudiantil que solicitó beca, se les haya asignado o no.</t>
    </r>
  </si>
  <si>
    <r>
      <rPr>
        <b/>
        <sz val="12"/>
        <color theme="1"/>
        <rFont val="Times New Roman"/>
        <family val="1"/>
      </rPr>
      <t>Carga académica</t>
    </r>
    <r>
      <rPr>
        <sz val="12"/>
        <color theme="1"/>
        <rFont val="Times New Roman"/>
        <family val="1"/>
      </rPr>
      <t>: es el tiempo (medido en horas semanales) que cada profesor le dedica a la Universidad, en las diferentes actividades que ejecuta: docencia, investigación, acción social, docente-administrativas, comisiones institucionales y otros.</t>
    </r>
  </si>
  <si>
    <r>
      <rPr>
        <b/>
        <sz val="12"/>
        <color theme="1"/>
        <rFont val="Times New Roman"/>
        <family val="1"/>
      </rPr>
      <t>Crédito</t>
    </r>
    <r>
      <rPr>
        <sz val="12"/>
        <color theme="1"/>
        <rFont val="Times New Roman"/>
        <family val="1"/>
      </rPr>
      <t>: es una unidad valorativa del esfuerzo del estudiante, que equivale a tres horas reloj semanales de trabajo, durante 15 semanas, aplicadas a una actividad que ha sido supervisada, evaluada y aprobada por el profesor.</t>
    </r>
  </si>
  <si>
    <r>
      <rPr>
        <b/>
        <sz val="12"/>
        <color theme="1"/>
        <rFont val="Times New Roman"/>
        <family val="1"/>
      </rPr>
      <t>Investigación Básica</t>
    </r>
    <r>
      <rPr>
        <sz val="12"/>
        <color theme="1"/>
        <rFont val="Times New Roman"/>
        <family val="1"/>
      </rPr>
      <t>: actividades que tienen como propósito la búsqueda sistemática del conocimiento sobre la materia objeto de estudio y que no necesariamente producen aplicaciones prácticas de las resultados.</t>
    </r>
  </si>
  <si>
    <r>
      <rPr>
        <b/>
        <sz val="12"/>
        <color theme="1"/>
        <rFont val="Times New Roman"/>
        <family val="1"/>
      </rPr>
      <t>Logro mínimo</t>
    </r>
    <r>
      <rPr>
        <sz val="12"/>
        <color theme="1"/>
        <rFont val="Times New Roman"/>
        <family val="1"/>
      </rPr>
      <t>: se refiere al rendimiento que alcanza un estudiante que gana todos los créditos matrículados con al menos una nota de 7.</t>
    </r>
  </si>
  <si>
    <r>
      <rPr>
        <b/>
        <sz val="12"/>
        <color theme="1"/>
        <rFont val="Times New Roman"/>
        <family val="1"/>
      </rPr>
      <t>Promedio ponderado</t>
    </r>
    <r>
      <rPr>
        <sz val="12"/>
        <color theme="1"/>
        <rFont val="Times New Roman"/>
        <family val="1"/>
      </rPr>
      <t>: es la suma de los productos de la calificación final de cada curso por sus créditos, dividido por el número total de créditos de las asignaturas cursadas.</t>
    </r>
  </si>
  <si>
    <r>
      <rPr>
        <b/>
        <sz val="12"/>
        <color theme="1"/>
        <rFont val="Times New Roman"/>
        <family val="1"/>
      </rPr>
      <t>Proyecto ampliación</t>
    </r>
    <r>
      <rPr>
        <sz val="12"/>
        <color theme="1"/>
        <rFont val="Times New Roman"/>
        <family val="1"/>
      </rPr>
      <t>: proyectos en desarrollo y se toman por periodo de vigencia.</t>
    </r>
  </si>
  <si>
    <r>
      <rPr>
        <b/>
        <sz val="12"/>
        <color theme="1"/>
        <rFont val="Times New Roman"/>
        <family val="1"/>
      </rPr>
      <t xml:space="preserve">Proyecto inscrito: </t>
    </r>
    <r>
      <rPr>
        <sz val="12"/>
        <color theme="1"/>
        <rFont val="Times New Roman"/>
        <family val="1"/>
      </rPr>
      <t>propuesta de investigación registrada en la Vicerrectoría de Investigación.</t>
    </r>
  </si>
  <si>
    <r>
      <rPr>
        <b/>
        <sz val="12"/>
        <color theme="1"/>
        <rFont val="Times New Roman"/>
        <family val="1"/>
      </rPr>
      <t>Proyecto cerrado</t>
    </r>
    <r>
      <rPr>
        <sz val="12"/>
        <color theme="1"/>
        <rFont val="Times New Roman"/>
        <family val="1"/>
      </rPr>
      <t>: aquel en que su ejecución ha sido paralizada indefinidamente sin que haya alcanzado los objetivos propuestos.</t>
    </r>
  </si>
  <si>
    <r>
      <rPr>
        <b/>
        <sz val="12"/>
        <color theme="1"/>
        <rFont val="Times New Roman"/>
        <family val="1"/>
      </rPr>
      <t>Proyecto terminado</t>
    </r>
    <r>
      <rPr>
        <sz val="12"/>
        <color theme="1"/>
        <rFont val="Times New Roman"/>
        <family val="1"/>
      </rPr>
      <t>: aquel en que su ejecución ha sido terminada, alcanzando los objetivos propuestos.</t>
    </r>
  </si>
  <si>
    <r>
      <rPr>
        <b/>
        <sz val="12"/>
        <color theme="1"/>
        <rFont val="Times New Roman"/>
        <family val="1"/>
      </rPr>
      <t>Proyecto suspendido</t>
    </r>
    <r>
      <rPr>
        <sz val="12"/>
        <color theme="1"/>
        <rFont val="Times New Roman"/>
        <family val="1"/>
      </rPr>
      <t>: aquel en que su ejecución ha sido paralizada temporalmente, sin que haya alcanzado los objetivos propuestos.</t>
    </r>
  </si>
  <si>
    <r>
      <rPr>
        <b/>
        <sz val="12"/>
        <color theme="1"/>
        <rFont val="Times New Roman"/>
        <family val="1"/>
      </rPr>
      <t>Proyecto reactivado</t>
    </r>
    <r>
      <rPr>
        <sz val="12"/>
        <color theme="1"/>
        <rFont val="Times New Roman"/>
        <family val="1"/>
      </rPr>
      <t>: aquel en que su ejecución fue suspendida de manera temporal y luego reactivada nuevamente.</t>
    </r>
  </si>
  <si>
    <r>
      <rPr>
        <b/>
        <sz val="12"/>
        <color theme="1"/>
        <rFont val="Times New Roman"/>
        <family val="1"/>
      </rPr>
      <t>Proyecto nuevo en desarrollo</t>
    </r>
    <r>
      <rPr>
        <sz val="12"/>
        <color theme="1"/>
        <rFont val="Times New Roman"/>
        <family val="1"/>
      </rPr>
      <t>: aquel cuya propuesta fue aprobada por la Vicerrectoría de Investigación y se encuentra en ejecución.</t>
    </r>
  </si>
  <si>
    <r>
      <rPr>
        <b/>
        <sz val="12"/>
        <color theme="1"/>
        <rFont val="Times New Roman"/>
        <family val="1"/>
      </rPr>
      <t xml:space="preserve">Proyecto Vigente: </t>
    </r>
    <r>
      <rPr>
        <sz val="12"/>
        <color theme="1"/>
        <rFont val="Times New Roman"/>
        <family val="1"/>
      </rPr>
      <t>es aquel que estuvo en ejecución en el periodo seleccionado, además, incluye los proyectos nuevos en desarrollo.</t>
    </r>
  </si>
  <si>
    <r>
      <rPr>
        <b/>
        <sz val="12"/>
        <color theme="1"/>
        <rFont val="Times New Roman"/>
        <family val="1"/>
      </rPr>
      <t>Unidad académica</t>
    </r>
    <r>
      <rPr>
        <sz val="12"/>
        <color theme="1"/>
        <rFont val="Times New Roman"/>
        <family val="1"/>
      </rPr>
      <t>: se define por unidad académica a los centros e institutos de investigación, a las escuelas, a las facultades no divididas en escuelas y a las sedes regionales.</t>
    </r>
  </si>
  <si>
    <t>SIMBOLOGÍA</t>
  </si>
  <si>
    <t>A.S.</t>
  </si>
  <si>
    <t>Acción Social</t>
  </si>
  <si>
    <t>AD.</t>
  </si>
  <si>
    <t>Administración</t>
  </si>
  <si>
    <t>C.C.P.</t>
  </si>
  <si>
    <t>Centro Centroamericano de Población</t>
  </si>
  <si>
    <t>C.EL.E.Q.</t>
  </si>
  <si>
    <t>Centro de Investigación en Electroquímica y Energía Química</t>
  </si>
  <si>
    <t>C.I.A.</t>
  </si>
  <si>
    <t>Centro de Investigaciones Agronómicas</t>
  </si>
  <si>
    <t>C.I.B.C.M.</t>
  </si>
  <si>
    <t>Centro de Investigación en Biología Celular y Molecular</t>
  </si>
  <si>
    <t>C.I.C.A.</t>
  </si>
  <si>
    <t>Centro de Investigación en Contaminación Ambiental</t>
  </si>
  <si>
    <t>C.I.C.A.NU.M</t>
  </si>
  <si>
    <t>Centro de Investigación en Cs. Atómicas, Nucleares y Moleculares</t>
  </si>
  <si>
    <t>C.I.C.A.P.</t>
  </si>
  <si>
    <t>Centro de Investigación y Capacitación en Administración Pública</t>
  </si>
  <si>
    <t>C.I.C.I.MA.</t>
  </si>
  <si>
    <t>Centro de Investigación en Ciencias e Ingeniería de Materiales</t>
  </si>
  <si>
    <t>C.I.E.D.A.</t>
  </si>
  <si>
    <t>Centro de Investigación en Economía Agrícola y Desarrollo Agroempresarial</t>
  </si>
  <si>
    <t>C.I.E.D.E.S.</t>
  </si>
  <si>
    <t>Centro de Investigación en Desarrollo Sostenible</t>
  </si>
  <si>
    <t>C.I.E.M.</t>
  </si>
  <si>
    <t>Centro de Investigación en Estudios de la Mujer</t>
  </si>
  <si>
    <t>C.I.E.MIC.</t>
  </si>
  <si>
    <t>Centro de Investigación en Estructuras Microscópicas</t>
  </si>
  <si>
    <t>C.I.E.T.</t>
  </si>
  <si>
    <t>Centro de Investigación en Enfermedades Tropicales</t>
  </si>
  <si>
    <t>C.I.GEFI.</t>
  </si>
  <si>
    <t>Centro de Investigaciones Geofísicas</t>
  </si>
  <si>
    <t>C.I.GRA.S.</t>
  </si>
  <si>
    <t>Centro de Investigación en Granos y Semillas</t>
  </si>
  <si>
    <t>C.I.H.A.C.</t>
  </si>
  <si>
    <t>Centro de Investigaciones Históricas de América Central</t>
  </si>
  <si>
    <t>C.I.H.A.T.A.</t>
  </si>
  <si>
    <t>Centro de Investigación en Hematología y Trastornos Afines</t>
  </si>
  <si>
    <t>C.I.I.C.LA.</t>
  </si>
  <si>
    <t>Centro de Investigaciones en Identidad y Cultura Latinoamericana</t>
  </si>
  <si>
    <t>C.I.M.M.</t>
  </si>
  <si>
    <t>Centro de Investigación en Matemática y Meta-matemática</t>
  </si>
  <si>
    <t>C.I.M.P.A.</t>
  </si>
  <si>
    <t>Centro de Investigación en Matemáticas Puras y Aplicadas</t>
  </si>
  <si>
    <t>C.I.MAR.</t>
  </si>
  <si>
    <t>Centro de Investigación en Ciencias del Mar y Limnología</t>
  </si>
  <si>
    <t>C.I.MO.HU</t>
  </si>
  <si>
    <t>Centro de Investigación en Ciencias del Movimiento Humano</t>
  </si>
  <si>
    <t>C.I.N.A.</t>
  </si>
  <si>
    <t>Centro de Investigación en Nutrición Animal</t>
  </si>
  <si>
    <t>C.I.PRO.C.</t>
  </si>
  <si>
    <t>Centro de Investigación en Protección de Cultivos</t>
  </si>
  <si>
    <t>C.I.PRO.NA.</t>
  </si>
  <si>
    <t>Centro de Investigación en Productos Naturales</t>
  </si>
  <si>
    <t>C.I.T.A.</t>
  </si>
  <si>
    <t>Centro Nacional de Ciencia y Tecnología de Alimentos</t>
  </si>
  <si>
    <t>C.I.T.I.C</t>
  </si>
  <si>
    <t>Centro de Investigaciones en Tecnologías de la Información y Comunicación</t>
  </si>
  <si>
    <t>C.IN.ESPA</t>
  </si>
  <si>
    <t>Centro de Investigaciones Espaciales</t>
  </si>
  <si>
    <t>D.</t>
  </si>
  <si>
    <t>Docencia</t>
  </si>
  <si>
    <t>D.S.</t>
  </si>
  <si>
    <t>Dirección Superior</t>
  </si>
  <si>
    <t>I.</t>
  </si>
  <si>
    <t>Investigación</t>
  </si>
  <si>
    <t>I.C.P.</t>
  </si>
  <si>
    <t>Instituto Clodomiro Picado</t>
  </si>
  <si>
    <t>I.I.A.</t>
  </si>
  <si>
    <t>Instituto de Investigaciones Agrícolas</t>
  </si>
  <si>
    <t>I.I.C.E.</t>
  </si>
  <si>
    <t>Instituto de Investigaciones en Ciencias Económicas</t>
  </si>
  <si>
    <t>I.I.J.</t>
  </si>
  <si>
    <t>Instituto de Investigaciones Jurídicas</t>
  </si>
  <si>
    <t>I.I.P.</t>
  </si>
  <si>
    <t>Instituto de Investigaciones Psicológicas</t>
  </si>
  <si>
    <t>I.I.S.</t>
  </si>
  <si>
    <t>Instituto de Investigaciones Sociales</t>
  </si>
  <si>
    <t>IN.I.E.</t>
  </si>
  <si>
    <t>Instituto de Investigaciones en Educación</t>
  </si>
  <si>
    <t>IN.I.F.</t>
  </si>
  <si>
    <t>Instituto de Investigaciones Filosóficas</t>
  </si>
  <si>
    <t>IN.I.FAR</t>
  </si>
  <si>
    <t>Instituto de Investigaciones Farmacéuticas</t>
  </si>
  <si>
    <t xml:space="preserve">IN.I.I. </t>
  </si>
  <si>
    <t>Instituto en Investigaciones en Ingeniería</t>
  </si>
  <si>
    <t>IN.I.L.</t>
  </si>
  <si>
    <t>Instituto de Investigaciones Lingüísticas</t>
  </si>
  <si>
    <t>IN.I.SA.</t>
  </si>
  <si>
    <t>Instituto de Investigaciones en Salud</t>
  </si>
  <si>
    <t>O.D.D.</t>
  </si>
  <si>
    <t>Observatorio del Desarrollo</t>
  </si>
  <si>
    <t>O.D.I.</t>
  </si>
  <si>
    <t>Oficina de Divulgación e Información</t>
  </si>
  <si>
    <t>O.PLA.U.</t>
  </si>
  <si>
    <t>Oficina de Planificación Universitaria</t>
  </si>
  <si>
    <t>R.F.</t>
  </si>
  <si>
    <t>Recursos Financieros</t>
  </si>
  <si>
    <t>R.H.</t>
  </si>
  <si>
    <t>Recursos Humanos</t>
  </si>
  <si>
    <t>SI.B.D.I.</t>
  </si>
  <si>
    <t>Sistema de Bibliotecas, Documentación e Información</t>
  </si>
  <si>
    <t>V.E.</t>
  </si>
  <si>
    <t>Vida Estudiantil</t>
  </si>
  <si>
    <t>PRODUS</t>
  </si>
  <si>
    <t>Programa de Investigación en Desarrollo Urbano Sostenible</t>
  </si>
  <si>
    <t>Laboratorio Nacional de Materiales y Modelos Estructurales</t>
  </si>
  <si>
    <t>INDICE DE CUADROS</t>
  </si>
  <si>
    <t xml:space="preserve"> </t>
  </si>
  <si>
    <t xml:space="preserve">                      Universidad de Costa Rica</t>
  </si>
  <si>
    <t xml:space="preserve">                      Panorama Cuantitativo Universitario</t>
  </si>
  <si>
    <r>
      <t xml:space="preserve">Plazas  </t>
    </r>
    <r>
      <rPr>
        <b/>
        <vertAlign val="superscript"/>
        <sz val="10"/>
        <rFont val="Arial"/>
        <family val="2"/>
      </rPr>
      <t>1/</t>
    </r>
  </si>
  <si>
    <t>Unidades</t>
  </si>
  <si>
    <t>Total</t>
  </si>
  <si>
    <t>Docente</t>
  </si>
  <si>
    <t>De Apoyo</t>
  </si>
  <si>
    <t xml:space="preserve">Administración </t>
  </si>
  <si>
    <t>abs.</t>
  </si>
  <si>
    <t>%</t>
  </si>
  <si>
    <t/>
  </si>
  <si>
    <t xml:space="preserve">  Facultad de Bellas Artes</t>
  </si>
  <si>
    <t xml:space="preserve">   Artes Dramáticas</t>
  </si>
  <si>
    <t xml:space="preserve">   Artes Musicales</t>
  </si>
  <si>
    <t xml:space="preserve">   Artes Plásticas</t>
  </si>
  <si>
    <t xml:space="preserve">  Facultad de Letras</t>
  </si>
  <si>
    <t xml:space="preserve">   Filología</t>
  </si>
  <si>
    <t xml:space="preserve">   Filosofía</t>
  </si>
  <si>
    <t xml:space="preserve">   Lenguas Modernas</t>
  </si>
  <si>
    <t xml:space="preserve">  Facultad de Ciencias</t>
  </si>
  <si>
    <t xml:space="preserve">   Biología </t>
  </si>
  <si>
    <t xml:space="preserve">   Física</t>
  </si>
  <si>
    <t xml:space="preserve">   Geología </t>
  </si>
  <si>
    <t xml:space="preserve">   Matemática</t>
  </si>
  <si>
    <t xml:space="preserve">   Química</t>
  </si>
  <si>
    <t xml:space="preserve"> Facultad de Ciencias Económicas</t>
  </si>
  <si>
    <t xml:space="preserve">   Administración de Negocios</t>
  </si>
  <si>
    <t xml:space="preserve">   Administración Pública</t>
  </si>
  <si>
    <t xml:space="preserve">   Economía</t>
  </si>
  <si>
    <t xml:space="preserve">   Estadística</t>
  </si>
  <si>
    <t xml:space="preserve"> Facultad de Ciencias Sociales</t>
  </si>
  <si>
    <t xml:space="preserve">   Sociología</t>
  </si>
  <si>
    <t xml:space="preserve">   Cs. de la Comunicación Colectiva</t>
  </si>
  <si>
    <t xml:space="preserve">   Ciencias Políticas</t>
  </si>
  <si>
    <t xml:space="preserve">   Trabajo Social</t>
  </si>
  <si>
    <t xml:space="preserve">   Psicología</t>
  </si>
  <si>
    <t xml:space="preserve">   Geografía</t>
  </si>
  <si>
    <t xml:space="preserve">   Antropología</t>
  </si>
  <si>
    <t xml:space="preserve"> Facultad de Derecho</t>
  </si>
  <si>
    <t xml:space="preserve"> Facultad de Educación</t>
  </si>
  <si>
    <t xml:space="preserve">   Administración Educativa</t>
  </si>
  <si>
    <t xml:space="preserve">   Formación Docente</t>
  </si>
  <si>
    <t xml:space="preserve">   Orient. y Educación Especial</t>
  </si>
  <si>
    <t xml:space="preserve">   Educación Física y Deportes</t>
  </si>
  <si>
    <t xml:space="preserve">  Facultad de Medicina</t>
  </si>
  <si>
    <t xml:space="preserve">   Medicina</t>
  </si>
  <si>
    <t xml:space="preserve">   Enfermería</t>
  </si>
  <si>
    <t xml:space="preserve">   Salud Pública</t>
  </si>
  <si>
    <t xml:space="preserve">   Nutrición</t>
  </si>
  <si>
    <t xml:space="preserve">   Tecnologías en Salud</t>
  </si>
  <si>
    <t xml:space="preserve">  Facultad de Microbiología</t>
  </si>
  <si>
    <t xml:space="preserve">  Facultad de Odontología</t>
  </si>
  <si>
    <t xml:space="preserve">  Facultad de Agronomía</t>
  </si>
  <si>
    <t xml:space="preserve">   Economía Agrícola y Agronegocios</t>
  </si>
  <si>
    <t xml:space="preserve">   Agronomía</t>
  </si>
  <si>
    <t xml:space="preserve">   Zootecnia</t>
  </si>
  <si>
    <t xml:space="preserve">   Tecnología de Alimentos</t>
  </si>
  <si>
    <t xml:space="preserve">  Facultad de Ingeniería</t>
  </si>
  <si>
    <t xml:space="preserve">   Ingeniería Civil</t>
  </si>
  <si>
    <t xml:space="preserve">   Ingeniería Química</t>
  </si>
  <si>
    <t xml:space="preserve">   Ingeniería Eléctrica</t>
  </si>
  <si>
    <t xml:space="preserve">   Ingeniería Mecánica</t>
  </si>
  <si>
    <t xml:space="preserve">   Ingeniería Industrial</t>
  </si>
  <si>
    <t xml:space="preserve">   Arquitectura</t>
  </si>
  <si>
    <t xml:space="preserve">   Ingeniería Topográfíca </t>
  </si>
  <si>
    <t>Sistema de Estudios de Posgrado</t>
  </si>
  <si>
    <t xml:space="preserve"> Servicios de Apoyo de Vida Estudiantil</t>
  </si>
  <si>
    <t xml:space="preserve"> Oficina de Registro e información</t>
  </si>
  <si>
    <t xml:space="preserve"> Oficina de Becas y Atención Socioec.</t>
  </si>
  <si>
    <t xml:space="preserve"> Oficina de Orientación </t>
  </si>
  <si>
    <t xml:space="preserve"> Oficina de Bienestar y Salud</t>
  </si>
  <si>
    <t>Desarrollo Regional</t>
  </si>
  <si>
    <t xml:space="preserve">  Vida Estudiantil (San Ramón)</t>
  </si>
  <si>
    <t xml:space="preserve">  Vida Estudiantil (Guanacaste)</t>
  </si>
  <si>
    <t xml:space="preserve">  Vida Estudiantil (Turrialba)  </t>
  </si>
  <si>
    <t xml:space="preserve">  Vida Estudiantil (Caribe)</t>
  </si>
  <si>
    <t xml:space="preserve">  Vida Estudiantil (Puntarenas)</t>
  </si>
  <si>
    <r>
      <t xml:space="preserve">2/  </t>
    </r>
    <r>
      <rPr>
        <sz val="10"/>
        <rFont val="Arial"/>
        <family val="2"/>
      </rPr>
      <t>Incluyen el Recinto de Tacares Grecia.</t>
    </r>
  </si>
  <si>
    <r>
      <t xml:space="preserve">3/  </t>
    </r>
    <r>
      <rPr>
        <sz val="10"/>
        <rFont val="Arial"/>
        <family val="2"/>
      </rPr>
      <t>Incluyen el Recinto de Santa Cruz.</t>
    </r>
  </si>
  <si>
    <t xml:space="preserve">              Oficina de Planificación Universitaria. </t>
  </si>
  <si>
    <t xml:space="preserve">   abs.</t>
  </si>
  <si>
    <t xml:space="preserve">   %</t>
  </si>
  <si>
    <t>Universidad de Costa Rica</t>
  </si>
  <si>
    <t>Sede Rodrigo Facio</t>
  </si>
  <si>
    <t>Área de Artes y Letras</t>
  </si>
  <si>
    <t>Área de Ciencias Sociales</t>
  </si>
  <si>
    <t xml:space="preserve">   Antropología </t>
  </si>
  <si>
    <t xml:space="preserve">   Historia</t>
  </si>
  <si>
    <t xml:space="preserve">   Bibliotecas y Cs. Información</t>
  </si>
  <si>
    <t>Área de Salud</t>
  </si>
  <si>
    <t xml:space="preserve">  Facultad de Farmacia</t>
  </si>
  <si>
    <t>Área de Ciencias Agroalimentarias</t>
  </si>
  <si>
    <t xml:space="preserve">  Facultad de Ciencias Agroalimentarias</t>
  </si>
  <si>
    <t xml:space="preserve">   Ingeniería Agrícola</t>
  </si>
  <si>
    <t xml:space="preserve">   Cs. Computación e Informática</t>
  </si>
  <si>
    <t>Recinto de Golfito</t>
  </si>
  <si>
    <t>Sedes Regionales</t>
  </si>
  <si>
    <t xml:space="preserve">   Sede Regional de Occidente</t>
  </si>
  <si>
    <t xml:space="preserve">   Sede Regional del Atlántico </t>
  </si>
  <si>
    <t xml:space="preserve">   Sede Regional de Guanacaste</t>
  </si>
  <si>
    <t xml:space="preserve">   Sede Regional del Caribe</t>
  </si>
  <si>
    <t xml:space="preserve">   Sede Regional del Pacífico  </t>
  </si>
  <si>
    <t xml:space="preserve">                 Oficina de Planificación Universitaria.</t>
  </si>
  <si>
    <t xml:space="preserve">              Oficina de Planificación Universitaria.</t>
  </si>
  <si>
    <t xml:space="preserve">                         Universidad de Costa Rica</t>
  </si>
  <si>
    <t xml:space="preserve">                         Panorama Cuantitativo Universitario</t>
  </si>
  <si>
    <t>Área de Ciencias Básicas</t>
  </si>
  <si>
    <t xml:space="preserve">                          Universidad de Costa Rica</t>
  </si>
  <si>
    <t xml:space="preserve">                          Panorama Cuantitativo Universitario</t>
  </si>
  <si>
    <t xml:space="preserve">               Oficina de Planificación Universitaria.</t>
  </si>
  <si>
    <t>Área de Ingeniería y Arquitectura</t>
  </si>
  <si>
    <r>
      <t xml:space="preserve">Total </t>
    </r>
    <r>
      <rPr>
        <vertAlign val="superscript"/>
        <sz val="10"/>
        <rFont val="Arial"/>
        <family val="2"/>
      </rPr>
      <t>1/</t>
    </r>
  </si>
  <si>
    <t xml:space="preserve">                         Universidad de Costa Rica </t>
  </si>
  <si>
    <t xml:space="preserve">   Ingeniería Topografíca </t>
  </si>
  <si>
    <t xml:space="preserve">   Recinto de Golfito</t>
  </si>
  <si>
    <t xml:space="preserve">   Sede Regional del Pacífico</t>
  </si>
  <si>
    <t xml:space="preserve">                        Universidad de Costa Rica</t>
  </si>
  <si>
    <t xml:space="preserve">                        Panorama Cuantitativo Universitario</t>
  </si>
  <si>
    <t>Plazas</t>
  </si>
  <si>
    <t xml:space="preserve">            Oficina de Planificación Universitaria.</t>
  </si>
  <si>
    <t xml:space="preserve">  Administración Pública</t>
  </si>
  <si>
    <t xml:space="preserve">  Antropología</t>
  </si>
  <si>
    <t xml:space="preserve">  Artes</t>
  </si>
  <si>
    <t xml:space="preserve">  Biología</t>
  </si>
  <si>
    <t xml:space="preserve">  Ciencias Biomédicas</t>
  </si>
  <si>
    <t xml:space="preserve">  Ciencias Cognoscitivas</t>
  </si>
  <si>
    <t xml:space="preserve">  Ciencias de la Atmósfera</t>
  </si>
  <si>
    <t xml:space="preserve">  Ciencias Políticas</t>
  </si>
  <si>
    <t xml:space="preserve">  Computación e Informática</t>
  </si>
  <si>
    <t xml:space="preserve">  Comunicación</t>
  </si>
  <si>
    <t xml:space="preserve">  Economía</t>
  </si>
  <si>
    <t xml:space="preserve">  Educación</t>
  </si>
  <si>
    <t xml:space="preserve">  Español como Segunda Lengua</t>
  </si>
  <si>
    <t xml:space="preserve">  Estadística</t>
  </si>
  <si>
    <t xml:space="preserve">  Filosofía</t>
  </si>
  <si>
    <t xml:space="preserve">  Física</t>
  </si>
  <si>
    <t xml:space="preserve">  Geografía</t>
  </si>
  <si>
    <t xml:space="preserve">  Geología</t>
  </si>
  <si>
    <t xml:space="preserve">  Gerencia Agroempresarial</t>
  </si>
  <si>
    <t xml:space="preserve">  Gestión Ambiental y Ecoturismo</t>
  </si>
  <si>
    <t xml:space="preserve">  Historia</t>
  </si>
  <si>
    <t xml:space="preserve">  Ingeniería Eléctrica</t>
  </si>
  <si>
    <t xml:space="preserve">  Lingüística</t>
  </si>
  <si>
    <t xml:space="preserve">  Literatura</t>
  </si>
  <si>
    <t xml:space="preserve">  Matemática</t>
  </si>
  <si>
    <t xml:space="preserve">  Química</t>
  </si>
  <si>
    <t xml:space="preserve">  Salud Pública</t>
  </si>
  <si>
    <t xml:space="preserve">  Sociología</t>
  </si>
  <si>
    <t xml:space="preserve">   Sede Interunivers. Alajuela</t>
  </si>
  <si>
    <t>Especialidad</t>
  </si>
  <si>
    <t xml:space="preserve">                     Universidad de Costa Rica</t>
  </si>
  <si>
    <t xml:space="preserve">                     Panorama Cuantitativo Universitario</t>
  </si>
  <si>
    <t xml:space="preserve">  Unidades</t>
  </si>
  <si>
    <t>Créditos  Matriculados</t>
  </si>
  <si>
    <t>Cs. Agroalimentarias</t>
  </si>
  <si>
    <t>Cs. Básicas</t>
  </si>
  <si>
    <t>Ing. y Arquitectura</t>
  </si>
  <si>
    <t xml:space="preserve">Artes y Letras </t>
  </si>
  <si>
    <t>Salud</t>
  </si>
  <si>
    <t>Cs. Sociales</t>
  </si>
  <si>
    <t>Fuente:  Presupuesto por Programas y Actividades, Relacion de Puestos 2018</t>
  </si>
  <si>
    <t>Otros</t>
  </si>
  <si>
    <t>Mujer</t>
  </si>
  <si>
    <t>Hombre</t>
  </si>
  <si>
    <t xml:space="preserve">      abs.</t>
  </si>
  <si>
    <t xml:space="preserve">   Ingeniería Topográfica</t>
  </si>
  <si>
    <t>abs</t>
  </si>
  <si>
    <t>Rodrigo Facio</t>
  </si>
  <si>
    <t>VIDA ESTUDIANTIL</t>
  </si>
  <si>
    <t>Cuadro VE1</t>
  </si>
  <si>
    <t>Características Socio-Económicas de los Estudiantes</t>
  </si>
  <si>
    <t>Cuadro VE2</t>
  </si>
  <si>
    <t>Cuadro VE3</t>
  </si>
  <si>
    <t>Cuadro VE4</t>
  </si>
  <si>
    <t>Cuadro VE5</t>
  </si>
  <si>
    <t>Cuadro VE6</t>
  </si>
  <si>
    <t>Cuadro VE7</t>
  </si>
  <si>
    <t>Cuadro VE8</t>
  </si>
  <si>
    <t>Cuadro VE9</t>
  </si>
  <si>
    <t>Cuadro VE10</t>
  </si>
  <si>
    <t>Cuadro VE11</t>
  </si>
  <si>
    <t>Cuadro VE12</t>
  </si>
  <si>
    <t>Cuadro VE13</t>
  </si>
  <si>
    <t>Becas de Asistencia Socioeconómica y Estímulo y beneficios complementarios</t>
  </si>
  <si>
    <t>Cuadro VE14</t>
  </si>
  <si>
    <t>Cuadro VE15</t>
  </si>
  <si>
    <t>Cuadro VE16</t>
  </si>
  <si>
    <t>Cuadro VE17</t>
  </si>
  <si>
    <t>Cuadro VE18</t>
  </si>
  <si>
    <t>Cuadro VE19</t>
  </si>
  <si>
    <t>Cuadro VE20</t>
  </si>
  <si>
    <t>Cuadro VE21</t>
  </si>
  <si>
    <t>Cuadro VE22</t>
  </si>
  <si>
    <t>Cuadro VE23</t>
  </si>
  <si>
    <t>Cuadro VE24</t>
  </si>
  <si>
    <t>Cuadro VE25</t>
  </si>
  <si>
    <t>Cuadro VE26</t>
  </si>
  <si>
    <t xml:space="preserve">Sede Rodrigo Facio </t>
  </si>
  <si>
    <t xml:space="preserve">Total </t>
  </si>
  <si>
    <t xml:space="preserve">    abs.</t>
  </si>
  <si>
    <t>Filosofía</t>
  </si>
  <si>
    <t>Biología</t>
  </si>
  <si>
    <t>Geología</t>
  </si>
  <si>
    <t>Derecho</t>
  </si>
  <si>
    <t>Psicología</t>
  </si>
  <si>
    <t>Historia</t>
  </si>
  <si>
    <t>Geografía</t>
  </si>
  <si>
    <t>Antropología</t>
  </si>
  <si>
    <t>Sociología</t>
  </si>
  <si>
    <t>Administración Pública</t>
  </si>
  <si>
    <t>Distribución de plazas del Programa de Vida Estudiantil, por programa y subprograma. 2018  (Ver Gráfico VE1)</t>
  </si>
  <si>
    <t>Estudiantes físicos becados, ubicados en el programa de residencias, según sede.  I ciclo 2018.</t>
  </si>
  <si>
    <t>Número de personas atendidas en consultas y otros servicios brindados por la Oficina de Salud, según tipo de servicio. 2018</t>
  </si>
  <si>
    <t>Número de participantes en los Programas Deportivos, Recreativos y Artísticos, según tipo de actividad.  2018 (Ver Gráfico VE10)</t>
  </si>
  <si>
    <t xml:space="preserve">Apoyo </t>
  </si>
  <si>
    <r>
      <t xml:space="preserve">Total </t>
    </r>
    <r>
      <rPr>
        <vertAlign val="superscript"/>
        <sz val="10"/>
        <rFont val="Arial"/>
        <family val="2"/>
      </rPr>
      <t>2/</t>
    </r>
  </si>
  <si>
    <t xml:space="preserve">Hombre </t>
  </si>
  <si>
    <t xml:space="preserve">                                            Género</t>
  </si>
  <si>
    <t xml:space="preserve">  Facultad de Ciencias Económicas</t>
  </si>
  <si>
    <t xml:space="preserve">   Geografia</t>
  </si>
  <si>
    <t xml:space="preserve">   Tecnología en Salud</t>
  </si>
  <si>
    <t xml:space="preserve">Sedes Regionales </t>
  </si>
  <si>
    <t>1/ Corresponde al total de estudiantes becados de la Universidad para el I ciclo 2017.</t>
  </si>
  <si>
    <t>2/ La distribución vertical es con respecto al total de la Universidad y la horizontal es con respecto al total de la Unidad.</t>
  </si>
  <si>
    <t>Fuente: Oficina de Becas y Atención Socioeconómica.</t>
  </si>
  <si>
    <t xml:space="preserve">                Oficina de Planificación Universitaria.</t>
  </si>
  <si>
    <r>
      <t xml:space="preserve">Cuadro VE2:   Estudiantes físicos becados de pregrado y grado </t>
    </r>
    <r>
      <rPr>
        <vertAlign val="superscript"/>
        <sz val="10"/>
        <rFont val="Arial"/>
        <family val="2"/>
      </rPr>
      <t>1/</t>
    </r>
    <r>
      <rPr>
        <sz val="10"/>
        <color theme="1"/>
        <rFont val="Arial"/>
        <family val="2"/>
      </rPr>
      <t>,</t>
    </r>
    <r>
      <rPr>
        <vertAlign val="superscript"/>
        <sz val="10"/>
        <rFont val="Arial"/>
        <family val="2"/>
      </rPr>
      <t xml:space="preserve"> </t>
    </r>
    <r>
      <rPr>
        <sz val="10"/>
        <color theme="1"/>
        <rFont val="Arial"/>
        <family val="2"/>
      </rPr>
      <t>según sexo, por unidad. I ciclo 2018</t>
    </r>
  </si>
  <si>
    <t>Especialidad                    Sexo</t>
  </si>
  <si>
    <t>Administración Universitaria</t>
  </si>
  <si>
    <t xml:space="preserve">  Administración y Dirección de Empresas</t>
  </si>
  <si>
    <t xml:space="preserve">  Ciencias Agrícolas y Recursos Naturales</t>
  </si>
  <si>
    <t xml:space="preserve">  Ciencias del Movimiento Humano y Recreación</t>
  </si>
  <si>
    <t>Desarrollo Integrado en Regiones de Bajo Riego</t>
  </si>
  <si>
    <t xml:space="preserve">  Desarrollo Sostenible</t>
  </si>
  <si>
    <t xml:space="preserve">  Enseñanza del Castellano</t>
  </si>
  <si>
    <t>Estudios Interdisciplinarios sobre Discapacidad</t>
  </si>
  <si>
    <t xml:space="preserve">  Estudios Tropicales</t>
  </si>
  <si>
    <t xml:space="preserve">  Planificación Curricular</t>
  </si>
  <si>
    <t>1/ Corresponde al total de estudiantes becados de la Universidad para el I ciclo 2018.</t>
  </si>
  <si>
    <t xml:space="preserve">Unidades                    </t>
  </si>
  <si>
    <t>Menor o igual a 20</t>
  </si>
  <si>
    <t xml:space="preserve"> De 21 a 25 años</t>
  </si>
  <si>
    <t>De 26 a 30 años</t>
  </si>
  <si>
    <t>De 31 a 35 años</t>
  </si>
  <si>
    <t>Más de 35 años</t>
  </si>
  <si>
    <t xml:space="preserve">                                    Edad</t>
  </si>
  <si>
    <t xml:space="preserve">   Economía y Agronegocios</t>
  </si>
  <si>
    <t xml:space="preserve">   Tecnología de  Alimentos</t>
  </si>
  <si>
    <t xml:space="preserve">   Sede Regional del Pacífico </t>
  </si>
  <si>
    <t xml:space="preserve">           Total 2/</t>
  </si>
  <si>
    <t xml:space="preserve">  De 21 a 25 años</t>
  </si>
  <si>
    <t xml:space="preserve">    De 26 a 30 años</t>
  </si>
  <si>
    <t xml:space="preserve">   De 31 a 35 años</t>
  </si>
  <si>
    <t xml:space="preserve"> Más de 35 años</t>
  </si>
  <si>
    <t xml:space="preserve">                                         Edad</t>
  </si>
  <si>
    <t>Unidades                   Estado</t>
  </si>
  <si>
    <t>Soltero</t>
  </si>
  <si>
    <t>Casado</t>
  </si>
  <si>
    <r>
      <t>Otros</t>
    </r>
    <r>
      <rPr>
        <vertAlign val="superscript"/>
        <sz val="10"/>
        <rFont val="Arial"/>
        <family val="2"/>
      </rPr>
      <t xml:space="preserve"> 3/</t>
    </r>
  </si>
  <si>
    <t xml:space="preserve">                                            Civil</t>
  </si>
  <si>
    <t>2/  La distribución vertical es con respecto al total de la Universidad y la horizontal es con respecto al total de la Unidad.</t>
  </si>
  <si>
    <t>Fuente:  Oficina de Becas y Atención Socioeconómica.</t>
  </si>
  <si>
    <t xml:space="preserve">  Especialidad              Estado</t>
  </si>
  <si>
    <t>Total 2/</t>
  </si>
  <si>
    <t>Otros 3/</t>
  </si>
  <si>
    <t xml:space="preserve">                                              Civil</t>
  </si>
  <si>
    <t xml:space="preserve">            %</t>
  </si>
  <si>
    <t xml:space="preserve">          %</t>
  </si>
  <si>
    <t>Fuente:  Oficina de Becas y  Atención Socioeconómica.</t>
  </si>
  <si>
    <r>
      <rPr>
        <vertAlign val="superscript"/>
        <sz val="10"/>
        <rFont val="Arial"/>
        <family val="2"/>
      </rPr>
      <t>1/</t>
    </r>
    <r>
      <rPr>
        <sz val="10"/>
        <color theme="1"/>
        <rFont val="Arial"/>
        <family val="2"/>
      </rPr>
      <t xml:space="preserve"> Corresponde al total de estudiantes becados de la Universidad para el I ciclo 2018.</t>
    </r>
  </si>
  <si>
    <r>
      <t>2/</t>
    </r>
    <r>
      <rPr>
        <sz val="10"/>
        <color theme="1"/>
        <rFont val="Arial"/>
        <family val="2"/>
      </rPr>
      <t xml:space="preserve"> La distribución vertical es con respecto al total de la Universidad y la horizontal es con respecto al total de la Unidad.</t>
    </r>
  </si>
  <si>
    <r>
      <t>3/</t>
    </r>
    <r>
      <rPr>
        <sz val="10"/>
        <color theme="1"/>
        <rFont val="Arial"/>
        <family val="2"/>
      </rPr>
      <t xml:space="preserve">  Incluye las categorías de divorciado, separado, viudo , unión libre y no sabe o no responde.</t>
    </r>
  </si>
  <si>
    <t>Costarricense</t>
  </si>
  <si>
    <t>Centroamérica y Panamá</t>
  </si>
  <si>
    <t xml:space="preserve">Otra  </t>
  </si>
  <si>
    <t xml:space="preserve">                                        Nacionalidad</t>
  </si>
  <si>
    <t xml:space="preserve">   Enfermeria</t>
  </si>
  <si>
    <t xml:space="preserve">Otra </t>
  </si>
  <si>
    <t xml:space="preserve"> Unidades           Número de</t>
  </si>
  <si>
    <t>De 1 a menos de 6</t>
  </si>
  <si>
    <t xml:space="preserve">De 6 y más </t>
  </si>
  <si>
    <t xml:space="preserve">                                Miembros</t>
  </si>
  <si>
    <t xml:space="preserve">         abs.</t>
  </si>
  <si>
    <r>
      <t xml:space="preserve">Sede Rodrigo Facio </t>
    </r>
    <r>
      <rPr>
        <b/>
        <vertAlign val="superscript"/>
        <sz val="10"/>
        <rFont val="Arial"/>
        <family val="2"/>
      </rPr>
      <t xml:space="preserve"> </t>
    </r>
  </si>
  <si>
    <t>2/ La distribución vertical es con respecto al total de la Universidad y el horizontal es con respecto al total de la Unidad.</t>
  </si>
  <si>
    <t xml:space="preserve">                         I ciclo 2018.</t>
  </si>
  <si>
    <t>Especialidad         Número de</t>
  </si>
  <si>
    <r>
      <t xml:space="preserve"> Total </t>
    </r>
    <r>
      <rPr>
        <vertAlign val="superscript"/>
        <sz val="10"/>
        <rFont val="Arial"/>
        <family val="2"/>
      </rPr>
      <t>1/</t>
    </r>
  </si>
  <si>
    <t>De 6 a menos de 10</t>
  </si>
  <si>
    <t xml:space="preserve">                                     Miembros</t>
  </si>
  <si>
    <t xml:space="preserve"> %</t>
  </si>
  <si>
    <t xml:space="preserve">Sistema de Estudios de Posgrado  </t>
  </si>
  <si>
    <t>F:\PLANI\PANORAMA\ESTAD95\ESTUD\BECA-AS2,XLS</t>
  </si>
  <si>
    <t>Unidades           Categoría de beca</t>
  </si>
  <si>
    <t xml:space="preserve">                               asignada</t>
  </si>
  <si>
    <t>F:\PLANI\PANORAMA\ESTAD97\VID-EST\BECA-AS2,XLS</t>
  </si>
  <si>
    <t>Especialidad        Categoría  de beca</t>
  </si>
  <si>
    <t xml:space="preserve">                                      asignada</t>
  </si>
  <si>
    <t>Administración y Dirección de Empresas</t>
  </si>
  <si>
    <t>Artes</t>
  </si>
  <si>
    <t>Ciencias Agrícolas y Recursos Naturales</t>
  </si>
  <si>
    <t>Ciencias Biomédicas</t>
  </si>
  <si>
    <t>Ciencias Cognoscitivas</t>
  </si>
  <si>
    <t>Ciencias de la Atmósfera</t>
  </si>
  <si>
    <t>Ciencias del Movimiento Humano y Recreación</t>
  </si>
  <si>
    <t>Ciencias Políticas</t>
  </si>
  <si>
    <t>Computación e Informática</t>
  </si>
  <si>
    <t>Comunicación</t>
  </si>
  <si>
    <t>Desarrollo Sostenible</t>
  </si>
  <si>
    <t>Economía</t>
  </si>
  <si>
    <t>Educación</t>
  </si>
  <si>
    <t>Enseñanza del Castellano</t>
  </si>
  <si>
    <t>Español como Segunda Lengua</t>
  </si>
  <si>
    <t>Estadística</t>
  </si>
  <si>
    <t>Estudios Tropicales</t>
  </si>
  <si>
    <t>Física</t>
  </si>
  <si>
    <t>Gerencia Agroempresarial</t>
  </si>
  <si>
    <t>Gestión Ambiental y Ecoturismo</t>
  </si>
  <si>
    <t>Ingeniería Eléctrica</t>
  </si>
  <si>
    <t>Lingüística</t>
  </si>
  <si>
    <t>Literatura</t>
  </si>
  <si>
    <t>Matemática</t>
  </si>
  <si>
    <t>Planificación Curricular</t>
  </si>
  <si>
    <t>Química</t>
  </si>
  <si>
    <t>Sis Est posgrado</t>
  </si>
  <si>
    <t xml:space="preserve">ESTUDIANTES BECADOS </t>
  </si>
  <si>
    <t>de 21 a 25 años</t>
  </si>
  <si>
    <t>de 26 a 30 años</t>
  </si>
  <si>
    <t>de 31 a 35 años</t>
  </si>
  <si>
    <t>más de 35 años</t>
  </si>
  <si>
    <t xml:space="preserve">Soltero </t>
  </si>
  <si>
    <t>de 1 a menos de 6</t>
  </si>
  <si>
    <t>de 6 y más</t>
  </si>
  <si>
    <t xml:space="preserve">Categoría        </t>
  </si>
  <si>
    <t>Occidente</t>
  </si>
  <si>
    <t>Atlántico</t>
  </si>
  <si>
    <t>Guanacaste</t>
  </si>
  <si>
    <t>Caribe</t>
  </si>
  <si>
    <t>Pacífico</t>
  </si>
  <si>
    <t>Alajuela</t>
  </si>
  <si>
    <t xml:space="preserve"> de Beca   </t>
  </si>
  <si>
    <t xml:space="preserve">    beca por primera vez, los que actualizan información o reingresan al sistema de becas.</t>
  </si>
  <si>
    <t>Nota: Un total de 598  estudiantes que no califican para beca por condición socioeconómica.</t>
  </si>
  <si>
    <r>
      <t xml:space="preserve">2/ </t>
    </r>
    <r>
      <rPr>
        <sz val="10"/>
        <color theme="1"/>
        <rFont val="Arial"/>
        <family val="2"/>
      </rPr>
      <t xml:space="preserve"> El número de becas y su categoría respectiva, corresponden a las becas asignadas por el modelo matemático de asignación de becas.</t>
    </r>
  </si>
  <si>
    <t>Cuadro VE15:   Estudiantes físicos con beca permanente socioeconómica o por actividad universitaria, según sede, por categoría. I ciclo 2018</t>
  </si>
  <si>
    <t>% por Sede</t>
  </si>
  <si>
    <t>Cuadro VE16:   Estudiantes físicos con beca vigente socioeconómica, según sede, por categoría. I ciclo 2018</t>
  </si>
  <si>
    <t xml:space="preserve">Matrícula y </t>
  </si>
  <si>
    <r>
      <t xml:space="preserve">% de becas </t>
    </r>
    <r>
      <rPr>
        <vertAlign val="superscript"/>
        <sz val="10"/>
        <rFont val="Arial"/>
        <family val="2"/>
      </rPr>
      <t>1/</t>
    </r>
  </si>
  <si>
    <t>1/  Los datos de matrícula fueron suministrados por la Oficina de Registro e Información 06/06/18</t>
  </si>
  <si>
    <t>Cuadro VE17:   Estudiantes físicos con beca permanente socioeconómica o por actividades universitarias, según sede, por categoría. I ciclo 2018</t>
  </si>
  <si>
    <t>Cuadro VE18:   Estudiantes físicos con beca vigente socioeconómica o por actividades universitarias, según sede, por categoría. I ciclo 2018</t>
  </si>
  <si>
    <t>1/ Los datos de matrícula fueron suministrados por la Oficina de Registro e Información el 06/06/18</t>
  </si>
  <si>
    <t xml:space="preserve">Cuadro VE19: Estudiantes físicos becarios 4 o 5 que reciben montos por ayuda económica, reubicación geográfica, programa de residencias, </t>
  </si>
  <si>
    <t xml:space="preserve">                      transporte, excelencia académica por promedio ponderado, según sede. Universidad de Costa Rica. I ciclo 2018</t>
  </si>
  <si>
    <t>Estudiantes con monto en</t>
  </si>
  <si>
    <t>Sede</t>
  </si>
  <si>
    <t xml:space="preserve">Gastos de </t>
  </si>
  <si>
    <t>Reubicación</t>
  </si>
  <si>
    <t>Programa de</t>
  </si>
  <si>
    <t xml:space="preserve">Exelencia </t>
  </si>
  <si>
    <t>Pobreza</t>
  </si>
  <si>
    <t>carreraas</t>
  </si>
  <si>
    <t>Geográfica</t>
  </si>
  <si>
    <t>Transporte</t>
  </si>
  <si>
    <t>Residencias</t>
  </si>
  <si>
    <t>Académica</t>
  </si>
  <si>
    <t>Extrema</t>
  </si>
  <si>
    <t>1/  Para cada rubro se toma el mes que presentó la mayor cantidad de estudiantes beneficiarios.</t>
  </si>
  <si>
    <t xml:space="preserve">Occidente </t>
  </si>
  <si>
    <t>Alajuela  2/</t>
  </si>
  <si>
    <t>Horario</t>
  </si>
  <si>
    <t>Exclusión</t>
  </si>
  <si>
    <t>Notas:   Para cada rubro se toma el mes que representó la mayor cantidad de estudiantes beneficiarios.</t>
  </si>
  <si>
    <t>1/ Del 1 de febrero al 4 de marzo, se beneficiaron del servicio de alimentación:</t>
  </si>
  <si>
    <r>
      <t xml:space="preserve">Cuadro VE20:  Estudiantes físicos becados con servicio de almuerzo asignado mediante deposito 1/, según beca vigente, </t>
    </r>
    <r>
      <rPr>
        <sz val="10"/>
        <color theme="1"/>
        <rFont val="Arial"/>
        <family val="2"/>
      </rPr>
      <t>por modalidad de entrega y sede, I ciclo 2018</t>
    </r>
  </si>
  <si>
    <t>Cuadro VE21:   Estudiantes físicos  con beca vigente, beneficiados con prestamo de libros, con solicitudes aprobadas, según sede, por categoría. I ciclo 2018</t>
  </si>
  <si>
    <r>
      <t xml:space="preserve">1 </t>
    </r>
    <r>
      <rPr>
        <vertAlign val="superscript"/>
        <sz val="10"/>
        <rFont val="Arial"/>
        <family val="2"/>
      </rPr>
      <t>1/</t>
    </r>
  </si>
  <si>
    <r>
      <t xml:space="preserve">2 </t>
    </r>
    <r>
      <rPr>
        <vertAlign val="superscript"/>
        <sz val="10"/>
        <rFont val="Arial"/>
        <family val="2"/>
      </rPr>
      <t>1/</t>
    </r>
  </si>
  <si>
    <t xml:space="preserve">1/ A esos estudiantes en el momento de realizar el trámite de préstamo de libros contaban con beca socioeconómica mayor a 2, sin embargo, a la hora de </t>
  </si>
  <si>
    <t>realizar las estadísticas, esa beca fue rebajada por Rendimiento  Académico.</t>
  </si>
  <si>
    <t xml:space="preserve">Cuadro VE22:  Estudiantes físicos becados, ubicados en </t>
  </si>
  <si>
    <t xml:space="preserve">                        el Programa de Residencias, según Sede.</t>
  </si>
  <si>
    <t xml:space="preserve">                        I ciclo 2017</t>
  </si>
  <si>
    <t>Total de Estudiantes</t>
  </si>
  <si>
    <r>
      <t xml:space="preserve">Rodrigo Facio </t>
    </r>
    <r>
      <rPr>
        <vertAlign val="superscript"/>
        <sz val="10"/>
        <rFont val="Arial"/>
        <family val="2"/>
      </rPr>
      <t>1/</t>
    </r>
  </si>
  <si>
    <t xml:space="preserve">Pacífico </t>
  </si>
  <si>
    <t>1/ Se incluyen 37 estudiantes del Recinto de Golfito.</t>
  </si>
  <si>
    <t xml:space="preserve">Rodrigo Facio </t>
  </si>
  <si>
    <t>Beca permanente</t>
  </si>
  <si>
    <t>Beca vigente</t>
  </si>
  <si>
    <t xml:space="preserve">                         Oficina de Bienestar y Salud, según tipo de servicio.  2018</t>
  </si>
  <si>
    <t xml:space="preserve">           Tipo  de</t>
  </si>
  <si>
    <t xml:space="preserve">Número de </t>
  </si>
  <si>
    <t xml:space="preserve">           Servicio</t>
  </si>
  <si>
    <t xml:space="preserve">personas atendidas </t>
  </si>
  <si>
    <t xml:space="preserve">        abs.</t>
  </si>
  <si>
    <t xml:space="preserve">         %       </t>
  </si>
  <si>
    <t>Total de Personas atendidas</t>
  </si>
  <si>
    <t>Total de Consultas</t>
  </si>
  <si>
    <t>Medicina General</t>
  </si>
  <si>
    <t>Medicina Especializada (Ginecología)</t>
  </si>
  <si>
    <t>Medicina Especializada (Psiquiatria)</t>
  </si>
  <si>
    <t>Servicio de Psocología</t>
  </si>
  <si>
    <t>Consejería en torno al análisis de VIH/sida</t>
  </si>
  <si>
    <t>Servicio de Enfermería</t>
  </si>
  <si>
    <t>Consulta Odontología</t>
  </si>
  <si>
    <t xml:space="preserve">Consulta de nutrición </t>
  </si>
  <si>
    <t>Atención Integral y Promoción de la Salud Oral a estud. becados 4 y 5</t>
  </si>
  <si>
    <t>Personas atendidas en el Laboratorio Clínico otros proyrctos y comunidad en general</t>
  </si>
  <si>
    <t>Personas atendidas en el Laboratorio Clínico (universitarios)</t>
  </si>
  <si>
    <t>Personas atendidas en el Laboratorio Clínico Proyecto del INS</t>
  </si>
  <si>
    <t>Servicio de atención extrahospitalaria de emergencias medicas</t>
  </si>
  <si>
    <t>Servicio de laboratorio al Proyecto de Atención  Integral de Salud PAIS</t>
  </si>
  <si>
    <t>Otros servicios brindados</t>
  </si>
  <si>
    <t>Asesoría en consumo de medicamentos,. Servicio de farmacia</t>
  </si>
  <si>
    <t>Procedimientos efectuados en Odontología</t>
  </si>
  <si>
    <t>Procedimientos efectuados en Enfermería</t>
  </si>
  <si>
    <t>Analisis de laboratorio a comunidad universitaria</t>
  </si>
  <si>
    <t>Análisis de laboratorio a población de PAIS</t>
  </si>
  <si>
    <t xml:space="preserve">Análisis de labo. de venta de servicios de otros proy y comuni general </t>
  </si>
  <si>
    <t>Analisis de laboratorio a  la población del INS</t>
  </si>
  <si>
    <t>Nota: Un usuario puede acceder a más de un servicio.</t>
  </si>
  <si>
    <t>Fuente: Vicerrectoría de Vida Estudiantil, Oficina de Bienenstar y Salud</t>
  </si>
  <si>
    <t>Cuadro VE24:  Número de participantes en diferentes programas y actividades ofrecidos por la Oficina de</t>
  </si>
  <si>
    <t xml:space="preserve">                       Bienestar y Salud, según tipo de programa y actividad.  2018</t>
  </si>
  <si>
    <t xml:space="preserve">            Programas       </t>
  </si>
  <si>
    <t xml:space="preserve">                              y</t>
  </si>
  <si>
    <r>
      <t xml:space="preserve">participantes </t>
    </r>
    <r>
      <rPr>
        <vertAlign val="superscript"/>
        <sz val="10"/>
        <rFont val="Arial"/>
        <family val="2"/>
      </rPr>
      <t xml:space="preserve"> </t>
    </r>
  </si>
  <si>
    <t xml:space="preserve">                                   Actividades</t>
  </si>
  <si>
    <t>Total de participantes</t>
  </si>
  <si>
    <t>Programas</t>
  </si>
  <si>
    <t>Programa de Detección del Cáncer Cérvico Uterino y de mama</t>
  </si>
  <si>
    <t>Siete cursos de Reanimación Cardiopulmonar</t>
  </si>
  <si>
    <t>Afiliaciones al seguro Social Estudiantil</t>
  </si>
  <si>
    <t>Asesoría farmacéutica en consumo de medicamentos</t>
  </si>
  <si>
    <t>Proyecto grupal para el abordaje de la sakud mental Sede Rodrigo Facio</t>
  </si>
  <si>
    <t>Proyecto para el manejo de la obesidad "Pryecto O"</t>
  </si>
  <si>
    <t>Curso Preparación Integral para el Embarazo, Parto y Posparto</t>
  </si>
  <si>
    <t>Actividades</t>
  </si>
  <si>
    <t>Capacitación a Comites de Salud Ocupacional</t>
  </si>
  <si>
    <t>Funcionarios capacitados de los equipos de primera respuesta ante energencias.</t>
  </si>
  <si>
    <t>Documetos de planes de preperativos y de atención de emergencias y desarrollo.</t>
  </si>
  <si>
    <t>Elaborar Mapas de Riesgos, Planes de Emergencia, Simulacros de Emergencia</t>
  </si>
  <si>
    <t>Elaboración y apoyo de Planes de Emerg. y Seguridad en eventos masivos de la U.</t>
  </si>
  <si>
    <t>Capacitación para facilitadores en eventos masivos</t>
  </si>
  <si>
    <t>Estudios técnicos (Puesto de Trabajo, ergonomicos, Condciones y ambiente etc)</t>
  </si>
  <si>
    <t xml:space="preserve">Extintores: Rutina de mantenimiento aplicada a extintores portátiles contra incendios </t>
  </si>
  <si>
    <t xml:space="preserve">Capacitación, autorización y control para la venta y distribución de alimentos en actividades masivas </t>
  </si>
  <si>
    <t>Permisos sanitarios de funcionamiento para los servicios e instalaciones de la OBS</t>
  </si>
  <si>
    <t>Coordinación de actividades varias en salud ambientas y seguridad alimentaria</t>
  </si>
  <si>
    <t>Capacitación de Prevención y control de inicios de incendios</t>
  </si>
  <si>
    <t>Estudios de puestos de trabajo</t>
  </si>
  <si>
    <t>Capacitación y entrenamiento para las Brigadas de Emergencia y Puestos de Mando</t>
  </si>
  <si>
    <t xml:space="preserve">Actividades Semana  Salud Ocupacional y Ambiental Exposiciones, Charlas, Talleres, Prácticas, Simulacros ect. </t>
  </si>
  <si>
    <t>Capacitación en prevención de lesiones musculo esqueleticas (funcionarios)</t>
  </si>
  <si>
    <t>Taller de prevención y control de inicios de fuego (funcionarios)</t>
  </si>
  <si>
    <t>Capacitación en actualización o desarrollo de planes de emergencia (funcionarios)</t>
  </si>
  <si>
    <t>Capacitación en actualización o desarrollo evacuación de edificios</t>
  </si>
  <si>
    <t>Procesos dfe reubicación o readaptación de puestos (funcionarios)</t>
  </si>
  <si>
    <t>Asesorías a trabajadores en materia de salud ocupacional (funcionarios)</t>
  </si>
  <si>
    <t xml:space="preserve">Formación de brigadas de estudiantes </t>
  </si>
  <si>
    <t>Capacitación en respuesta de atención de emergencias Residencias Estudiantiles</t>
  </si>
  <si>
    <t>Moronado</t>
  </si>
  <si>
    <t>2 hoas de natacion</t>
  </si>
  <si>
    <t>Fuente: Vicerrectoría de Vida Estudiantil, Oficina de Salud.</t>
  </si>
  <si>
    <t xml:space="preserve">                      de Bienestar y Salud, según tipo de actividad.  2018</t>
  </si>
  <si>
    <t xml:space="preserve">            Actividad</t>
  </si>
  <si>
    <t>participantes</t>
  </si>
  <si>
    <t>Talleres y convivios en temática de generación de entornos saludables en general</t>
  </si>
  <si>
    <t>Divulgación de los mensajes relacionados con salud en espacios laborales</t>
  </si>
  <si>
    <t>Capacitación a los enlases OBS</t>
  </si>
  <si>
    <t>Convivio con estudiantes de primer ingreso de Residencias  Estudinatiles</t>
  </si>
  <si>
    <t>44 actividades realizadaas en temas de Promoción de la Salud, todas dirigisdas a la población estudiantil de Sedes y Recintos</t>
  </si>
  <si>
    <t xml:space="preserve">Miembros del equipo de trabajo Bonus Vitae capacitación en temas de crecimiento personal y herramientas de intervención de espacios </t>
  </si>
  <si>
    <t>23 intervenciones de espacios entre los períodos de meses de marzo-junio y agosto-noviembre</t>
  </si>
  <si>
    <t>10 Actividades educativas con las diferentes poblaciones estudiantiles alrededor del campus (2 TCU, 4 RE,  2Ingeniería, 2 Unidad nueva)</t>
  </si>
  <si>
    <t>Alcance en redes sociales de las actividades proyectadas específicamente para la población estudiantil (facebook, instagram) "VIVI LA U"</t>
  </si>
  <si>
    <t>Curso de parto</t>
  </si>
  <si>
    <t>Interracciones en Redes Sociales PROMEDIO MENSUAL</t>
  </si>
  <si>
    <t>Fuente: Vicerrectoría de Vida Estudiantil, Oficina de Bienestar y Salud.</t>
  </si>
  <si>
    <t xml:space="preserve">                         Artísticos, según tipo de actividad.  2018</t>
  </si>
  <si>
    <t xml:space="preserve"> Área de Recreación</t>
  </si>
  <si>
    <r>
      <t xml:space="preserve">Programas Recreativos  </t>
    </r>
    <r>
      <rPr>
        <vertAlign val="superscript"/>
        <sz val="10"/>
        <rFont val="Arial"/>
        <family val="2"/>
      </rPr>
      <t>1/</t>
    </r>
  </si>
  <si>
    <t>Actividades Físicas Intercampus</t>
  </si>
  <si>
    <t>Programa torneos internos estudiantiles</t>
  </si>
  <si>
    <t>Otras Actividades Dia del ambiente, caminata al mariposario, proyecto 0, millas, servicios generales, carrera atletica</t>
  </si>
  <si>
    <t xml:space="preserve">Área de Deporte de Representación </t>
  </si>
  <si>
    <r>
      <t xml:space="preserve">Programas deportivos </t>
    </r>
    <r>
      <rPr>
        <vertAlign val="superscript"/>
        <sz val="10"/>
        <rFont val="Arial"/>
        <family val="2"/>
      </rPr>
      <t>2/</t>
    </r>
  </si>
  <si>
    <t>VII edición de los Juegos Deportivos Universitarios (JUDUCA) Panamá 2018, en 10 disciplinas deportivas</t>
  </si>
  <si>
    <t>4 Ligas y 5 Torneos Universitarios: Atletismo, Natación, Balonmano, Futbol, futbol sala, ajedrez, Tenis de mesa.</t>
  </si>
  <si>
    <t>Juegos Mundiales Universitarios Taipei 2017</t>
  </si>
  <si>
    <t>Programa de Formación de Talentos 6 niveles y 2 Ligas Menores</t>
  </si>
  <si>
    <r>
      <t>Área de Actividades Artísticas</t>
    </r>
    <r>
      <rPr>
        <b/>
        <vertAlign val="superscript"/>
        <sz val="10"/>
        <rFont val="Arial"/>
        <family val="2"/>
      </rPr>
      <t xml:space="preserve"> </t>
    </r>
  </si>
  <si>
    <r>
      <t xml:space="preserve">Programas Artisticos </t>
    </r>
    <r>
      <rPr>
        <vertAlign val="superscript"/>
        <sz val="10"/>
        <rFont val="Arial"/>
        <family val="2"/>
      </rPr>
      <t>3/</t>
    </r>
  </si>
  <si>
    <t xml:space="preserve">IX Festival Interuniversitario Centroamericano de Cultura y Arte </t>
  </si>
  <si>
    <t>Presentaciones realizadas</t>
  </si>
  <si>
    <t>Espectaculos en teatros nacionales y espacios universitarios</t>
  </si>
  <si>
    <t>Jornadas artisticas en el Campus Universitario.</t>
  </si>
  <si>
    <t xml:space="preserve">Talleres de intercambio e integración </t>
  </si>
  <si>
    <t xml:space="preserve">Investigaciones Artisticas </t>
  </si>
  <si>
    <r>
      <rPr>
        <vertAlign val="superscript"/>
        <sz val="10"/>
        <rFont val="Arial"/>
        <family val="2"/>
      </rPr>
      <t xml:space="preserve">1/  </t>
    </r>
    <r>
      <rPr>
        <sz val="10"/>
        <rFont val="Arial"/>
        <family val="2"/>
      </rPr>
      <t xml:space="preserve">Los  programas  recreativos  son  Montañismo, Kung Fu,  Defensa  Personal,  Gimanasio </t>
    </r>
  </si>
  <si>
    <t xml:space="preserve">Universitario  (pilates, zumba,  aeróbicos, kickboximg, streatching, entrenamiento funcional, estereo, </t>
  </si>
  <si>
    <t>dinámico, baile popular, ciclismo estacionario) Jiu Jitso Montañismo, Natación, entre otros</t>
  </si>
  <si>
    <r>
      <rPr>
        <vertAlign val="superscript"/>
        <sz val="10"/>
        <rFont val="Arial"/>
        <family val="2"/>
      </rPr>
      <t>2/</t>
    </r>
    <r>
      <rPr>
        <sz val="10"/>
        <rFont val="Arial"/>
        <family val="2"/>
      </rPr>
      <t xml:space="preserve"> Ajedrez, Atlétismo, Baloncesto, Balonmano, Esgrima, Futbol,Futbol sala, Karate do, Natación,</t>
    </r>
  </si>
  <si>
    <t>Porrismo, Tenis de mesa y Voleibol, para un total de 12 equipos en ambos generos (24 total).</t>
  </si>
  <si>
    <r>
      <rPr>
        <vertAlign val="superscript"/>
        <sz val="10"/>
        <rFont val="Arial"/>
        <family val="2"/>
      </rPr>
      <t>3/</t>
    </r>
    <r>
      <rPr>
        <sz val="10"/>
        <rFont val="Arial"/>
        <family val="2"/>
      </rPr>
      <t>Arte de Mutación, Compañía Folklorica, Taller formativo musical, Baile popular, Teatro Girasol</t>
    </r>
  </si>
  <si>
    <t>Danza Contemporanea, Baile Popular y Danza Africana total de grupos artisticos 15.</t>
  </si>
  <si>
    <t>Fuente: Vicerrectoría de Vida Estudiantil, Oficina de  Bienestar y Salud.</t>
  </si>
  <si>
    <t>Recreación</t>
  </si>
  <si>
    <t>Deporte Representación</t>
  </si>
  <si>
    <t>Actividades Artistísticas</t>
  </si>
  <si>
    <r>
      <rPr>
        <b/>
        <sz val="12"/>
        <color theme="1"/>
        <rFont val="Times New Roman"/>
        <family val="1"/>
      </rPr>
      <t xml:space="preserve">Beca vigente: </t>
    </r>
    <r>
      <rPr>
        <sz val="12"/>
        <color theme="1"/>
        <rFont val="Times New Roman"/>
        <family val="1"/>
      </rPr>
      <t>se refiere: a la beca que se aplica cada ciclo lectivo y se determina luego de la aplicación  de las disposiciones reglamentarias, a saber: carga académica, rendimiento académico, acuerdos de la Comisión Asesora de Becas, y es la que se utiliza para el cálculo del pago de la matrícula de los estudiantes y la asignación de beneficios complementarios. Esta beca puede ser mayor, menor o igual a la beca permanente.</t>
    </r>
  </si>
  <si>
    <r>
      <rPr>
        <sz val="7"/>
        <color theme="1"/>
        <rFont val="Times New Roman"/>
        <family val="1"/>
      </rPr>
      <t xml:space="preserve"> </t>
    </r>
    <r>
      <rPr>
        <b/>
        <sz val="12"/>
        <color theme="1"/>
        <rFont val="Times New Roman"/>
        <family val="1"/>
      </rPr>
      <t>Beca de asistencia</t>
    </r>
    <r>
      <rPr>
        <sz val="12"/>
        <color theme="1"/>
        <rFont val="Times New Roman"/>
        <family val="1"/>
      </rPr>
      <t xml:space="preserve">: </t>
    </r>
    <r>
      <rPr>
        <b/>
        <sz val="12"/>
        <color theme="1"/>
        <rFont val="Times New Roman"/>
        <family val="1"/>
      </rPr>
      <t>socioeconómica</t>
    </r>
    <r>
      <rPr>
        <sz val="12"/>
        <color theme="1"/>
        <rFont val="Times New Roman"/>
        <family val="1"/>
      </rPr>
      <t>: la beca de asistencia socioeconómica otorga el beneficio de la exoneración total o parcial del costo de matrícula por ciclo lectivo. Se asigna según la situación socioeconómica del estudiante y su grupo familiar. La beca once, además de la exoneración  total del pago de matrícula, otorga una ayuda económica mensual. Es un apoyo que el sistema brinda al estudiante para que culmine sus estudios en una carrera universitaria.</t>
    </r>
  </si>
  <si>
    <r>
      <rPr>
        <b/>
        <sz val="12"/>
        <color theme="1"/>
        <rFont val="Times New Roman"/>
        <family val="1"/>
      </rPr>
      <t>Beca de estímulo</t>
    </r>
    <r>
      <rPr>
        <sz val="12"/>
        <color theme="1"/>
        <rFont val="Times New Roman"/>
        <family val="1"/>
      </rPr>
      <t>: consiste en la exoneración total o parcial de los costos de matrícula y se otorga con el propósito de impulsar la excelencia académica, la participación de los estudiantes  en determinados campos de interés institucional definidos por el Consejo Universitario o en el reglamento, y la participación en grupos culturales y deportivos. Se incluyen en ésta categoría las becas por excelencia académica, horas estudiante y horas asistente, funcionarios universitarios  y sus dependientes y otros convenios.</t>
    </r>
  </si>
  <si>
    <r>
      <rPr>
        <b/>
        <sz val="12"/>
        <color theme="1"/>
        <rFont val="Times New Roman"/>
        <family val="1"/>
      </rPr>
      <t>Extensión Cultural:</t>
    </r>
    <r>
      <rPr>
        <sz val="12"/>
        <color theme="1"/>
        <rFont val="Times New Roman"/>
        <family val="1"/>
      </rPr>
      <t xml:space="preserve"> es la proyección y promoción del quehacer universitario en el ámbito cultural y artístico dentro y fuera de las fronteras costarricenses. Busca responder a las necesidades de la población a la cual va dirigida, enriqueciendo, protegiendo y activando sus propias manifestaciones culturales.</t>
    </r>
  </si>
  <si>
    <r>
      <rPr>
        <b/>
        <sz val="12"/>
        <color theme="1"/>
        <rFont val="Times New Roman"/>
        <family val="1"/>
      </rPr>
      <t xml:space="preserve">Extensión Docente: </t>
    </r>
    <r>
      <rPr>
        <sz val="12"/>
        <color theme="1"/>
        <rFont val="Times New Roman"/>
        <family val="1"/>
      </rPr>
      <t>es el proceso mediante el cual el quehacer académico de la Universidad, se traslada a la comunidad nacional, por medio de las modalidades de: difusión, actualización, capacitación y servicios especiales. La extensión docente utiliza como opciones metodológicas: seminarios, talleres, cursos, planes integrados, asesorías, servicios especializados y otros, bajo la responsabilidad del docente como conductor académico.</t>
    </r>
  </si>
  <si>
    <r>
      <rPr>
        <b/>
        <sz val="12"/>
        <color theme="1"/>
        <rFont val="Times New Roman"/>
        <family val="1"/>
      </rPr>
      <t>Horas Asistente</t>
    </r>
    <r>
      <rPr>
        <sz val="12"/>
        <color theme="1"/>
        <rFont val="Times New Roman"/>
        <family val="1"/>
      </rPr>
      <t>: es una categoría de beca estudiantil, en la que se designa al estudiante, para colaborar en las actividades sustantivas de la Universidad: docencia, investigación y acción social. Debe cumplir con los requisitos de ser estudiante regular, estar matrículado en 9 créditos en el ciclo lectivo ordinario, haber aprobado 4 años del respectivo programa de estudios y tener un rendimiento académico no inferior a 80.</t>
    </r>
  </si>
  <si>
    <r>
      <rPr>
        <b/>
        <sz val="12"/>
        <color theme="1"/>
        <rFont val="Times New Roman"/>
        <family val="1"/>
      </rPr>
      <t>Horas Estudiante</t>
    </r>
    <r>
      <rPr>
        <sz val="12"/>
        <color theme="1"/>
        <rFont val="Times New Roman"/>
        <family val="1"/>
      </rPr>
      <t>: es una categoría de beca estudiantil, en la que se designa al estudiante, para colaborar en actividades propias de docencia, investigación y acción social. Debe cumplir con los requisitos de ser estudiante regular, matrículado en 9 créditos, en el ciclo lectivo en el cual se designa y haber aprobado la asignatura en la que prestará colaboración, cuando se refiera a la docencia.</t>
    </r>
  </si>
  <si>
    <r>
      <rPr>
        <b/>
        <sz val="12"/>
        <color theme="1"/>
        <rFont val="Times New Roman"/>
        <family val="1"/>
      </rPr>
      <t>Investigación Aplicada</t>
    </r>
    <r>
      <rPr>
        <sz val="12"/>
        <color theme="1"/>
        <rFont val="Times New Roman"/>
        <family val="1"/>
      </rPr>
      <t>: actividades cuyo propósito corresponde a la búsqueda científica del conocimiento orientados a aplicaciones prácticas. Este tipo de investigación normalmente diagnostica establece la fase evolutiva del sujeto de estudio para proponer soluciones, sean éstas tratamientos o recomendaciones de manejo racional.</t>
    </r>
  </si>
  <si>
    <r>
      <rPr>
        <b/>
        <sz val="12"/>
        <color theme="1"/>
        <rFont val="Times New Roman"/>
        <family val="1"/>
      </rPr>
      <t>Investigación para el Desarrollo Tecnológico</t>
    </r>
    <r>
      <rPr>
        <sz val="12"/>
        <color theme="1"/>
        <rFont val="Times New Roman"/>
        <family val="1"/>
      </rPr>
      <t>: conjunto de actividades que se llevan a cabo con el propósito de diseñar, desarrollar, innovar o mejorar prototipos, modelos o procesos de producción o materiales, especialmente aquellos de interés económico o aplicado, que podrían tener resultados patentables o susceptibles al régimen de protección intelectual.</t>
    </r>
  </si>
  <si>
    <r>
      <rPr>
        <b/>
        <sz val="12"/>
        <color theme="1"/>
        <rFont val="Times New Roman"/>
        <family val="1"/>
      </rPr>
      <t>Personal de Apoyo:</t>
    </r>
    <r>
      <rPr>
        <sz val="12"/>
        <color theme="1"/>
        <rFont val="Times New Roman"/>
        <family val="1"/>
      </rPr>
      <t xml:space="preserve"> es el recurso humano que coadyuva, en forma directa, con la ejecución de las funciones sustantivas de la academia. Se trata del personal fijo que asiste al profesor en las diferentes actividades requeridas en los laboratorios, en las prácticas de campo, en las investigaciones, en acción social, entre otros.</t>
    </r>
  </si>
  <si>
    <r>
      <rPr>
        <b/>
        <sz val="12"/>
        <color theme="1"/>
        <rFont val="Times New Roman"/>
        <family val="1"/>
      </rPr>
      <t>Trabajo Comunal Universitario</t>
    </r>
    <r>
      <rPr>
        <sz val="12"/>
        <color theme="1"/>
        <rFont val="Times New Roman"/>
        <family val="1"/>
      </rPr>
      <t>: es la actividad interdisciplinaria realizada por la Universidad de Costa Rica por medio de sus estudiantes y profesores, en íntima relación con las comunidades. Implica una interacción dinámica y crítica que contribuye a entender y resolver problemas concretos de esas comunidades y de la sociedad costarricense.</t>
    </r>
  </si>
  <si>
    <t xml:space="preserve">LANAMME </t>
  </si>
  <si>
    <t>Cuadro VE-1  Distribución de plazas en el Programa de Vida Estudiantil, por programa y subprograma.  2018</t>
  </si>
  <si>
    <r>
      <t xml:space="preserve">Total </t>
    </r>
    <r>
      <rPr>
        <vertAlign val="superscript"/>
        <sz val="10"/>
        <rFont val="Arial"/>
        <family val="2"/>
      </rPr>
      <t xml:space="preserve"> 2/</t>
    </r>
  </si>
  <si>
    <r>
      <t xml:space="preserve">            Total </t>
    </r>
    <r>
      <rPr>
        <vertAlign val="superscript"/>
        <sz val="10"/>
        <rFont val="Arial"/>
        <family val="2"/>
      </rPr>
      <t>2/</t>
    </r>
  </si>
  <si>
    <r>
      <t>Cuadro VE5:   Estudiantes físicos</t>
    </r>
    <r>
      <rPr>
        <vertAlign val="superscript"/>
        <sz val="10"/>
        <rFont val="Arial"/>
        <family val="2"/>
      </rPr>
      <t>1/</t>
    </r>
    <r>
      <rPr>
        <sz val="10"/>
        <rFont val="Arial"/>
        <family val="2"/>
      </rPr>
      <t xml:space="preserve"> de posgrado con beca socieconómica, según edad, por especialidad. I ciclo  2018</t>
    </r>
  </si>
  <si>
    <r>
      <rPr>
        <sz val="10"/>
        <rFont val="Arial"/>
        <family val="2"/>
      </rPr>
      <t>3/</t>
    </r>
    <r>
      <rPr>
        <vertAlign val="superscript"/>
        <sz val="10"/>
        <rFont val="Arial"/>
        <family val="2"/>
      </rPr>
      <t xml:space="preserve"> </t>
    </r>
    <r>
      <rPr>
        <sz val="10"/>
        <color theme="1"/>
        <rFont val="Arial"/>
        <family val="2"/>
      </rPr>
      <t xml:space="preserve"> Incluye las categorías de divorciado, separado, viudo, unión libre y no responde.</t>
    </r>
  </si>
  <si>
    <r>
      <t>Cuadro VE6:   Estudiantes físicos</t>
    </r>
    <r>
      <rPr>
        <vertAlign val="superscript"/>
        <sz val="10"/>
        <rFont val="Arial"/>
        <family val="2"/>
      </rPr>
      <t>1/</t>
    </r>
    <r>
      <rPr>
        <sz val="10"/>
        <rFont val="Arial"/>
        <family val="2"/>
      </rPr>
      <t xml:space="preserve"> becados de pregrado y grado,</t>
    </r>
    <r>
      <rPr>
        <vertAlign val="superscript"/>
        <sz val="10"/>
        <rFont val="Arial"/>
        <family val="2"/>
      </rPr>
      <t xml:space="preserve"> </t>
    </r>
    <r>
      <rPr>
        <sz val="10"/>
        <color theme="1"/>
        <rFont val="Arial"/>
        <family val="2"/>
      </rPr>
      <t>según estado civil, por unidad. I ciclo 2018</t>
    </r>
  </si>
  <si>
    <r>
      <t>Cuadro VE7:   Estudiantes físicos</t>
    </r>
    <r>
      <rPr>
        <vertAlign val="superscript"/>
        <sz val="10"/>
        <rFont val="Arial"/>
        <family val="2"/>
      </rPr>
      <t>1/</t>
    </r>
    <r>
      <rPr>
        <sz val="10"/>
        <rFont val="Arial"/>
        <family val="2"/>
      </rPr>
      <t xml:space="preserve"> becados de posgrado, según estado civil, por especialidad. I ciclo  2018</t>
    </r>
  </si>
  <si>
    <r>
      <t>Cuadro VE8:    Estudiantes físicos</t>
    </r>
    <r>
      <rPr>
        <vertAlign val="superscript"/>
        <sz val="10"/>
        <rFont val="Arial"/>
        <family val="2"/>
      </rPr>
      <t xml:space="preserve">1/ </t>
    </r>
    <r>
      <rPr>
        <sz val="10"/>
        <rFont val="Arial"/>
        <family val="2"/>
      </rPr>
      <t xml:space="preserve"> becados de pregrado y grado, según nacionalidad, por unidad. I ciclo  2018</t>
    </r>
  </si>
  <si>
    <r>
      <t>Cuadro VE9:  Estudiantes físicos</t>
    </r>
    <r>
      <rPr>
        <vertAlign val="superscript"/>
        <sz val="10"/>
        <rFont val="Arial"/>
        <family val="2"/>
      </rPr>
      <t>1/</t>
    </r>
    <r>
      <rPr>
        <sz val="10"/>
        <rFont val="Arial"/>
        <family val="2"/>
      </rPr>
      <t xml:space="preserve"> becados de posgrado, según nacionalidad, por especialidad. I ciclo 2018</t>
    </r>
  </si>
  <si>
    <r>
      <t xml:space="preserve">             Total</t>
    </r>
    <r>
      <rPr>
        <vertAlign val="superscript"/>
        <sz val="10"/>
        <rFont val="Arial"/>
        <family val="2"/>
      </rPr>
      <t>2/</t>
    </r>
  </si>
  <si>
    <r>
      <t>Cuadro VE10:  Estudiantes físicos</t>
    </r>
    <r>
      <rPr>
        <vertAlign val="superscript"/>
        <sz val="10"/>
        <rFont val="Arial"/>
        <family val="2"/>
      </rPr>
      <t>1/</t>
    </r>
    <r>
      <rPr>
        <sz val="10"/>
        <rFont val="Arial"/>
        <family val="2"/>
      </rPr>
      <t xml:space="preserve"> becados de pregrado y grado, según número de miembros del grupo familiar, por unidad. I ciclo  2018</t>
    </r>
  </si>
  <si>
    <t>Cuadro VE12:   Estudiantes físicos becados de pregrado y grado, según categoría de beca vigente socioeconómica asignada, por unidad. I ciclo 2018</t>
  </si>
  <si>
    <t>Cuadro VE11:    Estudiantes físicos becados de posgrado, según número de miembros del grupo familiar, por especialidad.</t>
  </si>
  <si>
    <r>
      <t xml:space="preserve">Total </t>
    </r>
    <r>
      <rPr>
        <vertAlign val="superscript"/>
        <sz val="10"/>
        <color theme="1"/>
        <rFont val="Arial"/>
        <family val="2"/>
      </rPr>
      <t>2/</t>
    </r>
  </si>
  <si>
    <r>
      <t>Cuadro VE13:   Estudiantes físicos</t>
    </r>
    <r>
      <rPr>
        <vertAlign val="superscript"/>
        <sz val="10"/>
        <rFont val="Arial"/>
        <family val="2"/>
      </rPr>
      <t>1/</t>
    </r>
    <r>
      <rPr>
        <sz val="10"/>
        <rFont val="Arial"/>
        <family val="2"/>
      </rPr>
      <t xml:space="preserve">  becados de posgrado, según categoría de beca socioeconómica asignada, por especialidad. I ciclo 2018</t>
    </r>
  </si>
  <si>
    <r>
      <t xml:space="preserve">Cuadro VE14:   Estudiantes físicos de primer ingreso </t>
    </r>
    <r>
      <rPr>
        <vertAlign val="superscript"/>
        <sz val="10"/>
        <rFont val="Arial"/>
        <family val="2"/>
      </rPr>
      <t>1/</t>
    </r>
    <r>
      <rPr>
        <sz val="10"/>
        <color theme="1"/>
        <rFont val="Arial"/>
        <family val="2"/>
      </rPr>
      <t xml:space="preserve"> con beca </t>
    </r>
    <r>
      <rPr>
        <vertAlign val="superscript"/>
        <sz val="10"/>
        <rFont val="Arial"/>
        <family val="2"/>
      </rPr>
      <t>2/</t>
    </r>
    <r>
      <rPr>
        <sz val="10"/>
        <color theme="1"/>
        <rFont val="Arial"/>
        <family val="2"/>
      </rPr>
      <t xml:space="preserve"> socioeconómica asignada, según sede, por categoría. I ciclo 2018</t>
    </r>
  </si>
  <si>
    <r>
      <t xml:space="preserve">1/ </t>
    </r>
    <r>
      <rPr>
        <sz val="10"/>
        <color theme="1"/>
        <rFont val="Arial"/>
        <family val="2"/>
      </rPr>
      <t xml:space="preserve"> Las becas asignadas cada ciclo lectivo corresponden a estudiantes en su mayoría de primer ingreso (85,5), el resto (14,5%) a estudiantes regulares que solicitan</t>
    </r>
  </si>
  <si>
    <r>
      <t xml:space="preserve">2/ </t>
    </r>
    <r>
      <rPr>
        <sz val="10"/>
        <color indexed="8"/>
        <rFont val="Arial"/>
        <family val="2"/>
      </rPr>
      <t>Los beneficios estudiantiles para los estudiantes de la Inter Sede de Alajuela se financian con los fondos restringidos (6011,6027 y 6028), que brinda CONARE</t>
    </r>
  </si>
  <si>
    <t>Cuadro VE23:  Número de personas atendidas en consultas y otros servicios brindados por la</t>
  </si>
  <si>
    <t xml:space="preserve">Cuadro VE25:  Número de participantes en el Programa de Promoción de la Salud, de la Oficina </t>
  </si>
  <si>
    <t>Cuadro VE26.  Número de participantes en los Programas Deportivos, Recreativos  y</t>
  </si>
  <si>
    <t>Horas Profesor:</t>
  </si>
  <si>
    <r>
      <t>1/</t>
    </r>
    <r>
      <rPr>
        <sz val="10"/>
        <color theme="1"/>
        <rFont val="Arial"/>
        <family val="2"/>
      </rPr>
      <t xml:space="preserve">  Incluyen las horas profesor según corresponda, convertidas a equivalentes de tiempo completo, y contemplan plazas en propiedad e interinas.</t>
    </r>
  </si>
  <si>
    <t>Estudiantes físicos becados de pregrado y grado, según sexo, por unidad. I ciclo  2018  (Ver Gráfico VE2)</t>
  </si>
  <si>
    <t>Estudiantes físicos becados de pregrado, y grado según estado civil, por unidad. I ciclo 2018  (Ver Gráfico VE4)</t>
  </si>
  <si>
    <t>Estudiantes físicos becados de posgrado, según estado civil, por especialidad. I ciclo 2018  (Ver Gráfico VE4)</t>
  </si>
  <si>
    <t>Estudiantes físicos becados de pregrado y grado, según nacionalidad, por unidad. I ciclo 2018  (Ver Gráfico VE5)</t>
  </si>
  <si>
    <t>Estudiantes físicos becados de posgrado, según nacionalidad, por especialidad. I ciclo 2018.  (Ver Gráfico VE5)</t>
  </si>
  <si>
    <t>Estudiantes físicos becados de pregrado y grado, según número de miembros del grupo familiar, por unidad. I ciclo 2018.  (Ver Gráfico VE6)</t>
  </si>
  <si>
    <t>Estudiantes físicos becados de posgrado, según número de miembros del grupo familiar, por especialidad. I ciclo  2018  (Ver Gráfico VE6)</t>
  </si>
  <si>
    <t>Estudiantes físicos becados de pregrado y grado, según categoría de beca asignada, por unidad. I ciclo 2018</t>
  </si>
  <si>
    <r>
      <t>Cuadro VE3:   Estudiantes físicos becados</t>
    </r>
    <r>
      <rPr>
        <vertAlign val="superscript"/>
        <sz val="10"/>
        <rFont val="Arial"/>
        <family val="2"/>
      </rPr>
      <t>1/</t>
    </r>
    <r>
      <rPr>
        <sz val="10"/>
        <rFont val="Arial"/>
        <family val="2"/>
      </rPr>
      <t xml:space="preserve"> de posgrado con beca socieconómica,</t>
    </r>
    <r>
      <rPr>
        <vertAlign val="superscript"/>
        <sz val="10"/>
        <rFont val="Arial"/>
        <family val="2"/>
      </rPr>
      <t xml:space="preserve"> </t>
    </r>
    <r>
      <rPr>
        <sz val="10"/>
        <color theme="1"/>
        <rFont val="Arial"/>
        <family val="2"/>
      </rPr>
      <t>según sexo, por especialidad. I ciclo 2018</t>
    </r>
  </si>
  <si>
    <r>
      <t xml:space="preserve">Cuadro VE4:   Estudiantes físicos becados </t>
    </r>
    <r>
      <rPr>
        <vertAlign val="superscript"/>
        <sz val="10"/>
        <rFont val="Arial"/>
        <family val="2"/>
      </rPr>
      <t xml:space="preserve">1/ </t>
    </r>
    <r>
      <rPr>
        <sz val="10"/>
        <rFont val="Arial"/>
        <family val="2"/>
      </rPr>
      <t>de pregrado y grado con beca socioeconómica, según edad, por unidad. I ciclo 2018</t>
    </r>
  </si>
  <si>
    <t>Estudiantes físicos becadosde pregrado y grado, con beca socioeconómica según edad, por unidad. I ciclo  2018  (Ver Gráfico VE3)</t>
  </si>
  <si>
    <t>Estudiantes físicos becados de posgrado, con beca socioeconómica según edad, por especialidad. I ciclo 2018  (Ver Gráfico VE3)</t>
  </si>
  <si>
    <t>Estudiantes físicos becados de posgrado, con beca socioeconómica según sexo, por especialidad. I ciclo 2018  (Ver Gráfico VE2)</t>
  </si>
  <si>
    <t>Estudiantes físicos becados de posgrado, según categoría de beca socioeconómica asignada, por especialidad. I ciclo 2018</t>
  </si>
  <si>
    <t>Estudiantes físicos de primer ingreso con beca de socioeconómica, asignada según sede,  por categoría.  I ciclo 2018  (Ver Gráfico VE7)</t>
  </si>
  <si>
    <t>Estudiantes físicos con beca permanente socioeconómica o por actividad universitaria, según sede, por categoría.  I ciclo 2018.  (Ver Gráfico VE8)</t>
  </si>
  <si>
    <t>Estudiantes físicos con beca vigente socioeconómica, según sede por categoría.  I  ciclo 2018  (Ver Gráfico VE8)</t>
  </si>
  <si>
    <t>Estudiantes físicos con beca permanente socioeconómica o por actividad, según sede, por categoría.  I ciclo 2018  (Ver Gráfico VE9)</t>
  </si>
  <si>
    <t>Estudiantes físicos con beca vigente socioeconómica o por actividad, según sede por categoría.  I ciclo 2018  (Ver Gráfico VE9)</t>
  </si>
  <si>
    <t>Estudiantes físicos becarios 4 o 5 que reciben montos por ayuda económica, reubicación geográfica, programa de residencias,  transporte, excelencia académica por promedio ponderado, según sede. Universidad de Costa Rica. I ciclo 2018</t>
  </si>
  <si>
    <t>Estudiantes físicos becados con servicio de almuerzo asignado mediante deposito, según beca vigente, por modalidad de entrega y sede, I ciclo 2018</t>
  </si>
  <si>
    <t xml:space="preserve">  Estudiantes físicos  con beca vigente, beneficiados con prestamo de libros, con solicitudes aprobadas, según sede, por categoría. I ciclo 2018</t>
  </si>
  <si>
    <t>Número de participantes en diferentes programas y actividades ofrecidos por la Oficina de Bienestar y Salud, según tipo de programa y actividad.  2018</t>
  </si>
  <si>
    <t>Número de participantes en el Programa de Promoción de la Salud, de la Oficina de Bienestar y Salud, según tipo de actividad.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</si>
</sst>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0"/>
    <numFmt numFmtId="165" formatCode="#,##0.000"/>
    <numFmt numFmtId="166" formatCode="###0"/>
    <numFmt numFmtId="167" formatCode="0.0"/>
    <numFmt numFmtId="168" formatCode="[$₡-140A]\ #,##0.00;[Red]\-[$₡-140A]\ #,##0.00"/>
    <numFmt numFmtId="169" formatCode="_-* #,##0.00\ [$€]_-;\-* #,##0.00\ [$€]_-;_-* &quot;-&quot;??\ [$€]_-;_-@_-"/>
  </numFmts>
  <fonts count="34">
    <font>
      <sz val="11"/>
      <color theme="1"/>
      <name val="Calibri"/>
      <family val="2"/>
      <scheme val="minor"/>
    </font>
    <font>
      <b/>
      <sz val="14"/>
      <color theme="1"/>
      <name val="Times New Roman"/>
      <family val="1"/>
    </font>
    <font>
      <sz val="12"/>
      <color theme="1"/>
      <name val="Times New Roman"/>
      <family val="1"/>
    </font>
    <font>
      <b/>
      <sz val="12"/>
      <color theme="1"/>
      <name val="Times New Roman"/>
      <family val="1"/>
    </font>
    <font>
      <sz val="7"/>
      <color theme="1"/>
      <name val="Times New Roman"/>
      <family val="1"/>
    </font>
    <font>
      <sz val="10"/>
      <color theme="1"/>
      <name val="Times New Roman"/>
      <family val="1"/>
    </font>
    <font>
      <sz val="10"/>
      <name val="Arial"/>
      <family val="2"/>
    </font>
    <font>
      <b/>
      <sz val="10"/>
      <name val="Arial"/>
      <family val="2"/>
    </font>
    <font>
      <b/>
      <vertAlign val="superscript"/>
      <sz val="10"/>
      <name val="Arial"/>
      <family val="2"/>
    </font>
    <font>
      <sz val="10"/>
      <color indexed="8"/>
      <name val="Arial"/>
      <family val="2"/>
    </font>
    <font>
      <vertAlign val="superscript"/>
      <sz val="10"/>
      <name val="Arial"/>
      <family val="2"/>
    </font>
    <font>
      <sz val="18"/>
      <color rgb="FF000000"/>
      <name val="Times New Roman"/>
      <family val="1"/>
    </font>
    <font>
      <sz val="18"/>
      <name val="Times New Roman"/>
      <family val="1"/>
    </font>
    <font>
      <sz val="11"/>
      <name val="Times New Roman"/>
      <family val="1"/>
    </font>
    <font>
      <sz val="11"/>
      <color theme="1"/>
      <name val="Calibri"/>
      <family val="2"/>
      <scheme val="minor"/>
    </font>
    <font>
      <sz val="10"/>
      <color theme="1"/>
      <name val="Arial"/>
      <family val="2"/>
    </font>
    <font>
      <sz val="11"/>
      <name val="Arial"/>
      <family val="2"/>
    </font>
    <font>
      <sz val="11"/>
      <color indexed="8"/>
      <name val="Arial"/>
      <family val="2"/>
    </font>
    <font>
      <b/>
      <sz val="11"/>
      <name val="Arial"/>
      <family val="2"/>
    </font>
    <font>
      <sz val="10"/>
      <color rgb="FF000000"/>
      <name val="Arial"/>
      <family val="2"/>
    </font>
    <font>
      <b/>
      <sz val="10"/>
      <color indexed="8"/>
      <name val="Arial"/>
      <family val="2"/>
    </font>
    <font>
      <vertAlign val="superscript"/>
      <sz val="10"/>
      <color theme="1"/>
      <name val="Arial"/>
      <family val="2"/>
    </font>
    <font>
      <i/>
      <sz val="11"/>
      <color rgb="FF7F7F7F"/>
      <name val="Calibri"/>
      <family val="2"/>
      <scheme val="minor"/>
    </font>
    <font>
      <i/>
      <sz val="10"/>
      <color rgb="FF000000"/>
      <name val="Arial"/>
      <family val="2"/>
    </font>
    <font>
      <sz val="11"/>
      <color rgb="FF000000"/>
      <name val="Calibri"/>
      <family val="2"/>
    </font>
    <font>
      <sz val="11"/>
      <color rgb="FF000000"/>
      <name val="Arial"/>
      <family val="2"/>
    </font>
    <font>
      <b/>
      <i/>
      <u/>
      <sz val="11"/>
      <color rgb="FF000000"/>
      <name val="Arial1"/>
    </font>
    <font>
      <b/>
      <sz val="10"/>
      <color rgb="FF000000"/>
      <name val="Arial"/>
      <family val="2"/>
    </font>
    <font>
      <sz val="11"/>
      <color rgb="FF000000"/>
      <name val="Arial1"/>
      <charset val="1"/>
    </font>
    <font>
      <b/>
      <sz val="11"/>
      <name val="Times New Roman"/>
      <family val="1"/>
    </font>
    <font>
      <i/>
      <sz val="11"/>
      <name val="Times New Roman"/>
      <family val="1"/>
    </font>
    <font>
      <sz val="10"/>
      <name val="Arial"/>
      <family val="2"/>
    </font>
    <font>
      <sz val="10"/>
      <color rgb="FFFF0000"/>
      <name val="Arial"/>
      <family val="2"/>
    </font>
    <font>
      <u/>
      <sz val="11"/>
      <color theme="10"/>
      <name val="Calibri"/>
      <family val="2"/>
      <scheme val="minor"/>
    </font>
  </fonts>
  <fills count="3">
    <fill>
      <patternFill patternType="none"/>
    </fill>
    <fill>
      <patternFill patternType="gray125"/>
    </fill>
    <fill>
      <patternFill patternType="solid">
        <fgColor rgb="FFFFFFFF"/>
        <bgColor rgb="FFFFFFCC"/>
      </patternFill>
    </fill>
  </fills>
  <borders count="9">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
      <left/>
      <right/>
      <top style="dotted">
        <color indexed="64"/>
      </top>
      <bottom/>
      <diagonal/>
    </border>
    <border>
      <left/>
      <right/>
      <top/>
      <bottom style="dashed">
        <color indexed="64"/>
      </bottom>
      <diagonal/>
    </border>
    <border>
      <left/>
      <right/>
      <top/>
      <bottom style="dotted">
        <color indexed="64"/>
      </bottom>
      <diagonal/>
    </border>
  </borders>
  <cellStyleXfs count="36">
    <xf numFmtId="0" fontId="0"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applyNumberFormat="0" applyFill="0" applyBorder="0" applyAlignment="0" applyProtection="0"/>
    <xf numFmtId="0" fontId="6" fillId="0" borderId="0"/>
    <xf numFmtId="0" fontId="24" fillId="0" borderId="0"/>
    <xf numFmtId="0" fontId="25" fillId="0" borderId="0"/>
    <xf numFmtId="168" fontId="26" fillId="0" borderId="0" applyBorder="0" applyProtection="0"/>
    <xf numFmtId="0" fontId="28" fillId="0" borderId="0"/>
    <xf numFmtId="169" fontId="6" fillId="0" borderId="0" applyFont="0" applyFill="0" applyBorder="0" applyAlignment="0" applyProtection="0"/>
    <xf numFmtId="0" fontId="6" fillId="0" borderId="0"/>
    <xf numFmtId="0" fontId="33" fillId="0" borderId="0" applyNumberFormat="0" applyFill="0" applyBorder="0" applyAlignment="0" applyProtection="0"/>
  </cellStyleXfs>
  <cellXfs count="459">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Fill="1" applyAlignment="1">
      <alignment horizontal="lef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0" fillId="0" borderId="0" xfId="0" applyFill="1"/>
    <xf numFmtId="0" fontId="6" fillId="0" borderId="0" xfId="0" applyFont="1" applyFill="1"/>
    <xf numFmtId="0" fontId="0" fillId="0" borderId="1" xfId="0" applyBorder="1"/>
    <xf numFmtId="4" fontId="7" fillId="0" borderId="0" xfId="0" applyNumberFormat="1" applyFont="1" applyBorder="1"/>
    <xf numFmtId="0" fontId="7" fillId="0" borderId="0" xfId="0" applyFont="1" applyFill="1"/>
    <xf numFmtId="4" fontId="7" fillId="0" borderId="0" xfId="0" applyNumberFormat="1" applyFont="1" applyFill="1" applyBorder="1" applyAlignment="1">
      <alignment horizontal="right"/>
    </xf>
    <xf numFmtId="4" fontId="7" fillId="0" borderId="4" xfId="0" applyNumberFormat="1" applyFont="1" applyFill="1" applyBorder="1" applyAlignment="1">
      <alignment horizontal="center"/>
    </xf>
    <xf numFmtId="0" fontId="7" fillId="0" borderId="4" xfId="0" applyFont="1" applyFill="1" applyBorder="1" applyAlignment="1">
      <alignment horizontal="center"/>
    </xf>
    <xf numFmtId="4" fontId="7" fillId="0" borderId="0" xfId="0" applyNumberFormat="1" applyFont="1" applyBorder="1" applyAlignment="1">
      <alignment horizontal="center"/>
    </xf>
    <xf numFmtId="0" fontId="0" fillId="0" borderId="5" xfId="0" applyBorder="1"/>
    <xf numFmtId="4" fontId="6" fillId="0" borderId="0" xfId="0" applyNumberFormat="1" applyFont="1" applyFill="1"/>
    <xf numFmtId="0" fontId="9" fillId="0" borderId="0" xfId="0" applyFont="1" applyFill="1" applyBorder="1" applyAlignment="1" applyProtection="1">
      <alignment horizontal="left"/>
      <protection locked="0"/>
    </xf>
    <xf numFmtId="0" fontId="10" fillId="0" borderId="0" xfId="0" applyFont="1" applyFill="1"/>
    <xf numFmtId="4" fontId="0" fillId="0" borderId="0" xfId="0" applyNumberFormat="1"/>
    <xf numFmtId="0" fontId="11" fillId="0" borderId="0" xfId="0" applyFont="1" applyAlignment="1">
      <alignment horizontal="center" vertical="center" readingOrder="1"/>
    </xf>
    <xf numFmtId="0" fontId="12" fillId="0" borderId="0" xfId="0" applyFont="1" applyAlignment="1">
      <alignment horizontal="center" vertical="center"/>
    </xf>
    <xf numFmtId="0" fontId="13" fillId="0" borderId="0" xfId="0" applyFont="1"/>
    <xf numFmtId="0" fontId="12" fillId="0" borderId="0" xfId="0" applyFont="1"/>
    <xf numFmtId="0" fontId="6" fillId="0" borderId="0" xfId="0" applyFont="1"/>
    <xf numFmtId="164" fontId="0" fillId="0" borderId="0" xfId="0" applyNumberFormat="1"/>
    <xf numFmtId="2" fontId="0" fillId="0" borderId="0" xfId="0" applyNumberFormat="1"/>
    <xf numFmtId="2" fontId="0" fillId="0" borderId="1" xfId="0" applyNumberFormat="1" applyBorder="1"/>
    <xf numFmtId="0" fontId="0" fillId="0" borderId="0" xfId="0" applyBorder="1"/>
    <xf numFmtId="2" fontId="0" fillId="0" borderId="0" xfId="0" applyNumberFormat="1" applyBorder="1"/>
    <xf numFmtId="2" fontId="0" fillId="0" borderId="0" xfId="0" applyNumberFormat="1" applyBorder="1" applyAlignment="1">
      <alignment horizontal="center"/>
    </xf>
    <xf numFmtId="2" fontId="0" fillId="0" borderId="5" xfId="0" applyNumberFormat="1" applyBorder="1"/>
    <xf numFmtId="164" fontId="0" fillId="0" borderId="0" xfId="0" applyNumberFormat="1" applyBorder="1"/>
    <xf numFmtId="0" fontId="7" fillId="0" borderId="0" xfId="0" applyFont="1"/>
    <xf numFmtId="0" fontId="6" fillId="0" borderId="0" xfId="0" applyFont="1" applyBorder="1"/>
    <xf numFmtId="164" fontId="6" fillId="0" borderId="0" xfId="0" applyNumberFormat="1" applyFont="1" applyFill="1"/>
    <xf numFmtId="0" fontId="10" fillId="0" borderId="0" xfId="0" applyFont="1" applyBorder="1"/>
    <xf numFmtId="0" fontId="6" fillId="0" borderId="0" xfId="0" applyFont="1" applyAlignment="1">
      <alignment horizontal="center"/>
    </xf>
    <xf numFmtId="0" fontId="6" fillId="0" borderId="0" xfId="0" applyFont="1" applyFill="1" applyAlignment="1">
      <alignment horizontal="center"/>
    </xf>
    <xf numFmtId="2" fontId="7" fillId="0" borderId="1" xfId="0" applyNumberFormat="1" applyFont="1" applyBorder="1"/>
    <xf numFmtId="0" fontId="7" fillId="0" borderId="1" xfId="0" applyFont="1" applyBorder="1"/>
    <xf numFmtId="0" fontId="7" fillId="0" borderId="0" xfId="0" applyFont="1" applyBorder="1"/>
    <xf numFmtId="3" fontId="0" fillId="0" borderId="0" xfId="0" applyNumberFormat="1"/>
    <xf numFmtId="164" fontId="6" fillId="0" borderId="0" xfId="0" applyNumberFormat="1" applyFont="1"/>
    <xf numFmtId="2" fontId="6" fillId="0" borderId="0" xfId="0" applyNumberFormat="1" applyFont="1"/>
    <xf numFmtId="2" fontId="7" fillId="0" borderId="0" xfId="0" applyNumberFormat="1" applyFont="1" applyBorder="1"/>
    <xf numFmtId="0" fontId="6" fillId="0" borderId="0" xfId="0" applyFont="1" applyFill="1" applyBorder="1"/>
    <xf numFmtId="0" fontId="6" fillId="0" borderId="0" xfId="0" applyFont="1" applyAlignment="1">
      <alignment horizontal="right"/>
    </xf>
    <xf numFmtId="0" fontId="0" fillId="0" borderId="0" xfId="0" applyAlignment="1">
      <alignment horizontal="right"/>
    </xf>
    <xf numFmtId="4" fontId="6" fillId="0" borderId="0" xfId="0" applyNumberFormat="1" applyFont="1" applyFill="1" applyBorder="1" applyAlignment="1">
      <alignment horizontal="right"/>
    </xf>
    <xf numFmtId="0" fontId="6" fillId="0" borderId="0" xfId="0" applyFont="1" applyAlignment="1">
      <alignment horizontal="left"/>
    </xf>
    <xf numFmtId="0" fontId="15" fillId="0" borderId="0" xfId="0" applyFont="1"/>
    <xf numFmtId="2" fontId="15" fillId="0" borderId="5" xfId="0" applyNumberFormat="1" applyFont="1" applyBorder="1"/>
    <xf numFmtId="0" fontId="15" fillId="0" borderId="1" xfId="0" applyFont="1" applyBorder="1"/>
    <xf numFmtId="4" fontId="15" fillId="0" borderId="1" xfId="0" applyNumberFormat="1" applyFont="1" applyBorder="1"/>
    <xf numFmtId="2" fontId="15" fillId="0" borderId="1" xfId="0" applyNumberFormat="1" applyFont="1" applyBorder="1"/>
    <xf numFmtId="2" fontId="15" fillId="0" borderId="6" xfId="0" applyNumberFormat="1" applyFont="1" applyBorder="1" applyAlignment="1">
      <alignment horizontal="center"/>
    </xf>
    <xf numFmtId="0" fontId="15" fillId="0" borderId="5" xfId="0" applyFont="1" applyBorder="1"/>
    <xf numFmtId="4" fontId="15" fillId="0" borderId="0" xfId="0" applyNumberFormat="1" applyFont="1"/>
    <xf numFmtId="2" fontId="15" fillId="0" borderId="0" xfId="0" applyNumberFormat="1" applyFont="1"/>
    <xf numFmtId="0" fontId="15" fillId="0" borderId="0" xfId="0" applyFont="1" applyAlignment="1">
      <alignment horizontal="left"/>
    </xf>
    <xf numFmtId="0" fontId="15" fillId="0" borderId="0" xfId="0" applyFont="1" applyAlignment="1">
      <alignment horizontal="center"/>
    </xf>
    <xf numFmtId="0" fontId="15" fillId="0" borderId="5" xfId="0" applyFont="1" applyBorder="1" applyAlignment="1">
      <alignment horizontal="center"/>
    </xf>
    <xf numFmtId="4" fontId="15" fillId="0" borderId="0" xfId="0" applyNumberFormat="1" applyFont="1" applyFill="1" applyAlignment="1">
      <alignment horizontal="right"/>
    </xf>
    <xf numFmtId="0" fontId="15" fillId="0" borderId="0" xfId="0" applyFont="1" applyFill="1"/>
    <xf numFmtId="4" fontId="15" fillId="0" borderId="0" xfId="0" applyNumberFormat="1" applyFont="1" applyFill="1"/>
    <xf numFmtId="0" fontId="15" fillId="0" borderId="1" xfId="0" applyFont="1" applyFill="1" applyBorder="1"/>
    <xf numFmtId="164" fontId="15" fillId="0" borderId="1" xfId="0" applyNumberFormat="1" applyFont="1" applyFill="1" applyBorder="1"/>
    <xf numFmtId="0" fontId="15" fillId="0" borderId="0" xfId="0" applyFont="1" applyBorder="1"/>
    <xf numFmtId="0" fontId="15" fillId="0" borderId="0" xfId="0" applyFont="1" applyBorder="1" applyAlignment="1">
      <alignment horizontal="center"/>
    </xf>
    <xf numFmtId="164" fontId="15" fillId="0" borderId="0" xfId="0" applyNumberFormat="1" applyFont="1" applyFill="1" applyBorder="1"/>
    <xf numFmtId="0" fontId="15" fillId="0" borderId="0" xfId="0" applyFont="1" applyFill="1" applyBorder="1"/>
    <xf numFmtId="0" fontId="15" fillId="0" borderId="5" xfId="0" applyFont="1" applyFill="1" applyBorder="1"/>
    <xf numFmtId="164" fontId="15" fillId="0" borderId="5" xfId="0" applyNumberFormat="1" applyFont="1" applyFill="1" applyBorder="1"/>
    <xf numFmtId="4" fontId="15" fillId="0" borderId="1" xfId="0" applyNumberFormat="1" applyFont="1" applyFill="1" applyBorder="1"/>
    <xf numFmtId="4" fontId="15" fillId="0" borderId="0" xfId="0" applyNumberFormat="1" applyFont="1" applyBorder="1"/>
    <xf numFmtId="2" fontId="15" fillId="0" borderId="0" xfId="0" applyNumberFormat="1" applyFont="1" applyBorder="1"/>
    <xf numFmtId="4" fontId="15" fillId="0" borderId="5" xfId="0" applyNumberFormat="1" applyFont="1" applyFill="1" applyBorder="1"/>
    <xf numFmtId="2" fontId="15" fillId="0" borderId="0" xfId="0" applyNumberFormat="1" applyFont="1" applyFill="1"/>
    <xf numFmtId="164" fontId="15" fillId="0" borderId="0" xfId="0" applyNumberFormat="1" applyFont="1"/>
    <xf numFmtId="1" fontId="15" fillId="0" borderId="0" xfId="0" applyNumberFormat="1" applyFont="1"/>
    <xf numFmtId="2" fontId="15" fillId="0" borderId="1" xfId="0" applyNumberFormat="1" applyFont="1" applyFill="1" applyBorder="1"/>
    <xf numFmtId="164" fontId="15" fillId="0" borderId="1" xfId="0" applyNumberFormat="1" applyFont="1" applyBorder="1"/>
    <xf numFmtId="2" fontId="15" fillId="0" borderId="0" xfId="0" applyNumberFormat="1" applyFont="1" applyFill="1" applyBorder="1"/>
    <xf numFmtId="164" fontId="15" fillId="0" borderId="0" xfId="0" applyNumberFormat="1" applyFont="1" applyBorder="1" applyAlignment="1">
      <alignment horizontal="center"/>
    </xf>
    <xf numFmtId="2" fontId="15" fillId="0" borderId="6" xfId="0" applyNumberFormat="1" applyFont="1" applyFill="1" applyBorder="1" applyAlignment="1">
      <alignment horizontal="center"/>
    </xf>
    <xf numFmtId="164" fontId="15" fillId="0" borderId="6" xfId="0" applyNumberFormat="1" applyFont="1" applyBorder="1" applyAlignment="1">
      <alignment horizontal="center"/>
    </xf>
    <xf numFmtId="2" fontId="15" fillId="0" borderId="0" xfId="0" applyNumberFormat="1" applyFont="1" applyBorder="1" applyAlignment="1">
      <alignment horizontal="center"/>
    </xf>
    <xf numFmtId="2" fontId="15" fillId="0" borderId="5" xfId="0" applyNumberFormat="1" applyFont="1" applyFill="1" applyBorder="1"/>
    <xf numFmtId="164" fontId="15" fillId="0" borderId="5" xfId="0" applyNumberFormat="1" applyFont="1" applyBorder="1"/>
    <xf numFmtId="164" fontId="15" fillId="0" borderId="0" xfId="0" applyNumberFormat="1" applyFont="1" applyBorder="1"/>
    <xf numFmtId="164" fontId="15" fillId="0" borderId="0" xfId="0" applyNumberFormat="1" applyFont="1" applyFill="1"/>
    <xf numFmtId="4" fontId="15" fillId="0" borderId="0" xfId="0" applyNumberFormat="1" applyFont="1" applyFill="1" applyBorder="1" applyAlignment="1"/>
    <xf numFmtId="0" fontId="6" fillId="0" borderId="0" xfId="0" applyFont="1" applyFill="1" applyAlignment="1">
      <alignment horizontal="justify"/>
    </xf>
    <xf numFmtId="2" fontId="15" fillId="0" borderId="0" xfId="0" applyNumberFormat="1" applyFont="1" applyAlignment="1">
      <alignment horizontal="center"/>
    </xf>
    <xf numFmtId="164" fontId="15" fillId="0" borderId="0" xfId="0" applyNumberFormat="1" applyFont="1" applyAlignment="1">
      <alignment horizontal="center"/>
    </xf>
    <xf numFmtId="4" fontId="15" fillId="0" borderId="0" xfId="0" applyNumberFormat="1" applyFont="1" applyAlignment="1">
      <alignment horizontal="center"/>
    </xf>
    <xf numFmtId="0" fontId="15" fillId="0" borderId="0" xfId="0" applyFont="1" applyFill="1" applyAlignment="1">
      <alignment horizontal="center"/>
    </xf>
    <xf numFmtId="164" fontId="15" fillId="0" borderId="0" xfId="0" applyNumberFormat="1" applyFont="1" applyFill="1" applyAlignment="1">
      <alignment horizontal="center"/>
    </xf>
    <xf numFmtId="2" fontId="15" fillId="0" borderId="0" xfId="0" applyNumberFormat="1" applyFont="1" applyFill="1" applyBorder="1" applyAlignment="1">
      <alignment horizontal="center"/>
    </xf>
    <xf numFmtId="3" fontId="15" fillId="0" borderId="0" xfId="0" applyNumberFormat="1" applyFont="1"/>
    <xf numFmtId="0" fontId="16" fillId="0" borderId="0" xfId="0" applyFont="1"/>
    <xf numFmtId="0" fontId="18" fillId="0" borderId="0" xfId="0" applyFont="1"/>
    <xf numFmtId="0" fontId="18" fillId="0" borderId="0" xfId="0" applyFont="1" applyFill="1"/>
    <xf numFmtId="0" fontId="16" fillId="0" borderId="0" xfId="0" applyFont="1" applyFill="1"/>
    <xf numFmtId="0" fontId="16" fillId="0" borderId="5" xfId="0" applyFont="1" applyBorder="1"/>
    <xf numFmtId="164" fontId="6" fillId="0" borderId="1" xfId="0" applyNumberFormat="1" applyFont="1" applyFill="1" applyBorder="1"/>
    <xf numFmtId="2" fontId="6" fillId="0" borderId="1" xfId="0" applyNumberFormat="1" applyFont="1" applyBorder="1"/>
    <xf numFmtId="0" fontId="6" fillId="0" borderId="1" xfId="0" applyFont="1" applyBorder="1"/>
    <xf numFmtId="164" fontId="6" fillId="0" borderId="1" xfId="0" applyNumberFormat="1" applyFont="1" applyBorder="1"/>
    <xf numFmtId="164" fontId="6" fillId="0" borderId="0" xfId="0" applyNumberFormat="1" applyFont="1" applyFill="1" applyBorder="1"/>
    <xf numFmtId="2" fontId="6" fillId="0" borderId="0" xfId="0" applyNumberFormat="1" applyFont="1" applyBorder="1"/>
    <xf numFmtId="2" fontId="6" fillId="0" borderId="0" xfId="0" applyNumberFormat="1" applyFont="1" applyBorder="1" applyAlignment="1">
      <alignment horizontal="center"/>
    </xf>
    <xf numFmtId="164" fontId="6" fillId="0" borderId="6" xfId="0" applyNumberFormat="1" applyFont="1" applyFill="1" applyBorder="1" applyAlignment="1">
      <alignment horizontal="center"/>
    </xf>
    <xf numFmtId="2" fontId="6" fillId="0" borderId="6" xfId="0" applyNumberFormat="1" applyFont="1" applyBorder="1" applyAlignment="1">
      <alignment horizontal="center"/>
    </xf>
    <xf numFmtId="164" fontId="6" fillId="0" borderId="6" xfId="0" applyNumberFormat="1" applyFont="1" applyBorder="1" applyAlignment="1">
      <alignment horizontal="center"/>
    </xf>
    <xf numFmtId="164" fontId="6" fillId="0" borderId="5" xfId="0" applyNumberFormat="1" applyFont="1" applyFill="1" applyBorder="1"/>
    <xf numFmtId="2" fontId="6" fillId="0" borderId="5" xfId="0" applyNumberFormat="1" applyFont="1" applyBorder="1"/>
    <xf numFmtId="0" fontId="6" fillId="0" borderId="5" xfId="0" applyFont="1" applyBorder="1"/>
    <xf numFmtId="164" fontId="6" fillId="0" borderId="5" xfId="0" applyNumberFormat="1" applyFont="1" applyBorder="1"/>
    <xf numFmtId="164" fontId="6" fillId="0" borderId="0" xfId="0" applyNumberFormat="1" applyFont="1" applyBorder="1"/>
    <xf numFmtId="3" fontId="6" fillId="0" borderId="0" xfId="0" applyNumberFormat="1" applyFont="1" applyFill="1" applyBorder="1" applyAlignment="1">
      <alignment horizontal="right"/>
    </xf>
    <xf numFmtId="0" fontId="10" fillId="0" borderId="0" xfId="0" applyFont="1"/>
    <xf numFmtId="2" fontId="6" fillId="0" borderId="0" xfId="0" applyNumberFormat="1" applyFont="1" applyFill="1"/>
    <xf numFmtId="0" fontId="15" fillId="0" borderId="0" xfId="0" applyFont="1" applyBorder="1" applyAlignment="1">
      <alignment horizontal="right"/>
    </xf>
    <xf numFmtId="3" fontId="15" fillId="0" borderId="0" xfId="0" applyNumberFormat="1" applyFont="1" applyAlignment="1">
      <alignment horizontal="right"/>
    </xf>
    <xf numFmtId="164" fontId="15" fillId="0" borderId="0" xfId="0" applyNumberFormat="1" applyFont="1" applyAlignment="1">
      <alignment horizontal="right"/>
    </xf>
    <xf numFmtId="2" fontId="15" fillId="0" borderId="0" xfId="0" applyNumberFormat="1" applyFont="1" applyAlignment="1">
      <alignment horizontal="right"/>
    </xf>
    <xf numFmtId="0" fontId="15" fillId="0" borderId="0" xfId="0" applyFont="1" applyAlignment="1">
      <alignment horizontal="right"/>
    </xf>
    <xf numFmtId="164" fontId="15" fillId="0" borderId="0" xfId="0" applyNumberFormat="1" applyFont="1" applyBorder="1" applyAlignment="1">
      <alignment horizontal="right"/>
    </xf>
    <xf numFmtId="164" fontId="15" fillId="0" borderId="0" xfId="0" applyNumberFormat="1" applyFont="1" applyFill="1" applyAlignment="1">
      <alignment horizontal="right"/>
    </xf>
    <xf numFmtId="2" fontId="6" fillId="0" borderId="1" xfId="0" applyNumberFormat="1" applyFont="1" applyFill="1" applyBorder="1"/>
    <xf numFmtId="2" fontId="6" fillId="0" borderId="0" xfId="0" applyNumberFormat="1" applyFont="1" applyFill="1" applyBorder="1"/>
    <xf numFmtId="2" fontId="6" fillId="0" borderId="6" xfId="0" applyNumberFormat="1" applyFont="1" applyFill="1" applyBorder="1" applyAlignment="1">
      <alignment horizontal="center"/>
    </xf>
    <xf numFmtId="2" fontId="6" fillId="0" borderId="5" xfId="0" applyNumberFormat="1" applyFont="1" applyFill="1" applyBorder="1"/>
    <xf numFmtId="166" fontId="9" fillId="0" borderId="0" xfId="0" applyNumberFormat="1" applyFont="1" applyBorder="1" applyAlignment="1">
      <alignment horizontal="right" vertical="top"/>
    </xf>
    <xf numFmtId="164" fontId="6" fillId="0" borderId="0" xfId="0" applyNumberFormat="1" applyFont="1" applyAlignment="1"/>
    <xf numFmtId="0" fontId="15" fillId="0" borderId="0" xfId="0" applyFont="1" applyAlignment="1"/>
    <xf numFmtId="0" fontId="6" fillId="0" borderId="0" xfId="0" applyFont="1" applyFill="1" applyBorder="1" applyAlignment="1">
      <alignment horizontal="center"/>
    </xf>
    <xf numFmtId="0" fontId="7" fillId="0" borderId="0" xfId="0" applyFont="1" applyFill="1" applyBorder="1"/>
    <xf numFmtId="164" fontId="6" fillId="0" borderId="0" xfId="0" applyNumberFormat="1" applyFont="1" applyAlignment="1">
      <alignment horizontal="right"/>
    </xf>
    <xf numFmtId="2" fontId="6" fillId="0" borderId="0" xfId="0" applyNumberFormat="1" applyFont="1" applyAlignment="1">
      <alignment horizontal="right"/>
    </xf>
    <xf numFmtId="164" fontId="6" fillId="0" borderId="0" xfId="0" applyNumberFormat="1" applyFont="1" applyFill="1" applyAlignment="1">
      <alignment horizontal="right"/>
    </xf>
    <xf numFmtId="2" fontId="6" fillId="0" borderId="5" xfId="0" applyNumberFormat="1" applyFont="1" applyBorder="1" applyAlignment="1">
      <alignment horizontal="right"/>
    </xf>
    <xf numFmtId="164" fontId="6" fillId="0" borderId="5" xfId="0" applyNumberFormat="1" applyFont="1" applyBorder="1" applyAlignment="1">
      <alignment horizontal="right"/>
    </xf>
    <xf numFmtId="164" fontId="15" fillId="0" borderId="6" xfId="0" applyNumberFormat="1" applyFont="1" applyFill="1" applyBorder="1" applyAlignment="1">
      <alignment horizontal="center"/>
    </xf>
    <xf numFmtId="2" fontId="15" fillId="0" borderId="5" xfId="0" applyNumberFormat="1" applyFont="1" applyBorder="1" applyAlignment="1">
      <alignment horizontal="right"/>
    </xf>
    <xf numFmtId="0" fontId="6" fillId="0" borderId="0" xfId="0" applyFont="1" applyBorder="1" applyAlignment="1">
      <alignment horizontal="right"/>
    </xf>
    <xf numFmtId="164" fontId="6" fillId="0" borderId="0" xfId="0" applyNumberFormat="1" applyFont="1" applyBorder="1" applyAlignment="1"/>
    <xf numFmtId="0" fontId="15" fillId="0" borderId="0" xfId="0" applyFont="1" applyBorder="1" applyAlignment="1"/>
    <xf numFmtId="164" fontId="7" fillId="0" borderId="0" xfId="0" applyNumberFormat="1" applyFont="1" applyFill="1"/>
    <xf numFmtId="164" fontId="7" fillId="0" borderId="0" xfId="0" applyNumberFormat="1" applyFont="1"/>
    <xf numFmtId="2" fontId="7" fillId="0" borderId="0" xfId="0" applyNumberFormat="1" applyFont="1"/>
    <xf numFmtId="164" fontId="6" fillId="0" borderId="1" xfId="0" applyNumberFormat="1" applyFont="1" applyBorder="1" applyAlignment="1">
      <alignment horizontal="right"/>
    </xf>
    <xf numFmtId="164" fontId="6" fillId="0" borderId="0" xfId="0" applyNumberFormat="1" applyFont="1" applyBorder="1" applyAlignment="1">
      <alignment horizontal="right"/>
    </xf>
    <xf numFmtId="164" fontId="7" fillId="0" borderId="0" xfId="0" applyNumberFormat="1" applyFont="1" applyAlignment="1">
      <alignment horizontal="right"/>
    </xf>
    <xf numFmtId="0" fontId="6" fillId="0" borderId="0" xfId="0" applyFont="1" applyFill="1" applyBorder="1" applyAlignment="1">
      <alignment horizontal="right"/>
    </xf>
    <xf numFmtId="0" fontId="6" fillId="0" borderId="0" xfId="0" applyFont="1" applyAlignment="1">
      <alignment horizontal="left" indent="1"/>
    </xf>
    <xf numFmtId="164" fontId="6" fillId="0" borderId="0" xfId="0" applyNumberFormat="1" applyFont="1" applyFill="1" applyAlignment="1">
      <alignment horizontal="center"/>
    </xf>
    <xf numFmtId="164" fontId="6" fillId="0" borderId="0" xfId="0" applyNumberFormat="1" applyFont="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2" fontId="6" fillId="0" borderId="0" xfId="0" applyNumberFormat="1" applyFont="1" applyAlignment="1">
      <alignment horizontal="center"/>
    </xf>
    <xf numFmtId="0" fontId="6" fillId="0" borderId="0" xfId="1" applyFont="1" applyFill="1"/>
    <xf numFmtId="0" fontId="0" fillId="0" borderId="0" xfId="0" applyAlignment="1"/>
    <xf numFmtId="164" fontId="0" fillId="0" borderId="0" xfId="0" applyNumberFormat="1" applyAlignment="1">
      <alignment horizontal="right"/>
    </xf>
    <xf numFmtId="0" fontId="6" fillId="0" borderId="0" xfId="0" applyFont="1" applyAlignment="1">
      <alignment horizontal="center" vertical="center"/>
    </xf>
    <xf numFmtId="3" fontId="6" fillId="0" borderId="0" xfId="0" applyNumberFormat="1" applyFont="1" applyFill="1"/>
    <xf numFmtId="0" fontId="7" fillId="0" borderId="5" xfId="0" applyFont="1" applyBorder="1" applyAlignment="1">
      <alignment horizontal="center"/>
    </xf>
    <xf numFmtId="0" fontId="5" fillId="0" borderId="0" xfId="0" applyFont="1" applyAlignment="1">
      <alignment horizontal="left"/>
    </xf>
    <xf numFmtId="2" fontId="0" fillId="0" borderId="0" xfId="0" applyNumberFormat="1" applyFill="1" applyAlignment="1">
      <alignment horizontal="right"/>
    </xf>
    <xf numFmtId="0" fontId="0" fillId="0" borderId="0" xfId="0" applyFill="1" applyAlignment="1">
      <alignment horizontal="right"/>
    </xf>
    <xf numFmtId="164" fontId="0" fillId="0" borderId="0" xfId="0" applyNumberFormat="1" applyFill="1" applyAlignment="1">
      <alignment horizontal="right"/>
    </xf>
    <xf numFmtId="0" fontId="6" fillId="0" borderId="0" xfId="0" applyFont="1" applyFill="1" applyAlignment="1"/>
    <xf numFmtId="2" fontId="0" fillId="0" borderId="0" xfId="0" applyNumberFormat="1" applyAlignment="1">
      <alignment horizontal="right"/>
    </xf>
    <xf numFmtId="2" fontId="0" fillId="0" borderId="0" xfId="0" applyNumberFormat="1" applyAlignment="1">
      <alignment horizontal="center"/>
    </xf>
    <xf numFmtId="2" fontId="6" fillId="0" borderId="6" xfId="0" applyNumberFormat="1" applyFont="1" applyBorder="1" applyAlignment="1">
      <alignment horizontal="left"/>
    </xf>
    <xf numFmtId="0" fontId="6" fillId="0" borderId="5" xfId="0" applyFont="1" applyBorder="1" applyAlignment="1">
      <alignment horizontal="center"/>
    </xf>
    <xf numFmtId="2" fontId="6" fillId="0" borderId="5" xfId="0" applyNumberFormat="1" applyFont="1" applyBorder="1" applyAlignment="1">
      <alignment horizontal="center"/>
    </xf>
    <xf numFmtId="2" fontId="6" fillId="0" borderId="0" xfId="0" applyNumberFormat="1" applyFont="1" applyBorder="1" applyAlignment="1">
      <alignment horizontal="right"/>
    </xf>
    <xf numFmtId="0" fontId="7" fillId="0" borderId="0" xfId="0" applyFont="1" applyBorder="1" applyAlignment="1">
      <alignment horizontal="center"/>
    </xf>
    <xf numFmtId="2" fontId="7" fillId="0" borderId="0" xfId="0" applyNumberFormat="1" applyFont="1" applyBorder="1" applyAlignment="1">
      <alignment horizontal="center"/>
    </xf>
    <xf numFmtId="4" fontId="0" fillId="0" borderId="0" xfId="0" applyNumberFormat="1" applyAlignment="1">
      <alignment vertical="center"/>
    </xf>
    <xf numFmtId="2" fontId="0" fillId="0" borderId="1" xfId="0" applyNumberFormat="1" applyBorder="1" applyAlignment="1">
      <alignment horizontal="right"/>
    </xf>
    <xf numFmtId="2" fontId="0" fillId="0" borderId="5" xfId="0" applyNumberFormat="1" applyBorder="1" applyAlignment="1">
      <alignment horizontal="right"/>
    </xf>
    <xf numFmtId="164" fontId="0" fillId="0" borderId="0" xfId="0" applyNumberFormat="1" applyBorder="1" applyAlignment="1">
      <alignment horizontal="right"/>
    </xf>
    <xf numFmtId="2" fontId="0" fillId="0" borderId="0" xfId="0" applyNumberFormat="1" applyBorder="1" applyAlignment="1">
      <alignment horizontal="right"/>
    </xf>
    <xf numFmtId="1" fontId="19" fillId="0" borderId="0" xfId="28" applyNumberFormat="1" applyFont="1" applyFill="1" applyBorder="1" applyAlignment="1">
      <alignment horizontal="right" vertical="center"/>
    </xf>
    <xf numFmtId="1" fontId="6" fillId="0" borderId="0" xfId="0" applyNumberFormat="1" applyFont="1" applyFill="1" applyAlignment="1">
      <alignment horizontal="right"/>
    </xf>
    <xf numFmtId="164" fontId="15" fillId="0" borderId="1" xfId="0" applyNumberFormat="1" applyFont="1" applyBorder="1" applyAlignment="1">
      <alignment horizontal="right"/>
    </xf>
    <xf numFmtId="2" fontId="15" fillId="0" borderId="1" xfId="0" applyNumberFormat="1" applyFont="1" applyBorder="1" applyAlignment="1">
      <alignment horizontal="right"/>
    </xf>
    <xf numFmtId="164" fontId="15" fillId="0" borderId="6" xfId="0" applyNumberFormat="1" applyFont="1" applyBorder="1" applyAlignment="1">
      <alignment horizontal="right"/>
    </xf>
    <xf numFmtId="164" fontId="15" fillId="0" borderId="5" xfId="0" applyNumberFormat="1" applyFont="1" applyBorder="1" applyAlignment="1">
      <alignment horizontal="right"/>
    </xf>
    <xf numFmtId="2" fontId="15" fillId="0" borderId="0" xfId="0" applyNumberFormat="1" applyFont="1" applyBorder="1" applyAlignment="1">
      <alignment horizontal="right"/>
    </xf>
    <xf numFmtId="1" fontId="6" fillId="0" borderId="0" xfId="0" applyNumberFormat="1" applyFont="1" applyAlignment="1"/>
    <xf numFmtId="167" fontId="19" fillId="0" borderId="0" xfId="28" applyNumberFormat="1" applyFont="1" applyFill="1" applyBorder="1" applyAlignment="1">
      <alignment horizontal="right" vertical="center"/>
    </xf>
    <xf numFmtId="0" fontId="19" fillId="0" borderId="0" xfId="28" applyFont="1" applyFill="1" applyBorder="1" applyAlignment="1">
      <alignment horizontal="left" vertical="center" indent="1"/>
    </xf>
    <xf numFmtId="1" fontId="19" fillId="0" borderId="0" xfId="27" applyNumberFormat="1" applyFont="1" applyFill="1" applyBorder="1" applyAlignment="1">
      <alignment horizontal="right" vertical="center"/>
    </xf>
    <xf numFmtId="167" fontId="19" fillId="0" borderId="0" xfId="27" applyNumberFormat="1" applyFont="1" applyFill="1" applyBorder="1" applyAlignment="1">
      <alignment horizontal="right" vertical="center"/>
    </xf>
    <xf numFmtId="164" fontId="15" fillId="0" borderId="6" xfId="0" applyNumberFormat="1" applyFont="1" applyFill="1" applyBorder="1" applyAlignment="1">
      <alignment horizontal="right"/>
    </xf>
    <xf numFmtId="2" fontId="15" fillId="0" borderId="0" xfId="0" applyNumberFormat="1" applyFont="1" applyFill="1" applyAlignment="1">
      <alignment horizontal="right"/>
    </xf>
    <xf numFmtId="0" fontId="6" fillId="0" borderId="0" xfId="0" applyFont="1" applyFill="1" applyAlignment="1">
      <alignment horizontal="right"/>
    </xf>
    <xf numFmtId="164"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1" fontId="23" fillId="0" borderId="0" xfId="28" applyNumberFormat="1" applyFont="1" applyFill="1" applyBorder="1" applyAlignment="1">
      <alignment horizontal="right" vertical="center"/>
    </xf>
    <xf numFmtId="167" fontId="23" fillId="0" borderId="0" xfId="28" applyNumberFormat="1" applyFont="1" applyFill="1" applyBorder="1" applyAlignment="1">
      <alignment horizontal="right" vertical="center"/>
    </xf>
    <xf numFmtId="1" fontId="19" fillId="2" borderId="0" xfId="28" applyNumberFormat="1" applyFont="1" applyFill="1" applyBorder="1" applyAlignment="1">
      <alignment horizontal="right" vertical="center"/>
    </xf>
    <xf numFmtId="3" fontId="19" fillId="0" borderId="0" xfId="27" applyNumberFormat="1" applyFont="1" applyFill="1" applyBorder="1" applyAlignment="1">
      <alignment horizontal="right" vertical="center"/>
    </xf>
    <xf numFmtId="164" fontId="0" fillId="0" borderId="0" xfId="0" applyNumberFormat="1" applyFill="1" applyBorder="1" applyAlignment="1">
      <alignment horizontal="right"/>
    </xf>
    <xf numFmtId="164" fontId="0" fillId="0" borderId="0" xfId="0" applyNumberFormat="1" applyBorder="1" applyAlignment="1"/>
    <xf numFmtId="49" fontId="6" fillId="0" borderId="0" xfId="0" applyNumberFormat="1" applyFont="1"/>
    <xf numFmtId="49" fontId="10" fillId="0" borderId="0" xfId="0" applyNumberFormat="1" applyFont="1"/>
    <xf numFmtId="3" fontId="0" fillId="0" borderId="0" xfId="0" applyNumberFormat="1" applyBorder="1" applyAlignment="1">
      <alignment horizontal="right"/>
    </xf>
    <xf numFmtId="3" fontId="19" fillId="0" borderId="0" xfId="28" applyNumberFormat="1" applyFont="1" applyFill="1" applyBorder="1" applyAlignment="1">
      <alignment horizontal="right" vertical="center"/>
    </xf>
    <xf numFmtId="167" fontId="19" fillId="0" borderId="0" xfId="28" applyNumberFormat="1" applyFont="1" applyFill="1" applyBorder="1" applyAlignment="1">
      <alignment horizontal="right" vertical="center" wrapText="1"/>
    </xf>
    <xf numFmtId="3" fontId="6" fillId="0" borderId="0" xfId="0" applyNumberFormat="1" applyFont="1" applyAlignment="1">
      <alignment horizontal="right"/>
    </xf>
    <xf numFmtId="0" fontId="0" fillId="0" borderId="0" xfId="0" applyAlignment="1">
      <alignment horizontal="left" indent="1"/>
    </xf>
    <xf numFmtId="49" fontId="6" fillId="0" borderId="0" xfId="1" applyNumberFormat="1" applyFont="1" applyFill="1"/>
    <xf numFmtId="0" fontId="7" fillId="0" borderId="0" xfId="0" applyFont="1" applyFill="1" applyBorder="1" applyAlignment="1">
      <alignment horizontal="right"/>
    </xf>
    <xf numFmtId="4" fontId="7" fillId="0" borderId="0" xfId="0" applyNumberFormat="1" applyFont="1" applyAlignment="1">
      <alignment horizontal="right"/>
    </xf>
    <xf numFmtId="0" fontId="7" fillId="0" borderId="0" xfId="0" applyFont="1" applyBorder="1" applyAlignment="1">
      <alignment horizontal="right"/>
    </xf>
    <xf numFmtId="2" fontId="7" fillId="0" borderId="0" xfId="0" applyNumberFormat="1" applyFont="1" applyAlignment="1">
      <alignment horizontal="right"/>
    </xf>
    <xf numFmtId="2" fontId="7" fillId="0" borderId="0" xfId="0" applyNumberFormat="1" applyFont="1" applyBorder="1" applyAlignment="1">
      <alignment horizontal="right"/>
    </xf>
    <xf numFmtId="2" fontId="7" fillId="0" borderId="0" xfId="0" applyNumberFormat="1" applyFont="1" applyAlignment="1">
      <alignment horizontal="center"/>
    </xf>
    <xf numFmtId="2" fontId="0" fillId="0" borderId="0" xfId="0" applyNumberFormat="1" applyFill="1" applyBorder="1" applyAlignment="1">
      <alignment horizontal="right"/>
    </xf>
    <xf numFmtId="2" fontId="7" fillId="0" borderId="0" xfId="0" applyNumberFormat="1" applyFont="1" applyFill="1" applyAlignment="1">
      <alignment horizontal="right"/>
    </xf>
    <xf numFmtId="2" fontId="6" fillId="0" borderId="0" xfId="0" applyNumberFormat="1" applyFont="1" applyFill="1" applyAlignment="1">
      <alignment horizontal="right"/>
    </xf>
    <xf numFmtId="0" fontId="15" fillId="0" borderId="1" xfId="0" applyFont="1" applyFill="1" applyBorder="1" applyAlignment="1">
      <alignment horizontal="center"/>
    </xf>
    <xf numFmtId="2" fontId="15" fillId="0" borderId="1" xfId="0" applyNumberFormat="1" applyFont="1" applyBorder="1" applyAlignment="1">
      <alignment horizontal="center"/>
    </xf>
    <xf numFmtId="0" fontId="15" fillId="0" borderId="1" xfId="0" applyFont="1" applyBorder="1" applyAlignment="1">
      <alignment horizontal="center"/>
    </xf>
    <xf numFmtId="164" fontId="15" fillId="0" borderId="1" xfId="0" applyNumberFormat="1" applyFont="1" applyBorder="1" applyAlignment="1">
      <alignment horizontal="center"/>
    </xf>
    <xf numFmtId="0" fontId="15" fillId="0" borderId="6" xfId="0" applyFont="1" applyFill="1" applyBorder="1" applyAlignment="1">
      <alignment horizontal="center"/>
    </xf>
    <xf numFmtId="0" fontId="15" fillId="0" borderId="5" xfId="0" applyFont="1" applyFill="1" applyBorder="1" applyAlignment="1">
      <alignment horizontal="center"/>
    </xf>
    <xf numFmtId="2" fontId="15" fillId="0" borderId="5" xfId="0" applyNumberFormat="1" applyFont="1" applyBorder="1" applyAlignment="1">
      <alignment horizontal="center"/>
    </xf>
    <xf numFmtId="164" fontId="15" fillId="0" borderId="5" xfId="0" applyNumberFormat="1" applyFont="1" applyBorder="1" applyAlignment="1">
      <alignment horizontal="center"/>
    </xf>
    <xf numFmtId="0" fontId="15" fillId="0" borderId="0" xfId="0" applyFont="1" applyFill="1" applyBorder="1" applyAlignment="1">
      <alignment horizontal="center"/>
    </xf>
    <xf numFmtId="2" fontId="15" fillId="0" borderId="0" xfId="0" applyNumberFormat="1" applyFont="1" applyFill="1" applyBorder="1" applyAlignment="1">
      <alignment horizontal="right"/>
    </xf>
    <xf numFmtId="0" fontId="15" fillId="0" borderId="0" xfId="0"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1" xfId="0" applyNumberFormat="1" applyFont="1" applyFill="1" applyBorder="1" applyAlignment="1">
      <alignment horizontal="right"/>
    </xf>
    <xf numFmtId="2" fontId="6" fillId="0" borderId="1" xfId="0" applyNumberFormat="1" applyFont="1" applyBorder="1" applyAlignment="1">
      <alignment horizontal="right"/>
    </xf>
    <xf numFmtId="0" fontId="6" fillId="0" borderId="1" xfId="0" applyFont="1" applyBorder="1" applyAlignment="1">
      <alignment horizontal="center"/>
    </xf>
    <xf numFmtId="3" fontId="6" fillId="0" borderId="1" xfId="0" applyNumberFormat="1" applyFont="1" applyBorder="1" applyAlignment="1">
      <alignment horizontal="center"/>
    </xf>
    <xf numFmtId="2" fontId="6" fillId="0" borderId="1" xfId="0" applyNumberFormat="1" applyFont="1" applyBorder="1" applyAlignment="1">
      <alignment horizontal="center"/>
    </xf>
    <xf numFmtId="3" fontId="6" fillId="0" borderId="6" xfId="0" applyNumberFormat="1" applyFont="1" applyFill="1" applyBorder="1" applyAlignment="1">
      <alignment horizontal="right"/>
    </xf>
    <xf numFmtId="2" fontId="6" fillId="0" borderId="6" xfId="0" applyNumberFormat="1" applyFont="1" applyBorder="1" applyAlignment="1">
      <alignment horizontal="right"/>
    </xf>
    <xf numFmtId="3" fontId="6" fillId="0" borderId="6" xfId="0" applyNumberFormat="1" applyFont="1" applyBorder="1" applyAlignment="1">
      <alignment horizontal="center"/>
    </xf>
    <xf numFmtId="3" fontId="6" fillId="0" borderId="5" xfId="0" applyNumberFormat="1" applyFont="1" applyFill="1" applyBorder="1" applyAlignment="1">
      <alignment horizontal="right"/>
    </xf>
    <xf numFmtId="3" fontId="6" fillId="0" borderId="5" xfId="0" applyNumberFormat="1" applyFont="1" applyBorder="1" applyAlignment="1">
      <alignment horizontal="center"/>
    </xf>
    <xf numFmtId="3" fontId="6" fillId="0" borderId="0" xfId="0" applyNumberFormat="1" applyFont="1" applyBorder="1" applyAlignment="1">
      <alignment horizontal="center"/>
    </xf>
    <xf numFmtId="3" fontId="7" fillId="0" borderId="0" xfId="0" applyNumberFormat="1" applyFont="1" applyFill="1" applyBorder="1" applyAlignment="1">
      <alignment horizontal="right"/>
    </xf>
    <xf numFmtId="4" fontId="7" fillId="0" borderId="0" xfId="0" applyNumberFormat="1" applyFont="1" applyBorder="1" applyAlignment="1">
      <alignment horizontal="right"/>
    </xf>
    <xf numFmtId="3" fontId="7" fillId="0" borderId="0" xfId="0" applyNumberFormat="1" applyFont="1" applyBorder="1" applyAlignment="1">
      <alignment horizontal="right"/>
    </xf>
    <xf numFmtId="0" fontId="7" fillId="0" borderId="0" xfId="0" applyFont="1" applyAlignment="1">
      <alignment horizontal="right"/>
    </xf>
    <xf numFmtId="4" fontId="6" fillId="0" borderId="0" xfId="0" applyNumberFormat="1" applyFont="1" applyAlignment="1">
      <alignment horizontal="right"/>
    </xf>
    <xf numFmtId="0" fontId="7" fillId="0" borderId="0" xfId="0" applyFont="1" applyAlignment="1">
      <alignment horizontal="center"/>
    </xf>
    <xf numFmtId="3" fontId="7" fillId="0" borderId="0" xfId="0" applyNumberFormat="1" applyFont="1" applyAlignment="1">
      <alignment horizontal="right"/>
    </xf>
    <xf numFmtId="0" fontId="7" fillId="0" borderId="0" xfId="0" applyFont="1" applyAlignment="1">
      <alignment horizontal="left"/>
    </xf>
    <xf numFmtId="0" fontId="0" fillId="0" borderId="0" xfId="0" applyAlignment="1">
      <alignment horizontal="left" indent="2"/>
    </xf>
    <xf numFmtId="3" fontId="19" fillId="0" borderId="0" xfId="28" applyNumberFormat="1" applyFont="1" applyFill="1" applyBorder="1" applyAlignment="1">
      <alignment horizontal="right" vertical="center" wrapText="1"/>
    </xf>
    <xf numFmtId="3" fontId="7" fillId="0" borderId="0" xfId="0" applyNumberFormat="1" applyFont="1" applyFill="1" applyAlignment="1">
      <alignment horizontal="right"/>
    </xf>
    <xf numFmtId="4" fontId="6" fillId="0" borderId="0" xfId="0" applyNumberFormat="1" applyFont="1" applyBorder="1" applyAlignment="1">
      <alignment horizontal="right"/>
    </xf>
    <xf numFmtId="164" fontId="0" fillId="0" borderId="1" xfId="0" applyNumberFormat="1" applyFill="1" applyBorder="1" applyAlignment="1">
      <alignment horizontal="right"/>
    </xf>
    <xf numFmtId="2" fontId="0" fillId="0" borderId="1" xfId="0" applyNumberFormat="1" applyFill="1" applyBorder="1" applyAlignment="1">
      <alignment horizontal="right"/>
    </xf>
    <xf numFmtId="164" fontId="0" fillId="0" borderId="6" xfId="0" applyNumberFormat="1" applyFill="1" applyBorder="1" applyAlignment="1">
      <alignment horizontal="left"/>
    </xf>
    <xf numFmtId="2" fontId="0" fillId="0" borderId="6" xfId="0" applyNumberFormat="1" applyFill="1" applyBorder="1" applyAlignment="1">
      <alignment horizontal="left"/>
    </xf>
    <xf numFmtId="164" fontId="6" fillId="0" borderId="6" xfId="0" applyNumberFormat="1" applyFont="1" applyBorder="1" applyAlignment="1">
      <alignment horizontal="left"/>
    </xf>
    <xf numFmtId="2" fontId="0" fillId="0" borderId="6" xfId="0" applyNumberFormat="1" applyBorder="1" applyAlignment="1">
      <alignment horizontal="left"/>
    </xf>
    <xf numFmtId="164" fontId="0" fillId="0" borderId="5" xfId="0" applyNumberFormat="1" applyFill="1" applyBorder="1" applyAlignment="1">
      <alignment horizontal="right"/>
    </xf>
    <xf numFmtId="2" fontId="0" fillId="0" borderId="5" xfId="0" applyNumberForma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right" indent="1"/>
    </xf>
    <xf numFmtId="0" fontId="6" fillId="0" borderId="0" xfId="0" applyFont="1" applyAlignment="1">
      <alignment horizontal="right" indent="1"/>
    </xf>
    <xf numFmtId="0" fontId="0" fillId="0" borderId="0" xfId="0" applyAlignment="1">
      <alignment horizontal="right" indent="2"/>
    </xf>
    <xf numFmtId="0" fontId="25" fillId="0" borderId="0" xfId="29" applyFont="1" applyFill="1" applyAlignment="1">
      <alignment horizontal="right"/>
    </xf>
    <xf numFmtId="0" fontId="0" fillId="0" borderId="0" xfId="0" applyBorder="1" applyAlignment="1">
      <alignment horizontal="right" indent="2"/>
    </xf>
    <xf numFmtId="2" fontId="6" fillId="0" borderId="5" xfId="0" applyNumberFormat="1" applyFont="1" applyFill="1" applyBorder="1" applyAlignment="1">
      <alignment horizontal="right"/>
    </xf>
    <xf numFmtId="0" fontId="0" fillId="0" borderId="5" xfId="0" applyBorder="1" applyAlignment="1">
      <alignment horizontal="left" indent="2"/>
    </xf>
    <xf numFmtId="0" fontId="6" fillId="0" borderId="5" xfId="0" applyFont="1" applyBorder="1" applyAlignment="1">
      <alignment horizontal="left" indent="2"/>
    </xf>
    <xf numFmtId="2" fontId="7" fillId="0" borderId="5" xfId="0" applyNumberFormat="1" applyFont="1" applyBorder="1"/>
    <xf numFmtId="0" fontId="0" fillId="0" borderId="0" xfId="0" applyBorder="1" applyAlignment="1">
      <alignment horizontal="left" indent="2"/>
    </xf>
    <xf numFmtId="0" fontId="6" fillId="0" borderId="0" xfId="0" applyFont="1" applyBorder="1" applyAlignment="1">
      <alignment horizontal="left" indent="2"/>
    </xf>
    <xf numFmtId="1" fontId="7" fillId="0" borderId="0" xfId="0" applyNumberFormat="1" applyFont="1" applyAlignment="1">
      <alignment horizontal="right"/>
    </xf>
    <xf numFmtId="0" fontId="15" fillId="0" borderId="6" xfId="0" applyFont="1" applyBorder="1" applyAlignment="1">
      <alignment horizontal="center"/>
    </xf>
    <xf numFmtId="0" fontId="15" fillId="0" borderId="5" xfId="0" applyFont="1" applyBorder="1" applyAlignment="1">
      <alignment horizontal="right"/>
    </xf>
    <xf numFmtId="49" fontId="7" fillId="0" borderId="0" xfId="0" applyNumberFormat="1" applyFont="1" applyBorder="1"/>
    <xf numFmtId="49" fontId="7" fillId="0" borderId="0" xfId="0" applyNumberFormat="1" applyFont="1"/>
    <xf numFmtId="2" fontId="7" fillId="0" borderId="6" xfId="0" applyNumberFormat="1" applyFont="1" applyBorder="1" applyAlignment="1">
      <alignment horizontal="center"/>
    </xf>
    <xf numFmtId="0" fontId="7" fillId="0" borderId="5" xfId="0" applyFont="1" applyBorder="1"/>
    <xf numFmtId="164" fontId="7" fillId="0" borderId="0" xfId="0" applyNumberFormat="1" applyFont="1" applyFill="1" applyBorder="1" applyAlignment="1">
      <alignment horizontal="right"/>
    </xf>
    <xf numFmtId="3" fontId="19" fillId="0" borderId="0" xfId="28" applyNumberFormat="1" applyFont="1" applyFill="1" applyBorder="1" applyAlignment="1">
      <alignment horizontal="right"/>
    </xf>
    <xf numFmtId="3" fontId="19" fillId="0" borderId="0" xfId="27" applyNumberFormat="1" applyFont="1" applyFill="1" applyBorder="1" applyAlignment="1">
      <alignment horizontal="right"/>
    </xf>
    <xf numFmtId="14" fontId="15" fillId="0" borderId="0" xfId="0" applyNumberFormat="1" applyFont="1" applyAlignment="1">
      <alignment horizontal="left"/>
    </xf>
    <xf numFmtId="0" fontId="19" fillId="0" borderId="0" xfId="29" applyFont="1" applyFill="1"/>
    <xf numFmtId="0" fontId="19" fillId="0" borderId="0" xfId="28" applyFont="1" applyFill="1" applyBorder="1" applyAlignment="1">
      <alignment horizontal="left" vertical="center" wrapText="1" indent="1"/>
    </xf>
    <xf numFmtId="1" fontId="19" fillId="0" borderId="0" xfId="28" applyNumberFormat="1" applyFont="1" applyFill="1" applyBorder="1" applyAlignment="1">
      <alignment horizontal="right"/>
    </xf>
    <xf numFmtId="164" fontId="15" fillId="0" borderId="1" xfId="0" applyNumberFormat="1" applyFont="1" applyFill="1" applyBorder="1" applyAlignment="1">
      <alignment horizontal="center"/>
    </xf>
    <xf numFmtId="2" fontId="15" fillId="0" borderId="1" xfId="0" applyNumberFormat="1" applyFont="1" applyFill="1" applyBorder="1" applyAlignment="1">
      <alignment horizontal="center"/>
    </xf>
    <xf numFmtId="164" fontId="15" fillId="0" borderId="0" xfId="0" applyNumberFormat="1" applyFont="1" applyFill="1" applyBorder="1" applyAlignment="1">
      <alignment horizontal="center"/>
    </xf>
    <xf numFmtId="164" fontId="15" fillId="0" borderId="5" xfId="0" applyNumberFormat="1" applyFont="1" applyFill="1" applyBorder="1" applyAlignment="1">
      <alignment horizontal="center"/>
    </xf>
    <xf numFmtId="2" fontId="15" fillId="0" borderId="5" xfId="0" applyNumberFormat="1" applyFont="1" applyFill="1" applyBorder="1" applyAlignment="1">
      <alignment horizontal="center"/>
    </xf>
    <xf numFmtId="1" fontId="0" fillId="0" borderId="0" xfId="0" applyNumberFormat="1" applyBorder="1"/>
    <xf numFmtId="3" fontId="7" fillId="0" borderId="0" xfId="0" applyNumberFormat="1" applyFont="1"/>
    <xf numFmtId="2" fontId="7" fillId="0" borderId="0" xfId="0" applyNumberFormat="1" applyFont="1" applyAlignment="1">
      <alignment horizontal="right" vertical="center"/>
    </xf>
    <xf numFmtId="0" fontId="0" fillId="0" borderId="0" xfId="0" applyAlignment="1">
      <alignment vertical="center"/>
    </xf>
    <xf numFmtId="164" fontId="7" fillId="0" borderId="0" xfId="0" applyNumberFormat="1" applyFont="1" applyBorder="1" applyAlignment="1">
      <alignment horizontal="right"/>
    </xf>
    <xf numFmtId="3" fontId="19" fillId="0" borderId="0" xfId="30" applyNumberFormat="1" applyFont="1" applyBorder="1" applyAlignment="1">
      <alignment horizontal="right"/>
    </xf>
    <xf numFmtId="0" fontId="7" fillId="0" borderId="0" xfId="27" applyNumberFormat="1" applyFont="1" applyBorder="1" applyAlignment="1">
      <alignment vertical="center"/>
    </xf>
    <xf numFmtId="3" fontId="19" fillId="0" borderId="0" xfId="31" applyNumberFormat="1" applyFont="1" applyBorder="1" applyAlignment="1">
      <alignment horizontal="right"/>
    </xf>
    <xf numFmtId="0" fontId="15" fillId="0" borderId="1" xfId="0" applyFont="1" applyBorder="1" applyAlignment="1">
      <alignment horizontal="right"/>
    </xf>
    <xf numFmtId="3" fontId="27" fillId="0" borderId="0" xfId="30" applyNumberFormat="1" applyFont="1" applyAlignment="1">
      <alignment horizontal="right"/>
    </xf>
    <xf numFmtId="3" fontId="19" fillId="0" borderId="0" xfId="30" applyNumberFormat="1" applyFont="1" applyAlignment="1">
      <alignment horizontal="right"/>
    </xf>
    <xf numFmtId="3" fontId="6" fillId="0" borderId="0" xfId="30" applyNumberFormat="1" applyFont="1" applyBorder="1" applyAlignment="1">
      <alignment horizontal="right"/>
    </xf>
    <xf numFmtId="3" fontId="6" fillId="0" borderId="0" xfId="0" applyNumberFormat="1" applyFont="1" applyBorder="1" applyAlignment="1">
      <alignment horizontal="right"/>
    </xf>
    <xf numFmtId="3" fontId="6" fillId="0" borderId="0" xfId="30" applyNumberFormat="1" applyFont="1" applyFill="1" applyBorder="1" applyAlignment="1">
      <alignment horizontal="right" wrapText="1"/>
    </xf>
    <xf numFmtId="0" fontId="27" fillId="0" borderId="0" xfId="27" applyNumberFormat="1" applyFont="1" applyBorder="1" applyAlignment="1"/>
    <xf numFmtId="0" fontId="6" fillId="0" borderId="0" xfId="27" applyNumberFormat="1" applyFont="1" applyBorder="1" applyAlignment="1">
      <alignment horizontal="center"/>
    </xf>
    <xf numFmtId="3" fontId="6" fillId="0" borderId="0" xfId="27" applyNumberFormat="1" applyFont="1" applyBorder="1" applyAlignment="1">
      <alignment horizontal="right"/>
    </xf>
    <xf numFmtId="3" fontId="19" fillId="0" borderId="0" xfId="32" applyNumberFormat="1" applyFont="1" applyFill="1" applyAlignment="1">
      <alignment horizontal="right"/>
    </xf>
    <xf numFmtId="3" fontId="19" fillId="0" borderId="0" xfId="32" applyNumberFormat="1" applyFont="1" applyFill="1" applyBorder="1" applyAlignment="1">
      <alignment horizontal="right"/>
    </xf>
    <xf numFmtId="3" fontId="19" fillId="0" borderId="0" xfId="27" applyNumberFormat="1" applyFont="1" applyAlignment="1">
      <alignment horizontal="right"/>
    </xf>
    <xf numFmtId="3" fontId="15" fillId="0" borderId="0" xfId="0" applyNumberFormat="1" applyFont="1" applyBorder="1"/>
    <xf numFmtId="1" fontId="6" fillId="0" borderId="0" xfId="34" applyNumberFormat="1" applyFont="1" applyBorder="1" applyAlignment="1">
      <alignment horizontal="right" vertical="center"/>
    </xf>
    <xf numFmtId="0" fontId="6" fillId="0" borderId="0" xfId="0" applyFont="1" applyFill="1" applyAlignment="1">
      <alignment horizontal="center" vertical="center"/>
    </xf>
    <xf numFmtId="0" fontId="19" fillId="0" borderId="0" xfId="27" applyNumberFormat="1" applyFont="1" applyBorder="1" applyAlignment="1">
      <alignment horizontal="left" vertical="top" wrapText="1"/>
    </xf>
    <xf numFmtId="1" fontId="19" fillId="0" borderId="0" xfId="27" applyNumberFormat="1" applyFont="1" applyBorder="1" applyAlignment="1">
      <alignment horizontal="center" vertical="center"/>
    </xf>
    <xf numFmtId="0" fontId="6" fillId="0" borderId="0" xfId="0" applyFont="1" applyFill="1" applyBorder="1" applyAlignment="1">
      <alignment horizontal="center" vertical="center" wrapText="1"/>
    </xf>
    <xf numFmtId="165" fontId="16" fillId="0" borderId="0" xfId="0" applyNumberFormat="1" applyFont="1"/>
    <xf numFmtId="165" fontId="16" fillId="0" borderId="5" xfId="0" applyNumberFormat="1" applyFont="1" applyBorder="1"/>
    <xf numFmtId="0" fontId="16" fillId="0" borderId="0" xfId="0" applyFont="1" applyBorder="1"/>
    <xf numFmtId="165" fontId="16" fillId="0" borderId="0" xfId="0" applyNumberFormat="1" applyFont="1" applyBorder="1"/>
    <xf numFmtId="0" fontId="16" fillId="0" borderId="4" xfId="0" applyFont="1" applyBorder="1" applyAlignment="1">
      <alignment horizontal="left"/>
    </xf>
    <xf numFmtId="0" fontId="16" fillId="0" borderId="4" xfId="0" applyFont="1" applyBorder="1"/>
    <xf numFmtId="165" fontId="16" fillId="0" borderId="4" xfId="0" applyNumberFormat="1" applyFont="1" applyBorder="1" applyAlignment="1">
      <alignment horizontal="left"/>
    </xf>
    <xf numFmtId="0" fontId="16" fillId="0" borderId="0" xfId="0" applyFont="1" applyBorder="1" applyAlignment="1">
      <alignment horizontal="right"/>
    </xf>
    <xf numFmtId="0" fontId="29" fillId="0" borderId="0" xfId="0" applyFont="1" applyBorder="1"/>
    <xf numFmtId="0" fontId="29" fillId="0" borderId="0" xfId="0" applyFont="1" applyBorder="1" applyAlignment="1">
      <alignment horizontal="center"/>
    </xf>
    <xf numFmtId="0" fontId="18" fillId="0" borderId="0" xfId="0" applyFont="1" applyBorder="1"/>
    <xf numFmtId="3" fontId="18" fillId="0" borderId="0" xfId="0" applyNumberFormat="1" applyFont="1" applyBorder="1" applyAlignment="1">
      <alignment horizontal="right"/>
    </xf>
    <xf numFmtId="4" fontId="18" fillId="0" borderId="0" xfId="0" applyNumberFormat="1" applyFont="1" applyBorder="1" applyAlignment="1">
      <alignment horizontal="right"/>
    </xf>
    <xf numFmtId="3" fontId="18" fillId="0" borderId="0" xfId="0" applyNumberFormat="1" applyFont="1" applyAlignment="1">
      <alignment horizontal="right"/>
    </xf>
    <xf numFmtId="4" fontId="18" fillId="0" borderId="0" xfId="0" applyNumberFormat="1" applyFont="1"/>
    <xf numFmtId="0" fontId="16" fillId="0" borderId="0" xfId="0" applyFont="1" applyBorder="1" applyAlignment="1">
      <alignment horizontal="center"/>
    </xf>
    <xf numFmtId="3" fontId="16" fillId="0" borderId="0" xfId="0" applyNumberFormat="1" applyFont="1" applyAlignment="1">
      <alignment horizontal="right"/>
    </xf>
    <xf numFmtId="3" fontId="16" fillId="0" borderId="0" xfId="0" applyNumberFormat="1" applyFont="1" applyFill="1" applyAlignment="1">
      <alignment horizontal="right"/>
    </xf>
    <xf numFmtId="4" fontId="16" fillId="0" borderId="0" xfId="0" applyNumberFormat="1" applyFont="1"/>
    <xf numFmtId="3" fontId="16" fillId="0" borderId="0" xfId="0" applyNumberFormat="1" applyFont="1" applyFill="1" applyBorder="1" applyAlignment="1">
      <alignment horizontal="right"/>
    </xf>
    <xf numFmtId="0" fontId="16" fillId="0" borderId="0" xfId="0" applyFont="1" applyFill="1" applyAlignment="1">
      <alignment wrapText="1"/>
    </xf>
    <xf numFmtId="0" fontId="16" fillId="0" borderId="0" xfId="0" applyFont="1" applyFill="1" applyAlignment="1">
      <alignment vertical="top" wrapText="1"/>
    </xf>
    <xf numFmtId="0" fontId="17" fillId="0" borderId="0" xfId="0" applyFont="1" applyFill="1" applyBorder="1" applyAlignment="1">
      <alignment horizontal="justify" vertical="top" wrapText="1"/>
    </xf>
    <xf numFmtId="0" fontId="16" fillId="0" borderId="1" xfId="0" applyFont="1" applyBorder="1"/>
    <xf numFmtId="165" fontId="16" fillId="0" borderId="1" xfId="0" applyNumberFormat="1" applyFont="1" applyBorder="1"/>
    <xf numFmtId="0" fontId="30" fillId="0" borderId="0" xfId="0" applyFont="1" applyAlignment="1">
      <alignment horizontal="centerContinuous"/>
    </xf>
    <xf numFmtId="2" fontId="31" fillId="0" borderId="0" xfId="0" applyNumberFormat="1" applyFont="1"/>
    <xf numFmtId="2" fontId="31" fillId="0" borderId="5" xfId="0" applyNumberFormat="1" applyFont="1" applyBorder="1"/>
    <xf numFmtId="2" fontId="31" fillId="0" borderId="0" xfId="0" applyNumberFormat="1" applyFont="1" applyBorder="1"/>
    <xf numFmtId="0" fontId="6" fillId="0" borderId="4" xfId="0" applyFont="1" applyBorder="1" applyAlignment="1">
      <alignment horizontal="left"/>
    </xf>
    <xf numFmtId="0" fontId="31" fillId="0" borderId="4" xfId="0" applyFont="1" applyBorder="1"/>
    <xf numFmtId="2" fontId="6" fillId="0" borderId="4" xfId="0" applyNumberFormat="1" applyFont="1" applyBorder="1" applyAlignment="1">
      <alignment horizontal="left"/>
    </xf>
    <xf numFmtId="0" fontId="31" fillId="0" borderId="5" xfId="0" applyFont="1" applyBorder="1"/>
    <xf numFmtId="0" fontId="31" fillId="0" borderId="0" xfId="0" applyFont="1" applyBorder="1"/>
    <xf numFmtId="0" fontId="31" fillId="0" borderId="0" xfId="0" applyFont="1" applyBorder="1" applyAlignment="1">
      <alignment horizontal="right"/>
    </xf>
    <xf numFmtId="0" fontId="6" fillId="0" borderId="0" xfId="0" applyFont="1" applyFill="1" applyAlignment="1">
      <alignment wrapText="1"/>
    </xf>
    <xf numFmtId="0" fontId="31" fillId="0" borderId="1" xfId="0" applyFont="1" applyBorder="1"/>
    <xf numFmtId="2" fontId="31" fillId="0" borderId="1" xfId="0" applyNumberFormat="1" applyFont="1" applyBorder="1"/>
    <xf numFmtId="0" fontId="31" fillId="0" borderId="0" xfId="0" applyFont="1"/>
    <xf numFmtId="0" fontId="6" fillId="0" borderId="0" xfId="0" applyFont="1" applyAlignment="1">
      <alignment wrapText="1"/>
    </xf>
    <xf numFmtId="0" fontId="6" fillId="0" borderId="4" xfId="0" applyFont="1" applyBorder="1"/>
    <xf numFmtId="3" fontId="7" fillId="0" borderId="0" xfId="1" applyNumberFormat="1" applyFont="1"/>
    <xf numFmtId="2" fontId="7" fillId="0" borderId="0" xfId="1" applyNumberFormat="1" applyFont="1"/>
    <xf numFmtId="0" fontId="7" fillId="0" borderId="0" xfId="1" applyFont="1"/>
    <xf numFmtId="164" fontId="7" fillId="0" borderId="0" xfId="1" applyNumberFormat="1" applyFont="1"/>
    <xf numFmtId="0" fontId="7" fillId="0" borderId="0" xfId="1" applyFont="1" applyFill="1"/>
    <xf numFmtId="164" fontId="6" fillId="0" borderId="0" xfId="1" applyNumberFormat="1" applyFont="1"/>
    <xf numFmtId="3" fontId="6" fillId="0" borderId="0" xfId="1" applyNumberFormat="1" applyFont="1" applyFill="1"/>
    <xf numFmtId="3" fontId="6" fillId="0" borderId="0" xfId="1" applyNumberFormat="1" applyFont="1"/>
    <xf numFmtId="0" fontId="6" fillId="0" borderId="0" xfId="1" applyFont="1" applyFill="1" applyAlignment="1">
      <alignment wrapText="1"/>
    </xf>
    <xf numFmtId="3" fontId="7" fillId="0" borderId="0" xfId="1" applyNumberFormat="1" applyFont="1" applyFill="1"/>
    <xf numFmtId="0" fontId="6" fillId="0" borderId="0" xfId="1" applyFont="1"/>
    <xf numFmtId="164" fontId="6" fillId="0" borderId="0" xfId="1" applyNumberFormat="1" applyFont="1" applyFill="1"/>
    <xf numFmtId="0" fontId="6" fillId="0" borderId="0" xfId="1" applyFont="1" applyAlignment="1">
      <alignment wrapText="1"/>
    </xf>
    <xf numFmtId="0" fontId="32" fillId="0" borderId="5" xfId="1" applyFont="1" applyFill="1" applyBorder="1"/>
    <xf numFmtId="2" fontId="6" fillId="0" borderId="0" xfId="1" applyNumberFormat="1" applyFont="1"/>
    <xf numFmtId="2" fontId="6" fillId="0" borderId="0" xfId="1" applyNumberFormat="1" applyFont="1" applyFill="1"/>
    <xf numFmtId="3" fontId="6" fillId="0" borderId="0" xfId="1" applyNumberFormat="1" applyFont="1" applyFill="1" applyAlignment="1">
      <alignment horizontal="left"/>
    </xf>
    <xf numFmtId="0" fontId="6" fillId="0" borderId="5" xfId="1" applyFont="1" applyFill="1" applyBorder="1"/>
    <xf numFmtId="164" fontId="7"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164" fontId="6" fillId="0" borderId="0" xfId="0" applyNumberFormat="1" applyFont="1" applyBorder="1" applyAlignment="1">
      <alignment vertical="center"/>
    </xf>
    <xf numFmtId="0" fontId="2" fillId="0" borderId="0" xfId="0" applyFont="1" applyAlignment="1">
      <alignment horizontal="left" wrapText="1"/>
    </xf>
    <xf numFmtId="164" fontId="6" fillId="0" borderId="0" xfId="0" applyNumberFormat="1" applyFont="1" applyBorder="1" applyAlignment="1">
      <alignment horizontal="center"/>
    </xf>
    <xf numFmtId="0" fontId="6" fillId="0" borderId="0" xfId="0" applyFont="1" applyBorder="1" applyAlignment="1">
      <alignment horizontal="center"/>
    </xf>
    <xf numFmtId="164" fontId="15" fillId="0" borderId="0" xfId="0" applyNumberFormat="1" applyFont="1" applyBorder="1" applyAlignment="1">
      <alignment horizontal="center"/>
    </xf>
    <xf numFmtId="164" fontId="15" fillId="0" borderId="0" xfId="0" applyNumberFormat="1" applyFont="1" applyFill="1" applyBorder="1" applyAlignment="1">
      <alignment horizontal="right"/>
    </xf>
    <xf numFmtId="164" fontId="15" fillId="0" borderId="0" xfId="0" applyNumberFormat="1" applyFont="1" applyBorder="1" applyAlignment="1"/>
    <xf numFmtId="0" fontId="15" fillId="0" borderId="5" xfId="0" applyFont="1" applyFill="1" applyBorder="1" applyAlignment="1">
      <alignment horizontal="right"/>
    </xf>
    <xf numFmtId="49" fontId="15" fillId="0" borderId="0" xfId="0" applyNumberFormat="1" applyFont="1"/>
    <xf numFmtId="3" fontId="15" fillId="0" borderId="0" xfId="0" applyNumberFormat="1" applyFont="1" applyFill="1" applyAlignment="1">
      <alignment horizontal="center"/>
    </xf>
    <xf numFmtId="3" fontId="15" fillId="0" borderId="0" xfId="0" applyNumberFormat="1" applyFont="1" applyAlignment="1">
      <alignment horizontal="center"/>
    </xf>
    <xf numFmtId="3" fontId="15" fillId="0" borderId="1" xfId="0" applyNumberFormat="1" applyFont="1" applyFill="1" applyBorder="1" applyAlignment="1">
      <alignment horizontal="center"/>
    </xf>
    <xf numFmtId="3" fontId="15" fillId="0" borderId="1" xfId="0" applyNumberFormat="1" applyFont="1" applyBorder="1" applyAlignment="1">
      <alignment horizontal="center"/>
    </xf>
    <xf numFmtId="3" fontId="15" fillId="0" borderId="6" xfId="0" applyNumberFormat="1" applyFont="1" applyFill="1" applyBorder="1" applyAlignment="1">
      <alignment horizontal="center"/>
    </xf>
    <xf numFmtId="3" fontId="15" fillId="0" borderId="6" xfId="0" applyNumberFormat="1" applyFont="1" applyBorder="1" applyAlignment="1">
      <alignment horizontal="center"/>
    </xf>
    <xf numFmtId="3" fontId="15" fillId="0" borderId="5" xfId="0" applyNumberFormat="1" applyFont="1" applyFill="1" applyBorder="1" applyAlignment="1">
      <alignment horizontal="center"/>
    </xf>
    <xf numFmtId="3" fontId="15" fillId="0" borderId="5" xfId="0" applyNumberFormat="1" applyFont="1" applyBorder="1" applyAlignment="1">
      <alignment horizontal="center"/>
    </xf>
    <xf numFmtId="3" fontId="15" fillId="0" borderId="0" xfId="0" applyNumberFormat="1" applyFont="1" applyFill="1" applyBorder="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Alignment="1" applyProtection="1">
      <alignment horizontal="right"/>
      <protection locked="0"/>
    </xf>
    <xf numFmtId="0" fontId="15" fillId="0" borderId="0" xfId="0" applyFont="1" applyAlignment="1">
      <alignment horizontal="left" indent="1"/>
    </xf>
    <xf numFmtId="4" fontId="15" fillId="0" borderId="1" xfId="0" applyNumberFormat="1" applyFont="1" applyBorder="1" applyAlignment="1">
      <alignment horizontal="center"/>
    </xf>
    <xf numFmtId="4" fontId="15" fillId="0" borderId="5" xfId="0" applyNumberFormat="1" applyFont="1" applyBorder="1" applyAlignment="1">
      <alignment horizontal="center"/>
    </xf>
    <xf numFmtId="0" fontId="15" fillId="0" borderId="0" xfId="0" applyFont="1" applyAlignment="1">
      <alignment horizontal="left" indent="2"/>
    </xf>
    <xf numFmtId="3" fontId="15" fillId="0" borderId="0" xfId="0" applyNumberFormat="1" applyFont="1" applyAlignment="1">
      <alignment horizontal="left" indent="2"/>
    </xf>
    <xf numFmtId="4" fontId="7" fillId="0" borderId="0" xfId="0" applyNumberFormat="1" applyFont="1" applyFill="1" applyAlignment="1">
      <alignment horizontal="right"/>
    </xf>
    <xf numFmtId="167" fontId="7" fillId="0" borderId="0" xfId="0" applyNumberFormat="1" applyFont="1" applyAlignment="1">
      <alignment horizontal="right"/>
    </xf>
    <xf numFmtId="167" fontId="15" fillId="0" borderId="0" xfId="0" applyNumberFormat="1" applyFont="1" applyFill="1" applyAlignment="1">
      <alignment horizontal="right"/>
    </xf>
    <xf numFmtId="0" fontId="9" fillId="0" borderId="0" xfId="0" applyFont="1" applyBorder="1" applyAlignment="1">
      <alignment horizontal="right" vertical="top" wrapText="1"/>
    </xf>
    <xf numFmtId="167" fontId="15" fillId="0" borderId="0" xfId="0" applyNumberFormat="1" applyFont="1" applyAlignment="1">
      <alignment horizontal="right"/>
    </xf>
    <xf numFmtId="164" fontId="15" fillId="0" borderId="1" xfId="0" applyNumberFormat="1" applyFont="1" applyFill="1" applyBorder="1" applyAlignment="1">
      <alignment horizontal="right"/>
    </xf>
    <xf numFmtId="0" fontId="3" fillId="0" borderId="0" xfId="0" applyFont="1" applyAlignment="1">
      <alignment horizontal="left" wrapText="1"/>
    </xf>
    <xf numFmtId="2" fontId="7" fillId="0" borderId="0" xfId="1" applyNumberFormat="1" applyFont="1" applyFill="1"/>
    <xf numFmtId="169" fontId="6" fillId="0" borderId="0" xfId="33" applyFont="1" applyFill="1"/>
    <xf numFmtId="2" fontId="31" fillId="0" borderId="0" xfId="0" applyNumberFormat="1" applyFont="1" applyFill="1"/>
    <xf numFmtId="0" fontId="7" fillId="0" borderId="2" xfId="0" applyFont="1" applyFill="1" applyBorder="1" applyAlignment="1">
      <alignment horizontal="center"/>
    </xf>
    <xf numFmtId="0" fontId="7" fillId="0" borderId="3" xfId="0" applyFont="1" applyFill="1" applyBorder="1" applyAlignment="1">
      <alignment horizontal="center"/>
    </xf>
    <xf numFmtId="4" fontId="7" fillId="0" borderId="3" xfId="0" applyNumberFormat="1" applyFont="1" applyFill="1" applyBorder="1" applyAlignment="1">
      <alignment horizontal="center"/>
    </xf>
    <xf numFmtId="0" fontId="6" fillId="0" borderId="8" xfId="0" applyFont="1" applyBorder="1" applyAlignment="1">
      <alignment horizontal="center"/>
    </xf>
    <xf numFmtId="164" fontId="6" fillId="0" borderId="8" xfId="0" applyNumberFormat="1" applyFont="1" applyBorder="1" applyAlignment="1">
      <alignment horizontal="center"/>
    </xf>
    <xf numFmtId="164" fontId="15" fillId="0" borderId="8" xfId="0" applyNumberFormat="1" applyFont="1" applyFill="1" applyBorder="1" applyAlignment="1">
      <alignment horizontal="center"/>
    </xf>
    <xf numFmtId="164" fontId="15" fillId="0" borderId="8" xfId="0" applyNumberFormat="1" applyFont="1" applyBorder="1" applyAlignment="1">
      <alignment horizontal="center"/>
    </xf>
    <xf numFmtId="164" fontId="15" fillId="0" borderId="8" xfId="0" applyNumberFormat="1" applyFont="1" applyBorder="1" applyAlignment="1">
      <alignment horizontal="left"/>
    </xf>
    <xf numFmtId="0" fontId="15" fillId="0" borderId="8" xfId="0" applyFont="1" applyBorder="1" applyAlignment="1"/>
    <xf numFmtId="164" fontId="15" fillId="0" borderId="8" xfId="0" applyNumberFormat="1" applyFont="1" applyBorder="1" applyAlignment="1"/>
    <xf numFmtId="164" fontId="6" fillId="0" borderId="8" xfId="0" applyNumberFormat="1" applyFont="1" applyFill="1" applyBorder="1" applyAlignment="1">
      <alignment horizontal="center"/>
    </xf>
    <xf numFmtId="0" fontId="15" fillId="0" borderId="8" xfId="0" applyFont="1" applyBorder="1" applyAlignment="1">
      <alignment horizontal="center"/>
    </xf>
    <xf numFmtId="3" fontId="6" fillId="0" borderId="8" xfId="0" applyNumberFormat="1" applyFont="1" applyBorder="1" applyAlignment="1">
      <alignment horizontal="center"/>
    </xf>
    <xf numFmtId="0" fontId="0" fillId="0" borderId="8" xfId="0" applyBorder="1" applyAlignment="1">
      <alignment horizontal="center"/>
    </xf>
    <xf numFmtId="2" fontId="6" fillId="0" borderId="8" xfId="0" applyNumberFormat="1" applyFont="1" applyBorder="1" applyAlignment="1">
      <alignment horizontal="center"/>
    </xf>
    <xf numFmtId="164" fontId="15" fillId="0" borderId="2" xfId="0" applyNumberFormat="1" applyFont="1" applyBorder="1" applyAlignment="1">
      <alignment horizontal="center"/>
    </xf>
    <xf numFmtId="164" fontId="6" fillId="0" borderId="0" xfId="0" applyNumberFormat="1" applyFont="1" applyBorder="1" applyAlignment="1">
      <alignment horizontal="center"/>
    </xf>
    <xf numFmtId="164" fontId="15" fillId="0" borderId="0" xfId="0" applyNumberFormat="1" applyFont="1" applyBorder="1" applyAlignment="1">
      <alignment horizontal="center"/>
    </xf>
    <xf numFmtId="0" fontId="20" fillId="0" borderId="0" xfId="32" applyFont="1" applyFill="1" applyBorder="1"/>
    <xf numFmtId="0" fontId="27" fillId="0" borderId="0" xfId="32" applyFont="1" applyFill="1" applyBorder="1"/>
    <xf numFmtId="0" fontId="6" fillId="0" borderId="0" xfId="27" applyNumberFormat="1" applyFont="1" applyBorder="1" applyAlignment="1">
      <alignment horizontal="left" vertical="center" wrapText="1"/>
    </xf>
    <xf numFmtId="0" fontId="16" fillId="0" borderId="0" xfId="0" applyFont="1" applyBorder="1" applyAlignment="1">
      <alignment horizontal="center"/>
    </xf>
    <xf numFmtId="0" fontId="16" fillId="0" borderId="7" xfId="0" applyFont="1" applyBorder="1" applyAlignment="1">
      <alignment horizontal="center"/>
    </xf>
    <xf numFmtId="0" fontId="6" fillId="0" borderId="0" xfId="0" applyFont="1" applyBorder="1" applyAlignment="1">
      <alignment horizontal="center"/>
    </xf>
    <xf numFmtId="0" fontId="0" fillId="0" borderId="7" xfId="0" applyBorder="1" applyAlignment="1">
      <alignment horizontal="center"/>
    </xf>
    <xf numFmtId="0" fontId="15" fillId="0" borderId="7" xfId="0" applyFont="1" applyBorder="1" applyAlignment="1">
      <alignment horizontal="center"/>
    </xf>
    <xf numFmtId="0" fontId="33" fillId="0" borderId="0" xfId="35" applyAlignment="1">
      <alignment vertical="top"/>
    </xf>
    <xf numFmtId="0" fontId="33" fillId="0" borderId="0" xfId="35" applyAlignment="1">
      <alignment horizontal="left" vertical="top"/>
    </xf>
    <xf numFmtId="0" fontId="33" fillId="0" borderId="0" xfId="35"/>
  </cellXfs>
  <cellStyles count="36">
    <cellStyle name="Euro" xfId="33"/>
    <cellStyle name="Hipervínculo" xfId="35" builtinId="8"/>
    <cellStyle name="Normal" xfId="0" builtinId="0"/>
    <cellStyle name="Normal 2" xfId="29"/>
    <cellStyle name="Normal 2 3" xfId="1"/>
    <cellStyle name="Normal 3" xfId="30"/>
    <cellStyle name="Normal 4" xfId="32"/>
    <cellStyle name="Normal 5" xfId="34"/>
    <cellStyle name="style1459790871708" xfId="11"/>
    <cellStyle name="style1459790871858" xfId="10"/>
    <cellStyle name="style1459954280664" xfId="24"/>
    <cellStyle name="style1488388455790" xfId="9"/>
    <cellStyle name="style1488388455857" xfId="8"/>
    <cellStyle name="style1488389756850" xfId="25"/>
    <cellStyle name="style1488389756878" xfId="26"/>
    <cellStyle name="style1522862456190" xfId="23"/>
    <cellStyle name="style1522862456294" xfId="22"/>
    <cellStyle name="style1554828064357" xfId="19"/>
    <cellStyle name="style1554828064420" xfId="18"/>
    <cellStyle name="style1554828065317" xfId="17"/>
    <cellStyle name="style1554828065786" xfId="5"/>
    <cellStyle name="style1554828065843" xfId="6"/>
    <cellStyle name="style1554828065903" xfId="7"/>
    <cellStyle name="style1554828066028" xfId="2"/>
    <cellStyle name="style1554828066074" xfId="3"/>
    <cellStyle name="style1554828066137" xfId="4"/>
    <cellStyle name="style1554828066294" xfId="20"/>
    <cellStyle name="style1554830305406" xfId="21"/>
    <cellStyle name="style1554830305453" xfId="14"/>
    <cellStyle name="style1554830305515" xfId="15"/>
    <cellStyle name="style1554830305655" xfId="16"/>
    <cellStyle name="style1554830305701" xfId="12"/>
    <cellStyle name="style1554830305764" xfId="13"/>
    <cellStyle name="Texto explicativo" xfId="27" builtinId="53"/>
    <cellStyle name="Texto explicativo 2" xfId="28"/>
    <cellStyle name="Texto explicativo 3" xfId="31"/>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618038387659643"/>
          <c:y val="3.2576101956327624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78631651493"/>
          <c:y val="0.23442639672838558"/>
          <c:w val="0.44671314828663178"/>
          <c:h val="0.74428572025087891"/>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4AEE-46AC-AD75-A99F062D446C}"/>
              </c:ext>
            </c:extLst>
          </c:dPt>
          <c:dPt>
            <c:idx val="1"/>
            <c:bubble3D val="0"/>
            <c:spPr>
              <a:solidFill>
                <a:srgbClr val="FFFF99"/>
              </a:solidFill>
            </c:spPr>
            <c:extLst>
              <c:ext xmlns:c16="http://schemas.microsoft.com/office/drawing/2014/chart" uri="{C3380CC4-5D6E-409C-BE32-E72D297353CC}">
                <c16:uniqueId val="{00000003-4AEE-46AC-AD75-A99F062D446C}"/>
              </c:ext>
            </c:extLst>
          </c:dPt>
          <c:dPt>
            <c:idx val="2"/>
            <c:bubble3D val="0"/>
            <c:spPr>
              <a:solidFill>
                <a:srgbClr val="FF9966"/>
              </a:solidFill>
            </c:spPr>
            <c:extLst>
              <c:ext xmlns:c16="http://schemas.microsoft.com/office/drawing/2014/chart" uri="{C3380CC4-5D6E-409C-BE32-E72D297353CC}">
                <c16:uniqueId val="{00000005-4AEE-46AC-AD75-A99F062D446C}"/>
              </c:ext>
            </c:extLst>
          </c:dPt>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3"/>
              <c:pt idx="0">
                <c:v>Administración </c:v>
              </c:pt>
              <c:pt idx="1">
                <c:v>Apoyo </c:v>
              </c:pt>
              <c:pt idx="2">
                <c:v>Docente</c:v>
              </c:pt>
            </c:strLit>
          </c:cat>
          <c:val>
            <c:numLit>
              <c:formatCode>General</c:formatCode>
              <c:ptCount val="3"/>
              <c:pt idx="0">
                <c:v>80.42</c:v>
              </c:pt>
              <c:pt idx="1">
                <c:v>19.21</c:v>
              </c:pt>
              <c:pt idx="2">
                <c:v>0.37</c:v>
              </c:pt>
            </c:numLit>
          </c:val>
          <c:extLst>
            <c:ext xmlns:c16="http://schemas.microsoft.com/office/drawing/2014/chart" uri="{C3380CC4-5D6E-409C-BE32-E72D297353CC}">
              <c16:uniqueId val="{00000006-4AEE-46AC-AD75-A99F062D446C}"/>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7485735691620639"/>
          <c:y val="4.2677165354330707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1361004349980726"/>
          <c:y val="0.24840269180188954"/>
          <c:w val="0.43179472496007931"/>
          <c:h val="0.71633316275717096"/>
        </c:manualLayout>
      </c:layout>
      <c:pie3DChart>
        <c:varyColors val="1"/>
        <c:ser>
          <c:idx val="3"/>
          <c:order val="0"/>
          <c:dPt>
            <c:idx val="0"/>
            <c:bubble3D val="0"/>
            <c:spPr>
              <a:solidFill>
                <a:srgbClr val="99FF66"/>
              </a:solidFill>
              <a:ln>
                <a:solidFill>
                  <a:srgbClr val="FF99FF"/>
                </a:solidFill>
              </a:ln>
            </c:spPr>
            <c:extLst>
              <c:ext xmlns:c16="http://schemas.microsoft.com/office/drawing/2014/chart" uri="{C3380CC4-5D6E-409C-BE32-E72D297353CC}">
                <c16:uniqueId val="{00000001-AAA9-44A4-AF28-8D6D1AA7C9C5}"/>
              </c:ext>
            </c:extLst>
          </c:dPt>
          <c:dPt>
            <c:idx val="1"/>
            <c:bubble3D val="0"/>
            <c:spPr>
              <a:solidFill>
                <a:srgbClr val="00FFCC"/>
              </a:solidFill>
            </c:spPr>
            <c:extLst>
              <c:ext xmlns:c16="http://schemas.microsoft.com/office/drawing/2014/chart" uri="{C3380CC4-5D6E-409C-BE32-E72D297353CC}">
                <c16:uniqueId val="{00000003-AAA9-44A4-AF28-8D6D1AA7C9C5}"/>
              </c:ext>
            </c:extLst>
          </c:dPt>
          <c:dPt>
            <c:idx val="2"/>
            <c:bubble3D val="0"/>
            <c:spPr>
              <a:solidFill>
                <a:srgbClr val="99FFCC"/>
              </a:solidFill>
            </c:spPr>
            <c:extLst>
              <c:ext xmlns:c16="http://schemas.microsoft.com/office/drawing/2014/chart" uri="{C3380CC4-5D6E-409C-BE32-E72D297353CC}">
                <c16:uniqueId val="{00000005-AAA9-44A4-AF28-8D6D1AA7C9C5}"/>
              </c:ext>
            </c:extLst>
          </c:dPt>
          <c:dLbls>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AA9-44A4-AF28-8D6D1AA7C9C5}"/>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AAA9-44A4-AF28-8D6D1AA7C9C5}"/>
                </c:ext>
              </c:extLs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3"/>
              <c:pt idx="0">
                <c:v>Recreación</c:v>
              </c:pt>
              <c:pt idx="1">
                <c:v>Deporte Representación</c:v>
              </c:pt>
              <c:pt idx="2">
                <c:v>Actividades Artistísticas</c:v>
              </c:pt>
            </c:strLit>
          </c:cat>
          <c:val>
            <c:numLit>
              <c:formatCode>General</c:formatCode>
              <c:ptCount val="3"/>
              <c:pt idx="0">
                <c:v>75.92</c:v>
              </c:pt>
              <c:pt idx="1">
                <c:v>18.23</c:v>
              </c:pt>
              <c:pt idx="2">
                <c:v>5.85</c:v>
              </c:pt>
            </c:numLit>
          </c:val>
          <c:extLst>
            <c:ext xmlns:c16="http://schemas.microsoft.com/office/drawing/2014/chart" uri="{C3380CC4-5D6E-409C-BE32-E72D297353CC}">
              <c16:uniqueId val="{00000006-AAA9-44A4-AF28-8D6D1AA7C9C5}"/>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9363395225463"/>
          <c:y val="0.20030816640986132"/>
          <c:w val="0.81962864721485407"/>
          <c:h val="0.68053415511042625"/>
        </c:manualLayout>
      </c:layout>
      <c:barChart>
        <c:barDir val="bar"/>
        <c:grouping val="clustered"/>
        <c:varyColors val="0"/>
        <c:ser>
          <c:idx val="1"/>
          <c:order val="0"/>
          <c:tx>
            <c:v>Hombre</c:v>
          </c:tx>
          <c:spPr>
            <a:solidFill>
              <a:schemeClr val="accent1"/>
            </a:solidFill>
            <a:ln>
              <a:solidFill>
                <a:schemeClr val="accent1">
                  <a:lumMod val="40000"/>
                  <a:lumOff val="60000"/>
                </a:schemeClr>
              </a:solidFill>
            </a:ln>
          </c:spPr>
          <c:invertIfNegative val="0"/>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Sis Est posgrado</c:v>
              </c:pt>
              <c:pt idx="1">
                <c:v>Cs. Básicas</c:v>
              </c:pt>
              <c:pt idx="2">
                <c:v>Otros</c:v>
              </c:pt>
              <c:pt idx="3">
                <c:v>Cs. Agroalimentarias</c:v>
              </c:pt>
              <c:pt idx="4">
                <c:v>Ing. y Arquitectura</c:v>
              </c:pt>
              <c:pt idx="5">
                <c:v>Artes y Letras </c:v>
              </c:pt>
              <c:pt idx="6">
                <c:v>Salud</c:v>
              </c:pt>
              <c:pt idx="7">
                <c:v>Cs. Sociales</c:v>
              </c:pt>
              <c:pt idx="8">
                <c:v>Sedes Regionales</c:v>
              </c:pt>
            </c:strLit>
          </c:cat>
          <c:val>
            <c:numLit>
              <c:formatCode>General</c:formatCode>
              <c:ptCount val="9"/>
              <c:pt idx="0">
                <c:v>80</c:v>
              </c:pt>
              <c:pt idx="1">
                <c:v>538</c:v>
              </c:pt>
              <c:pt idx="2">
                <c:v>360</c:v>
              </c:pt>
              <c:pt idx="3">
                <c:v>335</c:v>
              </c:pt>
              <c:pt idx="4">
                <c:v>1749</c:v>
              </c:pt>
              <c:pt idx="5">
                <c:v>601</c:v>
              </c:pt>
              <c:pt idx="6">
                <c:v>562</c:v>
              </c:pt>
              <c:pt idx="7">
                <c:v>2793</c:v>
              </c:pt>
              <c:pt idx="8">
                <c:v>3524</c:v>
              </c:pt>
            </c:numLit>
          </c:val>
          <c:extLst>
            <c:ext xmlns:c16="http://schemas.microsoft.com/office/drawing/2014/chart" uri="{C3380CC4-5D6E-409C-BE32-E72D297353CC}">
              <c16:uniqueId val="{00000000-4B88-415F-ABC4-65A3A54F7465}"/>
            </c:ext>
          </c:extLst>
        </c:ser>
        <c:ser>
          <c:idx val="0"/>
          <c:order val="1"/>
          <c:tx>
            <c:v>Mujer</c:v>
          </c:tx>
          <c:spPr>
            <a:solidFill>
              <a:schemeClr val="accent2">
                <a:lumMod val="40000"/>
                <a:lumOff val="60000"/>
              </a:schemeClr>
            </a:solidFill>
          </c:spPr>
          <c:invertIfNegative val="0"/>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Sis Est posgrado</c:v>
              </c:pt>
              <c:pt idx="1">
                <c:v>Cs. Básicas</c:v>
              </c:pt>
              <c:pt idx="2">
                <c:v>Otros</c:v>
              </c:pt>
              <c:pt idx="3">
                <c:v>Cs. Agroalimentarias</c:v>
              </c:pt>
              <c:pt idx="4">
                <c:v>Ing. y Arquitectura</c:v>
              </c:pt>
              <c:pt idx="5">
                <c:v>Artes y Letras </c:v>
              </c:pt>
              <c:pt idx="6">
                <c:v>Salud</c:v>
              </c:pt>
              <c:pt idx="7">
                <c:v>Cs. Sociales</c:v>
              </c:pt>
              <c:pt idx="8">
                <c:v>Sedes Regionales</c:v>
              </c:pt>
            </c:strLit>
          </c:cat>
          <c:val>
            <c:numLit>
              <c:formatCode>General</c:formatCode>
              <c:ptCount val="9"/>
              <c:pt idx="0">
                <c:v>85</c:v>
              </c:pt>
              <c:pt idx="1">
                <c:v>358</c:v>
              </c:pt>
              <c:pt idx="2">
                <c:v>373</c:v>
              </c:pt>
              <c:pt idx="3">
                <c:v>382</c:v>
              </c:pt>
              <c:pt idx="4">
                <c:v>807</c:v>
              </c:pt>
              <c:pt idx="5">
                <c:v>847</c:v>
              </c:pt>
              <c:pt idx="6">
                <c:v>1316</c:v>
              </c:pt>
              <c:pt idx="7">
                <c:v>3784</c:v>
              </c:pt>
              <c:pt idx="8">
                <c:v>4300</c:v>
              </c:pt>
            </c:numLit>
          </c:val>
          <c:extLst>
            <c:ext xmlns:c16="http://schemas.microsoft.com/office/drawing/2014/chart" uri="{C3380CC4-5D6E-409C-BE32-E72D297353CC}">
              <c16:uniqueId val="{00000001-4B88-415F-ABC4-65A3A54F7465}"/>
            </c:ext>
          </c:extLst>
        </c:ser>
        <c:dLbls>
          <c:showLegendKey val="0"/>
          <c:showVal val="0"/>
          <c:showCatName val="0"/>
          <c:showSerName val="0"/>
          <c:showPercent val="0"/>
          <c:showBubbleSize val="0"/>
        </c:dLbls>
        <c:gapWidth val="150"/>
        <c:axId val="-1316456240"/>
        <c:axId val="-1316453520"/>
      </c:barChart>
      <c:catAx>
        <c:axId val="-131645624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316453520"/>
        <c:crosses val="autoZero"/>
        <c:auto val="1"/>
        <c:lblAlgn val="ctr"/>
        <c:lblOffset val="100"/>
        <c:noMultiLvlLbl val="0"/>
      </c:catAx>
      <c:valAx>
        <c:axId val="-1316453520"/>
        <c:scaling>
          <c:orientation val="minMax"/>
          <c:max val="450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316456240"/>
        <c:crosses val="autoZero"/>
        <c:crossBetween val="between"/>
        <c:majorUnit val="500"/>
      </c:valAx>
      <c:spPr>
        <a:ln>
          <a:solidFill>
            <a:schemeClr val="tx1"/>
          </a:solidFill>
        </a:ln>
      </c:spPr>
    </c:plotArea>
    <c:legend>
      <c:legendPos val="r"/>
      <c:layout>
        <c:manualLayout>
          <c:xMode val="edge"/>
          <c:yMode val="edge"/>
          <c:x val="0.72634892123895656"/>
          <c:y val="0.94875776397515532"/>
          <c:w val="0.23651649644590181"/>
          <c:h val="3.7267080745341616E-2"/>
        </c:manualLayout>
      </c:layout>
      <c:overlay val="0"/>
      <c:spPr>
        <a:ln>
          <a:solidFill>
            <a:schemeClr val="bg1">
              <a:lumMod val="50000"/>
            </a:schemeClr>
          </a:solidFill>
        </a:ln>
      </c:spPr>
      <c:txPr>
        <a:bodyPr/>
        <a:lstStyle/>
        <a:p>
          <a:pPr>
            <a:defRPr sz="80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3303764244659291E-2"/>
          <c:y val="0.19964040209259556"/>
          <c:w val="0.93699478510068135"/>
          <c:h val="0.67355049595703254"/>
        </c:manualLayout>
      </c:layout>
      <c:bar3DChart>
        <c:barDir val="col"/>
        <c:grouping val="clustered"/>
        <c:varyColors val="0"/>
        <c:ser>
          <c:idx val="0"/>
          <c:order val="0"/>
          <c:spPr>
            <a:solidFill>
              <a:schemeClr val="bg2">
                <a:lumMod val="90000"/>
              </a:schemeClr>
            </a:solidFill>
          </c:spPr>
          <c:invertIfNegative val="0"/>
          <c:dLbls>
            <c:dLbl>
              <c:idx val="0"/>
              <c:layout>
                <c:manualLayout>
                  <c:x val="3.3135984584205455E-3"/>
                  <c:y val="0.207650638185826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63-416A-9374-303CCCF0C85A}"/>
                </c:ext>
              </c:extLst>
            </c:dLbl>
            <c:dLbl>
              <c:idx val="1"/>
              <c:layout>
                <c:manualLayout>
                  <c:x val="0"/>
                  <c:y val="0.278782027011183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D63-416A-9374-303CCCF0C85A}"/>
                </c:ext>
              </c:extLst>
            </c:dLbl>
            <c:dLbl>
              <c:idx val="2"/>
              <c:layout>
                <c:manualLayout>
                  <c:x val="1.6876308182996113E-3"/>
                  <c:y val="6.49424469972305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D63-416A-9374-303CCCF0C85A}"/>
                </c:ext>
              </c:extLst>
            </c:dLbl>
            <c:dLbl>
              <c:idx val="3"/>
              <c:layout>
                <c:manualLayout>
                  <c:x val="1.5189873417721518E-2"/>
                  <c:y val="1.62679246515972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D63-416A-9374-303CCCF0C85A}"/>
                </c:ext>
              </c:extLst>
            </c:dLbl>
            <c:dLbl>
              <c:idx val="4"/>
              <c:layout>
                <c:manualLayout>
                  <c:x val="1.0935379912953919E-2"/>
                  <c:y val="1.74677063172806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63-416A-9374-303CCCF0C85A}"/>
                </c:ext>
              </c:extLst>
            </c:dLbl>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Menor o igual a 20</c:v>
              </c:pt>
              <c:pt idx="1">
                <c:v>de 21 a 25 años</c:v>
              </c:pt>
              <c:pt idx="2">
                <c:v>de 26 a 30 años</c:v>
              </c:pt>
              <c:pt idx="3">
                <c:v>de 31 a 35 años</c:v>
              </c:pt>
              <c:pt idx="4">
                <c:v>más de 35 años</c:v>
              </c:pt>
            </c:strLit>
          </c:cat>
          <c:val>
            <c:numLit>
              <c:formatCode>General</c:formatCode>
              <c:ptCount val="5"/>
              <c:pt idx="0">
                <c:v>8498</c:v>
              </c:pt>
              <c:pt idx="1">
                <c:v>11019</c:v>
              </c:pt>
              <c:pt idx="2">
                <c:v>2239</c:v>
              </c:pt>
              <c:pt idx="3">
                <c:v>365</c:v>
              </c:pt>
              <c:pt idx="4">
                <c:v>189</c:v>
              </c:pt>
            </c:numLit>
          </c:val>
          <c:extLst>
            <c:ext xmlns:c16="http://schemas.microsoft.com/office/drawing/2014/chart" uri="{C3380CC4-5D6E-409C-BE32-E72D297353CC}">
              <c16:uniqueId val="{00000005-0D63-416A-9374-303CCCF0C85A}"/>
            </c:ext>
          </c:extLst>
        </c:ser>
        <c:dLbls>
          <c:showLegendKey val="0"/>
          <c:showVal val="0"/>
          <c:showCatName val="0"/>
          <c:showSerName val="0"/>
          <c:showPercent val="0"/>
          <c:showBubbleSize val="0"/>
        </c:dLbls>
        <c:gapWidth val="150"/>
        <c:shape val="box"/>
        <c:axId val="-1316452432"/>
        <c:axId val="-1316451888"/>
        <c:axId val="0"/>
      </c:bar3DChart>
      <c:catAx>
        <c:axId val="-1316452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316451888"/>
        <c:crosses val="autoZero"/>
        <c:auto val="1"/>
        <c:lblAlgn val="ctr"/>
        <c:lblOffset val="100"/>
        <c:noMultiLvlLbl val="0"/>
      </c:catAx>
      <c:valAx>
        <c:axId val="-13164518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31645243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6180372110744221"/>
          <c:y val="3.2576159342550044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8335290917682182"/>
          <c:y val="0.20294818261353695"/>
          <c:w val="0.47012043313042751"/>
          <c:h val="0.75159727193191761"/>
        </c:manualLayout>
      </c:layout>
      <c:pie3DChart>
        <c:varyColors val="1"/>
        <c:ser>
          <c:idx val="3"/>
          <c:order val="0"/>
          <c:dPt>
            <c:idx val="0"/>
            <c:bubble3D val="0"/>
            <c:explosion val="8"/>
            <c:spPr>
              <a:solidFill>
                <a:srgbClr val="FFCCCC"/>
              </a:solidFill>
              <a:ln>
                <a:solidFill>
                  <a:srgbClr val="FF99FF"/>
                </a:solidFill>
              </a:ln>
            </c:spPr>
            <c:extLst>
              <c:ext xmlns:c16="http://schemas.microsoft.com/office/drawing/2014/chart" uri="{C3380CC4-5D6E-409C-BE32-E72D297353CC}">
                <c16:uniqueId val="{00000001-DC0B-4B72-9091-1DE07821F73B}"/>
              </c:ext>
            </c:extLst>
          </c:dPt>
          <c:dPt>
            <c:idx val="1"/>
            <c:bubble3D val="0"/>
            <c:spPr>
              <a:solidFill>
                <a:srgbClr val="FFFF99"/>
              </a:solidFill>
            </c:spPr>
            <c:extLst>
              <c:ext xmlns:c16="http://schemas.microsoft.com/office/drawing/2014/chart" uri="{C3380CC4-5D6E-409C-BE32-E72D297353CC}">
                <c16:uniqueId val="{00000003-DC0B-4B72-9091-1DE07821F73B}"/>
              </c:ext>
            </c:extLst>
          </c:dPt>
          <c:dPt>
            <c:idx val="2"/>
            <c:bubble3D val="0"/>
            <c:spPr>
              <a:solidFill>
                <a:srgbClr val="FF9966"/>
              </a:solidFill>
            </c:spPr>
            <c:extLst>
              <c:ext xmlns:c16="http://schemas.microsoft.com/office/drawing/2014/chart" uri="{C3380CC4-5D6E-409C-BE32-E72D297353CC}">
                <c16:uniqueId val="{00000005-DC0B-4B72-9091-1DE07821F73B}"/>
              </c:ext>
            </c:extLst>
          </c:dPt>
          <c:dLbls>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C0B-4B72-9091-1DE07821F73B}"/>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C0B-4B72-9091-1DE07821F73B}"/>
                </c:ext>
              </c:extLs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3"/>
              <c:pt idx="0">
                <c:v>Soltero </c:v>
              </c:pt>
              <c:pt idx="1">
                <c:v>Casado</c:v>
              </c:pt>
              <c:pt idx="2">
                <c:v>Otros</c:v>
              </c:pt>
            </c:strLit>
          </c:cat>
          <c:val>
            <c:numLit>
              <c:formatCode>General</c:formatCode>
              <c:ptCount val="3"/>
              <c:pt idx="0">
                <c:v>97.69</c:v>
              </c:pt>
              <c:pt idx="1">
                <c:v>1.1299999999999999</c:v>
              </c:pt>
              <c:pt idx="2">
                <c:v>1.18</c:v>
              </c:pt>
            </c:numLit>
          </c:val>
          <c:extLst>
            <c:ext xmlns:c16="http://schemas.microsoft.com/office/drawing/2014/chart" uri="{C3380CC4-5D6E-409C-BE32-E72D297353CC}">
              <c16:uniqueId val="{00000006-DC0B-4B72-9091-1DE07821F73B}"/>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7485745316318216"/>
          <c:y val="4.2677165354330707E-2"/>
        </c:manualLayout>
      </c:layout>
      <c:overlay val="0"/>
    </c:title>
    <c:autoTitleDeleted val="0"/>
    <c:view3D>
      <c:rotX val="75"/>
      <c:rotY val="2"/>
      <c:rAngAx val="0"/>
      <c:perspective val="0"/>
    </c:view3D>
    <c:floor>
      <c:thickness val="0"/>
    </c:floor>
    <c:sideWall>
      <c:thickness val="0"/>
    </c:sideWall>
    <c:backWall>
      <c:thickness val="0"/>
    </c:backWall>
    <c:plotArea>
      <c:layout>
        <c:manualLayout>
          <c:layoutTarget val="inner"/>
          <c:xMode val="edge"/>
          <c:yMode val="edge"/>
          <c:x val="0.31361004349980726"/>
          <c:y val="0.24840269180188954"/>
          <c:w val="0.43179472496007931"/>
          <c:h val="0.71633316275717096"/>
        </c:manualLayout>
      </c:layout>
      <c:pie3DChart>
        <c:varyColors val="1"/>
        <c:ser>
          <c:idx val="3"/>
          <c:order val="0"/>
          <c:dPt>
            <c:idx val="0"/>
            <c:bubble3D val="0"/>
            <c:explosion val="8"/>
            <c:spPr>
              <a:solidFill>
                <a:srgbClr val="CCCCFF"/>
              </a:solidFill>
              <a:ln>
                <a:solidFill>
                  <a:srgbClr val="FF99FF"/>
                </a:solidFill>
              </a:ln>
            </c:spPr>
            <c:extLst>
              <c:ext xmlns:c16="http://schemas.microsoft.com/office/drawing/2014/chart" uri="{C3380CC4-5D6E-409C-BE32-E72D297353CC}">
                <c16:uniqueId val="{00000001-03A1-48D5-9512-892758EFE2CC}"/>
              </c:ext>
            </c:extLst>
          </c:dPt>
          <c:dPt>
            <c:idx val="1"/>
            <c:bubble3D val="0"/>
            <c:spPr>
              <a:solidFill>
                <a:srgbClr val="FFCCFF"/>
              </a:solidFill>
            </c:spPr>
            <c:extLst>
              <c:ext xmlns:c16="http://schemas.microsoft.com/office/drawing/2014/chart" uri="{C3380CC4-5D6E-409C-BE32-E72D297353CC}">
                <c16:uniqueId val="{00000003-03A1-48D5-9512-892758EFE2CC}"/>
              </c:ext>
            </c:extLst>
          </c:dPt>
          <c:dPt>
            <c:idx val="2"/>
            <c:bubble3D val="0"/>
            <c:spPr>
              <a:solidFill>
                <a:srgbClr val="CC66FF"/>
              </a:solidFill>
            </c:spPr>
            <c:extLst>
              <c:ext xmlns:c16="http://schemas.microsoft.com/office/drawing/2014/chart" uri="{C3380CC4-5D6E-409C-BE32-E72D297353CC}">
                <c16:uniqueId val="{00000005-03A1-48D5-9512-892758EFE2CC}"/>
              </c:ext>
            </c:extLst>
          </c:dPt>
          <c:dLbls>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03A1-48D5-9512-892758EFE2CC}"/>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03A1-48D5-9512-892758EFE2CC}"/>
                </c:ext>
              </c:extLs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3"/>
              <c:pt idx="0">
                <c:v>Costarricense</c:v>
              </c:pt>
              <c:pt idx="1">
                <c:v>Centroamérica y Panamá</c:v>
              </c:pt>
              <c:pt idx="2">
                <c:v>Otros</c:v>
              </c:pt>
            </c:strLit>
          </c:cat>
          <c:val>
            <c:numLit>
              <c:formatCode>General</c:formatCode>
              <c:ptCount val="3"/>
              <c:pt idx="0">
                <c:v>98.63</c:v>
              </c:pt>
              <c:pt idx="1">
                <c:v>0.72</c:v>
              </c:pt>
              <c:pt idx="2">
                <c:v>0.65</c:v>
              </c:pt>
            </c:numLit>
          </c:val>
          <c:extLst>
            <c:ext xmlns:c16="http://schemas.microsoft.com/office/drawing/2014/chart" uri="{C3380CC4-5D6E-409C-BE32-E72D297353CC}">
              <c16:uniqueId val="{00000006-03A1-48D5-9512-892758EFE2CC}"/>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ln>
          <a:solidFill>
            <a:sysClr val="windowText" lastClr="000000"/>
          </a:solidFill>
        </a:ln>
      </c:spPr>
    </c:floor>
    <c:sideWall>
      <c:thickness val="0"/>
    </c:sideWall>
    <c:backWall>
      <c:thickness val="0"/>
    </c:backWall>
    <c:plotArea>
      <c:layout>
        <c:manualLayout>
          <c:layoutTarget val="inner"/>
          <c:xMode val="edge"/>
          <c:yMode val="edge"/>
          <c:x val="4.3757620848575034E-2"/>
          <c:y val="0.20190800426098329"/>
          <c:w val="0.93699478510068135"/>
          <c:h val="0.67355049595703254"/>
        </c:manualLayout>
      </c:layout>
      <c:bar3DChart>
        <c:barDir val="col"/>
        <c:grouping val="clustered"/>
        <c:varyColors val="0"/>
        <c:ser>
          <c:idx val="0"/>
          <c:order val="0"/>
          <c:spPr>
            <a:solidFill>
              <a:schemeClr val="accent1">
                <a:lumMod val="40000"/>
                <a:lumOff val="60000"/>
              </a:schemeClr>
            </a:solidFill>
          </c:spPr>
          <c:invertIfNegative val="0"/>
          <c:dLbls>
            <c:dLbl>
              <c:idx val="0"/>
              <c:layout>
                <c:manualLayout>
                  <c:x val="3.3135984584205455E-3"/>
                  <c:y val="0.207650638185826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EE-48DF-B1D2-DF6B06E9B8C3}"/>
                </c:ext>
              </c:extLst>
            </c:dLbl>
            <c:dLbl>
              <c:idx val="1"/>
              <c:layout>
                <c:manualLayout>
                  <c:x val="0"/>
                  <c:y val="8.34330912367921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EE-48DF-B1D2-DF6B06E9B8C3}"/>
                </c:ext>
              </c:extLst>
            </c:dLbl>
            <c:dLbl>
              <c:idx val="2"/>
              <c:layout>
                <c:manualLayout>
                  <c:x val="1.6876308182996113E-3"/>
                  <c:y val="6.4942446997230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E-48DF-B1D2-DF6B06E9B8C3}"/>
                </c:ext>
              </c:extLst>
            </c:dLbl>
            <c:dLbl>
              <c:idx val="3"/>
              <c:layout>
                <c:manualLayout>
                  <c:x val="1.5189873417721518E-2"/>
                  <c:y val="1.626792465159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E-48DF-B1D2-DF6B06E9B8C3}"/>
                </c:ext>
              </c:extLst>
            </c:dLbl>
            <c:dLbl>
              <c:idx val="4"/>
              <c:layout>
                <c:manualLayout>
                  <c:x val="1.0935379912953919E-2"/>
                  <c:y val="1.7467706317280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EE-48DF-B1D2-DF6B06E9B8C3}"/>
                </c:ext>
              </c:extLst>
            </c:dLbl>
            <c:numFmt formatCode="#,##0" sourceLinked="0"/>
            <c:spPr>
              <a:effectLst/>
            </c:spPr>
            <c:txPr>
              <a:bodyPr/>
              <a:lstStyle/>
              <a:p>
                <a:pPr>
                  <a:defRPr sz="10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de 1 a menos de 6</c:v>
              </c:pt>
              <c:pt idx="1">
                <c:v>de 6 y más</c:v>
              </c:pt>
            </c:strLit>
          </c:cat>
          <c:val>
            <c:numLit>
              <c:formatCode>General</c:formatCode>
              <c:ptCount val="2"/>
              <c:pt idx="0">
                <c:v>20185</c:v>
              </c:pt>
              <c:pt idx="1">
                <c:v>2609</c:v>
              </c:pt>
            </c:numLit>
          </c:val>
          <c:extLst>
            <c:ext xmlns:c16="http://schemas.microsoft.com/office/drawing/2014/chart" uri="{C3380CC4-5D6E-409C-BE32-E72D297353CC}">
              <c16:uniqueId val="{00000005-A4EE-48DF-B1D2-DF6B06E9B8C3}"/>
            </c:ext>
          </c:extLst>
        </c:ser>
        <c:dLbls>
          <c:showLegendKey val="0"/>
          <c:showVal val="0"/>
          <c:showCatName val="0"/>
          <c:showSerName val="0"/>
          <c:showPercent val="0"/>
          <c:showBubbleSize val="0"/>
        </c:dLbls>
        <c:gapWidth val="138"/>
        <c:gapDepth val="41"/>
        <c:shape val="box"/>
        <c:axId val="-1190080432"/>
        <c:axId val="-1190084784"/>
        <c:axId val="0"/>
      </c:bar3DChart>
      <c:catAx>
        <c:axId val="-1190080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190084784"/>
        <c:crosses val="autoZero"/>
        <c:auto val="1"/>
        <c:lblAlgn val="ctr"/>
        <c:lblOffset val="100"/>
        <c:noMultiLvlLbl val="0"/>
      </c:catAx>
      <c:valAx>
        <c:axId val="-11900847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19008043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Times New Roman"/>
                <a:ea typeface="Times New Roman"/>
                <a:cs typeface="Times New Roman"/>
              </a:defRPr>
            </a:pPr>
            <a:r>
              <a:rPr lang="es-CR"/>
              <a:t>Distribución absoluta de los estudiantes físicos de primer ingreso con beca socioeconómica, según Sede.  I ciclo</a:t>
            </a:r>
          </a:p>
        </c:rich>
      </c:tx>
      <c:layout>
        <c:manualLayout>
          <c:xMode val="edge"/>
          <c:yMode val="edge"/>
          <c:x val="0.1635913371272214"/>
          <c:y val="7.45811281786498E-2"/>
        </c:manualLayout>
      </c:layout>
      <c:overlay val="1"/>
    </c:title>
    <c:autoTitleDeleted val="0"/>
    <c:plotArea>
      <c:layout>
        <c:manualLayout>
          <c:layoutTarget val="inner"/>
          <c:xMode val="edge"/>
          <c:yMode val="edge"/>
          <c:x val="0.1111111111111111"/>
          <c:y val="0.21541155866900175"/>
          <c:w val="0.85322359396433467"/>
          <c:h val="0.65849387040280205"/>
        </c:manualLayout>
      </c:layout>
      <c:barChart>
        <c:barDir val="bar"/>
        <c:grouping val="stacked"/>
        <c:varyColors val="0"/>
        <c:ser>
          <c:idx val="1"/>
          <c:order val="0"/>
          <c:spPr>
            <a:solidFill>
              <a:srgbClr val="9999FF"/>
            </a:solidFill>
          </c:spPr>
          <c:invertIfNegative val="0"/>
          <c:dLbls>
            <c:dLbl>
              <c:idx val="0"/>
              <c:layout>
                <c:manualLayout>
                  <c:x val="2.5369668297635633E-3"/>
                  <c:y val="-3.1821797931583136E-3"/>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F8-406C-94FE-BA8EAEBC3DE2}"/>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Alajuela</c:v>
              </c:pt>
              <c:pt idx="1">
                <c:v>Pacífico</c:v>
              </c:pt>
              <c:pt idx="2">
                <c:v>Caribe</c:v>
              </c:pt>
              <c:pt idx="3">
                <c:v>Guanacaste</c:v>
              </c:pt>
              <c:pt idx="4">
                <c:v>Atlántico</c:v>
              </c:pt>
              <c:pt idx="5">
                <c:v>Occidente</c:v>
              </c:pt>
              <c:pt idx="6">
                <c:v>Rodrigo Facio </c:v>
              </c:pt>
            </c:strLit>
          </c:cat>
          <c:val>
            <c:numLit>
              <c:formatCode>General</c:formatCode>
              <c:ptCount val="7"/>
              <c:pt idx="0">
                <c:v>75</c:v>
              </c:pt>
              <c:pt idx="1">
                <c:v>310</c:v>
              </c:pt>
              <c:pt idx="2">
                <c:v>317</c:v>
              </c:pt>
              <c:pt idx="3">
                <c:v>390</c:v>
              </c:pt>
              <c:pt idx="4">
                <c:v>411</c:v>
              </c:pt>
              <c:pt idx="5">
                <c:v>541</c:v>
              </c:pt>
              <c:pt idx="6">
                <c:v>2790</c:v>
              </c:pt>
            </c:numLit>
          </c:val>
          <c:extLst>
            <c:ext xmlns:c16="http://schemas.microsoft.com/office/drawing/2014/chart" uri="{C3380CC4-5D6E-409C-BE32-E72D297353CC}">
              <c16:uniqueId val="{00000001-94F8-406C-94FE-BA8EAEBC3DE2}"/>
            </c:ext>
          </c:extLst>
        </c:ser>
        <c:dLbls>
          <c:showLegendKey val="0"/>
          <c:showVal val="0"/>
          <c:showCatName val="0"/>
          <c:showSerName val="0"/>
          <c:showPercent val="0"/>
          <c:showBubbleSize val="0"/>
        </c:dLbls>
        <c:gapWidth val="87"/>
        <c:overlap val="100"/>
        <c:axId val="-1190073904"/>
        <c:axId val="-1190087504"/>
      </c:barChart>
      <c:catAx>
        <c:axId val="-119007390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190087504"/>
        <c:crosses val="autoZero"/>
        <c:auto val="1"/>
        <c:lblAlgn val="ctr"/>
        <c:lblOffset val="100"/>
        <c:noMultiLvlLbl val="0"/>
      </c:catAx>
      <c:valAx>
        <c:axId val="-1190087504"/>
        <c:scaling>
          <c:orientation val="minMax"/>
          <c:max val="300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190073904"/>
        <c:crosses val="autoZero"/>
        <c:crossBetween val="between"/>
        <c:majorUnit val="200"/>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079575596817"/>
          <c:y val="0.17563291139240506"/>
          <c:w val="0.86383731211317416"/>
          <c:h val="0.67668776371308015"/>
        </c:manualLayout>
      </c:layout>
      <c:barChart>
        <c:barDir val="bar"/>
        <c:grouping val="clustered"/>
        <c:varyColors val="0"/>
        <c:ser>
          <c:idx val="1"/>
          <c:order val="0"/>
          <c:tx>
            <c:v>Beca vigente</c:v>
          </c:tx>
          <c:spPr>
            <a:solidFill>
              <a:schemeClr val="accent1"/>
            </a:solidFill>
            <a:ln>
              <a:solidFill>
                <a:schemeClr val="accent1">
                  <a:lumMod val="40000"/>
                  <a:lumOff val="60000"/>
                </a:schemeClr>
              </a:solidFill>
            </a:ln>
          </c:spPr>
          <c:invertIfNegative val="0"/>
          <c:dLbls>
            <c:dLbl>
              <c:idx val="0"/>
              <c:layout>
                <c:manualLayout>
                  <c:x val="-1.4341708612683362E-3"/>
                  <c:y val="1.0270656329158986E-16"/>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38-4F30-B835-2E83A09A9D41}"/>
                </c:ext>
              </c:extLst>
            </c:dLbl>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Alajuela</c:v>
              </c:pt>
              <c:pt idx="1">
                <c:v>Pacífico </c:v>
              </c:pt>
              <c:pt idx="2">
                <c:v>Caribe</c:v>
              </c:pt>
              <c:pt idx="3">
                <c:v>Guanacaste</c:v>
              </c:pt>
              <c:pt idx="4">
                <c:v>Atlántico</c:v>
              </c:pt>
              <c:pt idx="5">
                <c:v>Occidente</c:v>
              </c:pt>
              <c:pt idx="6">
                <c:v>Rodrigo Facio </c:v>
              </c:pt>
            </c:strLit>
          </c:cat>
          <c:val>
            <c:numLit>
              <c:formatCode>General</c:formatCode>
              <c:ptCount val="7"/>
              <c:pt idx="0">
                <c:v>401</c:v>
              </c:pt>
              <c:pt idx="1">
                <c:v>1033</c:v>
              </c:pt>
              <c:pt idx="2">
                <c:v>1208</c:v>
              </c:pt>
              <c:pt idx="3">
                <c:v>1630</c:v>
              </c:pt>
              <c:pt idx="4">
                <c:v>1582</c:v>
              </c:pt>
              <c:pt idx="5">
                <c:v>2394</c:v>
              </c:pt>
              <c:pt idx="6">
                <c:v>14546</c:v>
              </c:pt>
            </c:numLit>
          </c:val>
          <c:extLst>
            <c:ext xmlns:c16="http://schemas.microsoft.com/office/drawing/2014/chart" uri="{C3380CC4-5D6E-409C-BE32-E72D297353CC}">
              <c16:uniqueId val="{00000001-5338-4F30-B835-2E83A09A9D41}"/>
            </c:ext>
          </c:extLst>
        </c:ser>
        <c:ser>
          <c:idx val="0"/>
          <c:order val="1"/>
          <c:tx>
            <c:v>Beca permanente</c:v>
          </c:tx>
          <c:spPr>
            <a:solidFill>
              <a:schemeClr val="accent2">
                <a:lumMod val="40000"/>
                <a:lumOff val="60000"/>
              </a:schemeClr>
            </a:solidFill>
          </c:spPr>
          <c:invertIfNegative val="0"/>
          <c:dLbls>
            <c:dLbl>
              <c:idx val="0"/>
              <c:layout>
                <c:manualLayout>
                  <c:x val="7.187563093074904E-4"/>
                  <c:y val="0"/>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38-4F30-B835-2E83A09A9D41}"/>
                </c:ext>
              </c:extLst>
            </c:dLbl>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Alajuela</c:v>
              </c:pt>
              <c:pt idx="1">
                <c:v>Pacífico </c:v>
              </c:pt>
              <c:pt idx="2">
                <c:v>Caribe</c:v>
              </c:pt>
              <c:pt idx="3">
                <c:v>Guanacaste</c:v>
              </c:pt>
              <c:pt idx="4">
                <c:v>Atlántico</c:v>
              </c:pt>
              <c:pt idx="5">
                <c:v>Occidente</c:v>
              </c:pt>
              <c:pt idx="6">
                <c:v>Rodrigo Facio </c:v>
              </c:pt>
            </c:strLit>
          </c:cat>
          <c:val>
            <c:numLit>
              <c:formatCode>General</c:formatCode>
              <c:ptCount val="7"/>
              <c:pt idx="0">
                <c:v>492</c:v>
              </c:pt>
              <c:pt idx="1">
                <c:v>1230</c:v>
              </c:pt>
              <c:pt idx="2">
                <c:v>1407</c:v>
              </c:pt>
              <c:pt idx="3">
                <c:v>1872</c:v>
              </c:pt>
              <c:pt idx="4">
                <c:v>1897</c:v>
              </c:pt>
              <c:pt idx="5">
                <c:v>2862</c:v>
              </c:pt>
              <c:pt idx="6">
                <c:v>19173</c:v>
              </c:pt>
            </c:numLit>
          </c:val>
          <c:extLst>
            <c:ext xmlns:c16="http://schemas.microsoft.com/office/drawing/2014/chart" uri="{C3380CC4-5D6E-409C-BE32-E72D297353CC}">
              <c16:uniqueId val="{00000003-5338-4F30-B835-2E83A09A9D41}"/>
            </c:ext>
          </c:extLst>
        </c:ser>
        <c:dLbls>
          <c:showLegendKey val="0"/>
          <c:showVal val="0"/>
          <c:showCatName val="0"/>
          <c:showSerName val="0"/>
          <c:showPercent val="0"/>
          <c:showBubbleSize val="0"/>
        </c:dLbls>
        <c:gapWidth val="114"/>
        <c:axId val="-1190080976"/>
        <c:axId val="-1190077168"/>
      </c:barChart>
      <c:catAx>
        <c:axId val="-1190080976"/>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190077168"/>
        <c:crosses val="autoZero"/>
        <c:auto val="1"/>
        <c:lblAlgn val="ctr"/>
        <c:lblOffset val="100"/>
        <c:noMultiLvlLbl val="0"/>
      </c:catAx>
      <c:valAx>
        <c:axId val="-1190077168"/>
        <c:scaling>
          <c:orientation val="minMax"/>
        </c:scaling>
        <c:delete val="0"/>
        <c:axPos val="b"/>
        <c:majorGridlines/>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R"/>
          </a:p>
        </c:txPr>
        <c:crossAx val="-1190080976"/>
        <c:crosses val="autoZero"/>
        <c:crossBetween val="between"/>
        <c:majorUnit val="1000"/>
      </c:valAx>
      <c:spPr>
        <a:ln>
          <a:solidFill>
            <a:schemeClr val="tx1"/>
          </a:solidFill>
        </a:ln>
      </c:spPr>
    </c:plotArea>
    <c:legend>
      <c:legendPos val="r"/>
      <c:layout>
        <c:manualLayout>
          <c:xMode val="edge"/>
          <c:yMode val="edge"/>
          <c:x val="0.72811718239518297"/>
          <c:y val="0.94936708860759489"/>
          <c:w val="0.23474816263014095"/>
          <c:h val="3.7974683544303799E-2"/>
        </c:manualLayout>
      </c:layout>
      <c:overlay val="0"/>
      <c:spPr>
        <a:ln>
          <a:solidFill>
            <a:schemeClr val="bg1">
              <a:lumMod val="50000"/>
            </a:schemeClr>
          </a:solidFill>
        </a:ln>
      </c:spPr>
      <c:txPr>
        <a:bodyPr/>
        <a:lstStyle/>
        <a:p>
          <a:pPr>
            <a:defRPr sz="69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7234042553191"/>
          <c:y val="0.17721518987341772"/>
          <c:w val="0.85372340425531912"/>
          <c:h val="0.67246835443037978"/>
        </c:manualLayout>
      </c:layout>
      <c:barChart>
        <c:barDir val="bar"/>
        <c:grouping val="clustered"/>
        <c:varyColors val="0"/>
        <c:ser>
          <c:idx val="1"/>
          <c:order val="0"/>
          <c:tx>
            <c:v>Beca permanente</c:v>
          </c:tx>
          <c:spPr>
            <a:solidFill>
              <a:schemeClr val="accent2">
                <a:lumMod val="40000"/>
                <a:lumOff val="60000"/>
              </a:schemeClr>
            </a:solidFill>
            <a:ln>
              <a:solidFill>
                <a:schemeClr val="accent1">
                  <a:lumMod val="40000"/>
                  <a:lumOff val="60000"/>
                </a:schemeClr>
              </a:solidFill>
            </a:ln>
          </c:spPr>
          <c:invertIfNegative val="0"/>
          <c:dLbls>
            <c:dLbl>
              <c:idx val="0"/>
              <c:layout>
                <c:manualLayout>
                  <c:x val="-1.4341708612683362E-3"/>
                  <c:y val="1.0270656329158986E-16"/>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09-47FF-ADDD-BEF95F0A985E}"/>
                </c:ext>
              </c:extLst>
            </c:dLbl>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Alajuela</c:v>
              </c:pt>
              <c:pt idx="1">
                <c:v>Pacífico</c:v>
              </c:pt>
              <c:pt idx="2">
                <c:v>Caribe</c:v>
              </c:pt>
              <c:pt idx="3">
                <c:v>Guanacaste</c:v>
              </c:pt>
              <c:pt idx="4">
                <c:v>Atlántico</c:v>
              </c:pt>
              <c:pt idx="5">
                <c:v>Occidente</c:v>
              </c:pt>
              <c:pt idx="6">
                <c:v>Rodrigo Facio </c:v>
              </c:pt>
            </c:strLit>
          </c:cat>
          <c:val>
            <c:numLit>
              <c:formatCode>General</c:formatCode>
              <c:ptCount val="7"/>
              <c:pt idx="0">
                <c:v>106</c:v>
              </c:pt>
              <c:pt idx="1">
                <c:v>136</c:v>
              </c:pt>
              <c:pt idx="2">
                <c:v>132</c:v>
              </c:pt>
              <c:pt idx="3">
                <c:v>160</c:v>
              </c:pt>
              <c:pt idx="4">
                <c:v>185</c:v>
              </c:pt>
              <c:pt idx="5">
                <c:v>490</c:v>
              </c:pt>
              <c:pt idx="6">
                <c:v>5566</c:v>
              </c:pt>
            </c:numLit>
          </c:val>
          <c:extLst>
            <c:ext xmlns:c16="http://schemas.microsoft.com/office/drawing/2014/chart" uri="{C3380CC4-5D6E-409C-BE32-E72D297353CC}">
              <c16:uniqueId val="{00000001-6909-47FF-ADDD-BEF95F0A985E}"/>
            </c:ext>
          </c:extLst>
        </c:ser>
        <c:ser>
          <c:idx val="0"/>
          <c:order val="1"/>
          <c:tx>
            <c:v>Beca vigente</c:v>
          </c:tx>
          <c:spPr>
            <a:solidFill>
              <a:schemeClr val="accent6">
                <a:lumMod val="40000"/>
                <a:lumOff val="60000"/>
              </a:schemeClr>
            </a:solidFill>
          </c:spPr>
          <c:invertIfNegative val="0"/>
          <c:dLbls>
            <c:dLbl>
              <c:idx val="0"/>
              <c:layout>
                <c:manualLayout>
                  <c:x val="7.187563093074904E-4"/>
                  <c:y val="0"/>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09-47FF-ADDD-BEF95F0A985E}"/>
                </c:ext>
              </c:extLst>
            </c:dLbl>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Alajuela</c:v>
              </c:pt>
              <c:pt idx="1">
                <c:v>Pacífico</c:v>
              </c:pt>
              <c:pt idx="2">
                <c:v>Caribe</c:v>
              </c:pt>
              <c:pt idx="3">
                <c:v>Guanacaste</c:v>
              </c:pt>
              <c:pt idx="4">
                <c:v>Atlántico</c:v>
              </c:pt>
              <c:pt idx="5">
                <c:v>Occidente</c:v>
              </c:pt>
              <c:pt idx="6">
                <c:v>Rodrigo Facio </c:v>
              </c:pt>
            </c:strLit>
          </c:cat>
          <c:val>
            <c:numLit>
              <c:formatCode>General</c:formatCode>
              <c:ptCount val="7"/>
              <c:pt idx="0">
                <c:v>451</c:v>
              </c:pt>
              <c:pt idx="1">
                <c:v>1060</c:v>
              </c:pt>
              <c:pt idx="2">
                <c:v>1236</c:v>
              </c:pt>
              <c:pt idx="3">
                <c:v>1667</c:v>
              </c:pt>
              <c:pt idx="4">
                <c:v>1616</c:v>
              </c:pt>
              <c:pt idx="5">
                <c:v>2496</c:v>
              </c:pt>
              <c:pt idx="6">
                <c:v>17362</c:v>
              </c:pt>
            </c:numLit>
          </c:val>
          <c:extLst>
            <c:ext xmlns:c16="http://schemas.microsoft.com/office/drawing/2014/chart" uri="{C3380CC4-5D6E-409C-BE32-E72D297353CC}">
              <c16:uniqueId val="{00000003-6909-47FF-ADDD-BEF95F0A985E}"/>
            </c:ext>
          </c:extLst>
        </c:ser>
        <c:dLbls>
          <c:showLegendKey val="0"/>
          <c:showVal val="0"/>
          <c:showCatName val="0"/>
          <c:showSerName val="0"/>
          <c:showPercent val="0"/>
          <c:showBubbleSize val="0"/>
        </c:dLbls>
        <c:gapWidth val="83"/>
        <c:axId val="-1190078800"/>
        <c:axId val="-1190076624"/>
      </c:barChart>
      <c:catAx>
        <c:axId val="-119007880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190076624"/>
        <c:crosses val="autoZero"/>
        <c:auto val="1"/>
        <c:lblAlgn val="ctr"/>
        <c:lblOffset val="100"/>
        <c:noMultiLvlLbl val="0"/>
      </c:catAx>
      <c:valAx>
        <c:axId val="-1190076624"/>
        <c:scaling>
          <c:orientation val="minMax"/>
        </c:scaling>
        <c:delete val="0"/>
        <c:axPos val="b"/>
        <c:majorGridlines/>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R"/>
          </a:p>
        </c:txPr>
        <c:crossAx val="-1190078800"/>
        <c:crosses val="autoZero"/>
        <c:crossBetween val="between"/>
        <c:majorUnit val="1000"/>
      </c:valAx>
      <c:spPr>
        <a:ln>
          <a:solidFill>
            <a:schemeClr val="tx1"/>
          </a:solidFill>
        </a:ln>
      </c:spPr>
    </c:plotArea>
    <c:legend>
      <c:legendPos val="r"/>
      <c:layout>
        <c:manualLayout>
          <c:xMode val="edge"/>
          <c:yMode val="edge"/>
          <c:x val="0.73005319148936165"/>
          <c:y val="0.94936708860759489"/>
          <c:w val="0.23537234042553193"/>
          <c:h val="3.7974683544303799E-2"/>
        </c:manualLayout>
      </c:layout>
      <c:overlay val="0"/>
      <c:spPr>
        <a:ln>
          <a:solidFill>
            <a:schemeClr val="bg1">
              <a:lumMod val="50000"/>
            </a:schemeClr>
          </a:solidFill>
        </a:ln>
      </c:spPr>
      <c:txPr>
        <a:bodyPr/>
        <a:lstStyle/>
        <a:p>
          <a:pPr>
            <a:defRPr sz="63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723900</xdr:colOff>
      <xdr:row>31</xdr:row>
      <xdr:rowOff>28575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19050</xdr:rowOff>
    </xdr:from>
    <xdr:to>
      <xdr:col>8</xdr:col>
      <xdr:colOff>228600</xdr:colOff>
      <xdr:row>30</xdr:row>
      <xdr:rowOff>57150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0.03776</cdr:x>
      <cdr:y>0.07994</cdr:y>
    </cdr:from>
    <cdr:to>
      <cdr:x>0.94406</cdr:x>
      <cdr:y>0.23739</cdr:y>
    </cdr:to>
    <cdr:sp macro="" textlink="">
      <cdr:nvSpPr>
        <cdr:cNvPr id="2" name="1 CuadroTexto"/>
        <cdr:cNvSpPr txBox="1"/>
      </cdr:nvSpPr>
      <cdr:spPr>
        <a:xfrm xmlns:a="http://schemas.openxmlformats.org/drawingml/2006/main">
          <a:off x="257160" y="362111"/>
          <a:ext cx="6172243" cy="7142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700"/>
            </a:lnSpc>
          </a:pPr>
          <a:r>
            <a:rPr lang="es-CR" sz="1800">
              <a:latin typeface="Times New Roman" pitchFamily="18" charset="0"/>
              <a:cs typeface="Times New Roman" pitchFamily="18" charset="0"/>
            </a:rPr>
            <a:t>                de la U.C.R., según estado civil. </a:t>
          </a:r>
        </a:p>
      </cdr:txBody>
    </cdr:sp>
  </cdr:relSizeAnchor>
  <cdr:relSizeAnchor xmlns:cdr="http://schemas.openxmlformats.org/drawingml/2006/chartDrawing">
    <cdr:from>
      <cdr:x>0.68811</cdr:x>
      <cdr:y>0.50876</cdr:y>
    </cdr:from>
    <cdr:to>
      <cdr:x>0.78952</cdr:x>
      <cdr:y>0.5521</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0.02247</cdr:x>
      <cdr:y>0.9296</cdr:y>
    </cdr:from>
    <cdr:to>
      <cdr:x>0.22657</cdr:x>
      <cdr:y>0.97663</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VE6 y VE7</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0.00965</cdr:x>
      <cdr:y>0.02315</cdr:y>
    </cdr:from>
    <cdr:to>
      <cdr:x>0.22476</cdr:x>
      <cdr:y>0.08661</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VE4</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685800</xdr:colOff>
      <xdr:row>5</xdr:row>
      <xdr:rowOff>19050</xdr:rowOff>
    </xdr:from>
    <xdr:to>
      <xdr:col>0</xdr:col>
      <xdr:colOff>1152525</xdr:colOff>
      <xdr:row>9</xdr:row>
      <xdr:rowOff>19050</xdr:rowOff>
    </xdr:to>
    <xdr:sp macro="" textlink="">
      <xdr:nvSpPr>
        <xdr:cNvPr id="2" name="Line 2"/>
        <xdr:cNvSpPr>
          <a:spLocks noChangeShapeType="1"/>
        </xdr:cNvSpPr>
      </xdr:nvSpPr>
      <xdr:spPr bwMode="auto">
        <a:xfrm>
          <a:off x="685800" y="981075"/>
          <a:ext cx="466725"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714375</xdr:colOff>
      <xdr:row>31</xdr:row>
      <xdr:rowOff>9525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0.0359</cdr:x>
      <cdr:y>0.09081</cdr:y>
    </cdr:from>
    <cdr:to>
      <cdr:x>0.94195</cdr:x>
      <cdr:y>0.24776</cdr:y>
    </cdr:to>
    <cdr:sp macro="" textlink="">
      <cdr:nvSpPr>
        <cdr:cNvPr id="2" name="1 CuadroTexto"/>
        <cdr:cNvSpPr txBox="1"/>
      </cdr:nvSpPr>
      <cdr:spPr>
        <a:xfrm xmlns:a="http://schemas.openxmlformats.org/drawingml/2006/main">
          <a:off x="244580" y="459532"/>
          <a:ext cx="6175120" cy="7999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800"/>
            </a:lnSpc>
          </a:pPr>
          <a:r>
            <a:rPr lang="es-CR" sz="1800">
              <a:latin typeface="Times New Roman" pitchFamily="18" charset="0"/>
              <a:cs typeface="Times New Roman" pitchFamily="18" charset="0"/>
            </a:rPr>
            <a:t>                de la U.C.R., según nacionalidad. </a:t>
          </a:r>
        </a:p>
      </cdr:txBody>
    </cdr:sp>
  </cdr:relSizeAnchor>
  <cdr:relSizeAnchor xmlns:cdr="http://schemas.openxmlformats.org/drawingml/2006/chartDrawing">
    <cdr:from>
      <cdr:x>0.68712</cdr:x>
      <cdr:y>0.50826</cdr:y>
    </cdr:from>
    <cdr:to>
      <cdr:x>0.78854</cdr:x>
      <cdr:y>0.55161</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0.02247</cdr:x>
      <cdr:y>0.92666</cdr:y>
    </cdr:from>
    <cdr:to>
      <cdr:x>0.22731</cdr:x>
      <cdr:y>0.98202</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VE8 y VE9</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0.0234</cdr:y>
    </cdr:from>
    <cdr:to>
      <cdr:x>0.22525</cdr:x>
      <cdr:y>0.08637</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VE5</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514350</xdr:colOff>
      <xdr:row>4</xdr:row>
      <xdr:rowOff>171450</xdr:rowOff>
    </xdr:from>
    <xdr:to>
      <xdr:col>0</xdr:col>
      <xdr:colOff>1114425</xdr:colOff>
      <xdr:row>8</xdr:row>
      <xdr:rowOff>161925</xdr:rowOff>
    </xdr:to>
    <xdr:sp macro="" textlink="">
      <xdr:nvSpPr>
        <xdr:cNvPr id="2" name="Line 1"/>
        <xdr:cNvSpPr>
          <a:spLocks noChangeShapeType="1"/>
        </xdr:cNvSpPr>
      </xdr:nvSpPr>
      <xdr:spPr bwMode="auto">
        <a:xfrm>
          <a:off x="514350" y="704850"/>
          <a:ext cx="6000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19050</xdr:rowOff>
    </xdr:from>
    <xdr:to>
      <xdr:col>9</xdr:col>
      <xdr:colOff>314325</xdr:colOff>
      <xdr:row>34</xdr:row>
      <xdr:rowOff>123825</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0.15223</cdr:x>
      <cdr:y>0.075</cdr:y>
    </cdr:from>
    <cdr:to>
      <cdr:x>0.88714</cdr:x>
      <cdr:y>0.21042</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miembros del grupo familiar.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0.26787</cdr:x>
      <cdr:y>0.02971</cdr:y>
    </cdr:from>
    <cdr:to>
      <cdr:x>0.83742</cdr:x>
      <cdr:y>0.12346</cdr:y>
    </cdr:to>
    <cdr:sp macro="" textlink="">
      <cdr:nvSpPr>
        <cdr:cNvPr id="3" name="2 CuadroTexto"/>
        <cdr:cNvSpPr txBox="1"/>
      </cdr:nvSpPr>
      <cdr:spPr>
        <a:xfrm xmlns:a="http://schemas.openxmlformats.org/drawingml/2006/main">
          <a:off x="2036040" y="166686"/>
          <a:ext cx="4329121" cy="5259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2018</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VE6</a:t>
          </a:r>
        </a:p>
      </cdr:txBody>
    </cdr:sp>
  </cdr:relSizeAnchor>
  <cdr:relSizeAnchor xmlns:cdr="http://schemas.openxmlformats.org/drawingml/2006/chartDrawing">
    <cdr:from>
      <cdr:x>0.01584</cdr:x>
      <cdr:y>0.94388</cdr:y>
    </cdr:from>
    <cdr:to>
      <cdr:x>0.20506</cdr:x>
      <cdr:y>0.97952</cdr:y>
    </cdr:to>
    <cdr:sp macro="" textlink="">
      <cdr:nvSpPr>
        <cdr:cNvPr id="5" name="4 CuadroTexto"/>
        <cdr:cNvSpPr txBox="1"/>
      </cdr:nvSpPr>
      <cdr:spPr>
        <a:xfrm xmlns:a="http://schemas.openxmlformats.org/drawingml/2006/main">
          <a:off x="119192" y="5286375"/>
          <a:ext cx="1423858" cy="1996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VE10</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VE11</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657225</xdr:colOff>
      <xdr:row>5</xdr:row>
      <xdr:rowOff>0</xdr:rowOff>
    </xdr:from>
    <xdr:to>
      <xdr:col>0</xdr:col>
      <xdr:colOff>1257300</xdr:colOff>
      <xdr:row>8</xdr:row>
      <xdr:rowOff>161925</xdr:rowOff>
    </xdr:to>
    <xdr:sp macro="" textlink="">
      <xdr:nvSpPr>
        <xdr:cNvPr id="2" name="Line 2"/>
        <xdr:cNvSpPr>
          <a:spLocks noChangeShapeType="1"/>
        </xdr:cNvSpPr>
      </xdr:nvSpPr>
      <xdr:spPr bwMode="auto">
        <a:xfrm>
          <a:off x="657225" y="781050"/>
          <a:ext cx="6000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9525</xdr:colOff>
      <xdr:row>33</xdr:row>
      <xdr:rowOff>123825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0.03937</cdr:x>
      <cdr:y>0.08952</cdr:y>
    </cdr:from>
    <cdr:to>
      <cdr:x>0.94617</cdr:x>
      <cdr:y>0.2216</cdr:y>
    </cdr:to>
    <cdr:sp macro="" textlink="">
      <cdr:nvSpPr>
        <cdr:cNvPr id="2" name="1 CuadroTexto"/>
        <cdr:cNvSpPr txBox="1"/>
      </cdr:nvSpPr>
      <cdr:spPr>
        <a:xfrm xmlns:a="http://schemas.openxmlformats.org/drawingml/2006/main">
          <a:off x="270219" y="453182"/>
          <a:ext cx="6182555" cy="6725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19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7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Vida Estudiantil</a:t>
          </a:r>
          <a:r>
            <a:rPr lang="es-CR" sz="1800">
              <a:latin typeface="Times New Roman" pitchFamily="18" charset="0"/>
              <a:cs typeface="Times New Roman" pitchFamily="18" charset="0"/>
            </a:rPr>
            <a:t>. </a:t>
          </a:r>
        </a:p>
      </cdr:txBody>
    </cdr:sp>
  </cdr:relSizeAnchor>
  <cdr:relSizeAnchor xmlns:cdr="http://schemas.openxmlformats.org/drawingml/2006/chartDrawing">
    <cdr:from>
      <cdr:x>0.6886</cdr:x>
      <cdr:y>0.50827</cdr:y>
    </cdr:from>
    <cdr:to>
      <cdr:x>0.79026</cdr:x>
      <cdr:y>0.5521</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0.03226</cdr:x>
      <cdr:y>0.89908</cdr:y>
    </cdr:from>
    <cdr:to>
      <cdr:x>0.25125</cdr:x>
      <cdr:y>0.99182</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VE1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0.00965</cdr:x>
      <cdr:y>0.02315</cdr:y>
    </cdr:from>
    <cdr:to>
      <cdr:x>0.22451</cdr:x>
      <cdr:y>0.08588</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0.25769</cdr:x>
      <cdr:y>0.01553</cdr:y>
    </cdr:from>
    <cdr:to>
      <cdr:x>0.83044</cdr:x>
      <cdr:y>0.07191</cdr:y>
    </cdr:to>
    <cdr:sp macro="" textlink="">
      <cdr:nvSpPr>
        <cdr:cNvPr id="2" name="1 CuadroTexto"/>
        <cdr:cNvSpPr txBox="1"/>
      </cdr:nvSpPr>
      <cdr:spPr>
        <a:xfrm xmlns:a="http://schemas.openxmlformats.org/drawingml/2006/main">
          <a:off x="1794443" y="89787"/>
          <a:ext cx="3971880" cy="3640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 Universitario 2018</a:t>
          </a:r>
        </a:p>
      </cdr:txBody>
    </cdr:sp>
  </cdr:relSizeAnchor>
  <cdr:relSizeAnchor xmlns:cdr="http://schemas.openxmlformats.org/drawingml/2006/chartDrawing">
    <cdr:from>
      <cdr:x>0.00946</cdr:x>
      <cdr:y>0.0117</cdr:y>
    </cdr:from>
    <cdr:to>
      <cdr:x>0.21661</cdr:x>
      <cdr:y>0.06476</cdr:y>
    </cdr:to>
    <cdr:sp macro="" textlink="">
      <cdr:nvSpPr>
        <cdr:cNvPr id="3" name="2 CuadroTexto"/>
        <cdr:cNvSpPr txBox="1"/>
      </cdr:nvSpPr>
      <cdr:spPr>
        <a:xfrm xmlns:a="http://schemas.openxmlformats.org/drawingml/2006/main">
          <a:off x="65566" y="66864"/>
          <a:ext cx="1441482" cy="3449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Gráfico VE7</a:t>
          </a:r>
        </a:p>
      </cdr:txBody>
    </cdr:sp>
  </cdr:relSizeAnchor>
  <cdr:relSizeAnchor xmlns:cdr="http://schemas.openxmlformats.org/drawingml/2006/chartDrawing">
    <cdr:from>
      <cdr:x>0.04052</cdr:x>
      <cdr:y>0.80183</cdr:y>
    </cdr:from>
    <cdr:to>
      <cdr:x>0.17047</cdr:x>
      <cdr:y>0.87301</cdr:y>
    </cdr:to>
    <cdr:sp macro="" textlink="">
      <cdr:nvSpPr>
        <cdr:cNvPr id="4" name="3 CuadroTexto"/>
        <cdr:cNvSpPr txBox="1"/>
      </cdr:nvSpPr>
      <cdr:spPr>
        <a:xfrm xmlns:a="http://schemas.openxmlformats.org/drawingml/2006/main">
          <a:off x="285749" y="3781425"/>
          <a:ext cx="914400" cy="3238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0.01495</cdr:x>
      <cdr:y>0.92828</cdr:y>
    </cdr:from>
    <cdr:to>
      <cdr:x>0.24703</cdr:x>
      <cdr:y>0.97948</cdr:y>
    </cdr:to>
    <cdr:sp macro="" textlink="">
      <cdr:nvSpPr>
        <cdr:cNvPr id="5" name="4 CuadroTexto"/>
        <cdr:cNvSpPr txBox="1"/>
      </cdr:nvSpPr>
      <cdr:spPr>
        <a:xfrm xmlns:a="http://schemas.openxmlformats.org/drawingml/2006/main">
          <a:off x="104773" y="4362451"/>
          <a:ext cx="162877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VE14</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781050</xdr:colOff>
      <xdr:row>5</xdr:row>
      <xdr:rowOff>9525</xdr:rowOff>
    </xdr:from>
    <xdr:to>
      <xdr:col>0</xdr:col>
      <xdr:colOff>1266825</xdr:colOff>
      <xdr:row>9</xdr:row>
      <xdr:rowOff>9525</xdr:rowOff>
    </xdr:to>
    <xdr:sp macro="" textlink="">
      <xdr:nvSpPr>
        <xdr:cNvPr id="2" name="Line 3"/>
        <xdr:cNvSpPr>
          <a:spLocks noChangeShapeType="1"/>
        </xdr:cNvSpPr>
      </xdr:nvSpPr>
      <xdr:spPr bwMode="auto">
        <a:xfrm>
          <a:off x="781050" y="742950"/>
          <a:ext cx="4857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323850</xdr:colOff>
      <xdr:row>37</xdr:row>
      <xdr:rowOff>28575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0.02533</cdr:x>
      <cdr:y>0.02454</cdr:y>
    </cdr:from>
    <cdr:to>
      <cdr:x>0.19746</cdr:x>
      <cdr:y>0.0805</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VE8</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0.1701</cdr:x>
      <cdr:y>0.06663</cdr:y>
    </cdr:from>
    <cdr:to>
      <cdr:x>0.95491</cdr:x>
      <cdr:y>0.17783</cdr:y>
    </cdr:to>
    <cdr:sp macro="" textlink="">
      <cdr:nvSpPr>
        <cdr:cNvPr id="3" name="2 CuadroTexto"/>
        <cdr:cNvSpPr txBox="1"/>
      </cdr:nvSpPr>
      <cdr:spPr>
        <a:xfrm xmlns:a="http://schemas.openxmlformats.org/drawingml/2006/main">
          <a:off x="1228725" y="399594"/>
          <a:ext cx="5629275"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socioeconómica, según Sede.  I ciclo.</a:t>
          </a:r>
          <a:endParaRPr lang="es-CR" sz="1600"/>
        </a:p>
      </cdr:txBody>
    </cdr:sp>
  </cdr:relSizeAnchor>
  <cdr:relSizeAnchor xmlns:cdr="http://schemas.openxmlformats.org/drawingml/2006/chartDrawing">
    <cdr:from>
      <cdr:x>0.27091</cdr:x>
      <cdr:y>0.02295</cdr:y>
    </cdr:from>
    <cdr:to>
      <cdr:x>0.82419</cdr:x>
      <cdr:y>0.07793</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2018</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0.01194</cdr:x>
      <cdr:y>0.95798</cdr:y>
    </cdr:from>
    <cdr:to>
      <cdr:x>0.18966</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VE15 y VE16</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647700</xdr:colOff>
      <xdr:row>4</xdr:row>
      <xdr:rowOff>123825</xdr:rowOff>
    </xdr:from>
    <xdr:to>
      <xdr:col>0</xdr:col>
      <xdr:colOff>1133475</xdr:colOff>
      <xdr:row>8</xdr:row>
      <xdr:rowOff>142875</xdr:rowOff>
    </xdr:to>
    <xdr:sp macro="" textlink="">
      <xdr:nvSpPr>
        <xdr:cNvPr id="2" name="Line 1"/>
        <xdr:cNvSpPr>
          <a:spLocks noChangeShapeType="1"/>
        </xdr:cNvSpPr>
      </xdr:nvSpPr>
      <xdr:spPr bwMode="auto">
        <a:xfrm>
          <a:off x="647700" y="733425"/>
          <a:ext cx="48577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0</xdr:row>
      <xdr:rowOff>9525</xdr:rowOff>
    </xdr:from>
    <xdr:to>
      <xdr:col>9</xdr:col>
      <xdr:colOff>323850</xdr:colOff>
      <xdr:row>37</xdr:row>
      <xdr:rowOff>38100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0.01735</cdr:x>
      <cdr:y>0.01638</cdr:y>
    </cdr:from>
    <cdr:to>
      <cdr:x>0.18997</cdr:x>
      <cdr:y>0.07283</cdr:y>
    </cdr:to>
    <cdr:sp macro="" textlink="">
      <cdr:nvSpPr>
        <cdr:cNvPr id="2" name="1 CuadroTexto"/>
        <cdr:cNvSpPr txBox="1"/>
      </cdr:nvSpPr>
      <cdr:spPr>
        <a:xfrm xmlns:a="http://schemas.openxmlformats.org/drawingml/2006/main">
          <a:off x="126074" y="98596"/>
          <a:ext cx="1241743" cy="3368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VE9</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0.13938</cdr:x>
      <cdr:y>0.0642</cdr:y>
    </cdr:from>
    <cdr:to>
      <cdr:x>0.9798</cdr:x>
      <cdr:y>0.17662</cdr:y>
    </cdr:to>
    <cdr:sp macro="" textlink="">
      <cdr:nvSpPr>
        <cdr:cNvPr id="3" name="2 CuadroTexto"/>
        <cdr:cNvSpPr txBox="1"/>
      </cdr:nvSpPr>
      <cdr:spPr>
        <a:xfrm xmlns:a="http://schemas.openxmlformats.org/drawingml/2006/main">
          <a:off x="1000125" y="380544"/>
          <a:ext cx="6019799"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socioeconómica o por actividad, según Sede.  I ciclo.</a:t>
          </a:r>
          <a:endParaRPr lang="es-CR" sz="1600"/>
        </a:p>
      </cdr:txBody>
    </cdr:sp>
  </cdr:relSizeAnchor>
  <cdr:relSizeAnchor xmlns:cdr="http://schemas.openxmlformats.org/drawingml/2006/chartDrawing">
    <cdr:from>
      <cdr:x>0.27032</cdr:x>
      <cdr:y>0.01662</cdr:y>
    </cdr:from>
    <cdr:to>
      <cdr:x>0.8236</cdr:x>
      <cdr:y>0.07111</cdr:y>
    </cdr:to>
    <cdr:sp macro="" textlink="">
      <cdr:nvSpPr>
        <cdr:cNvPr id="4" name="3 CuadroTexto"/>
        <cdr:cNvSpPr txBox="1"/>
      </cdr:nvSpPr>
      <cdr:spPr>
        <a:xfrm xmlns:a="http://schemas.openxmlformats.org/drawingml/2006/main">
          <a:off x="1936250" y="100054"/>
          <a:ext cx="3963034" cy="328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2018</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0.01194</cdr:x>
      <cdr:y>0.95798</cdr:y>
    </cdr:from>
    <cdr:to>
      <cdr:x>0.19065</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VE17 y VE18</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504825</xdr:colOff>
      <xdr:row>4</xdr:row>
      <xdr:rowOff>161925</xdr:rowOff>
    </xdr:from>
    <xdr:to>
      <xdr:col>0</xdr:col>
      <xdr:colOff>914400</xdr:colOff>
      <xdr:row>9</xdr:row>
      <xdr:rowOff>9525</xdr:rowOff>
    </xdr:to>
    <xdr:sp macro="" textlink="">
      <xdr:nvSpPr>
        <xdr:cNvPr id="2" name="Line 1"/>
        <xdr:cNvSpPr>
          <a:spLocks noChangeShapeType="1"/>
        </xdr:cNvSpPr>
      </xdr:nvSpPr>
      <xdr:spPr bwMode="auto">
        <a:xfrm>
          <a:off x="504825" y="695325"/>
          <a:ext cx="40957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0</xdr:row>
      <xdr:rowOff>9525</xdr:rowOff>
    </xdr:from>
    <xdr:to>
      <xdr:col>8</xdr:col>
      <xdr:colOff>723900</xdr:colOff>
      <xdr:row>31</xdr:row>
      <xdr:rowOff>9525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0.16733</cdr:x>
      <cdr:y>0.08373</cdr:y>
    </cdr:from>
    <cdr:to>
      <cdr:x>0.96339</cdr:x>
      <cdr:y>0.22727</cdr:y>
    </cdr:to>
    <cdr:sp macro="" textlink="">
      <cdr:nvSpPr>
        <cdr:cNvPr id="2" name="1 CuadroTexto"/>
        <cdr:cNvSpPr txBox="1"/>
      </cdr:nvSpPr>
      <cdr:spPr>
        <a:xfrm xmlns:a="http://schemas.openxmlformats.org/drawingml/2006/main">
          <a:off x="1143000" y="419877"/>
          <a:ext cx="5419725" cy="723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participantes</a:t>
          </a:r>
          <a:r>
            <a:rPr lang="es-CR" sz="1800" baseline="0">
              <a:latin typeface="Times New Roman" pitchFamily="18" charset="0"/>
              <a:cs typeface="Times New Roman" pitchFamily="18" charset="0"/>
            </a:rPr>
            <a:t>  en los</a:t>
          </a:r>
        </a:p>
        <a:p xmlns:a="http://schemas.openxmlformats.org/drawingml/2006/main">
          <a:pPr algn="ctr">
            <a:lnSpc>
              <a:spcPts val="1800"/>
            </a:lnSpc>
          </a:pPr>
          <a:r>
            <a:rPr lang="es-CR" sz="1800" baseline="0">
              <a:latin typeface="Times New Roman" pitchFamily="18" charset="0"/>
              <a:cs typeface="Times New Roman" pitchFamily="18" charset="0"/>
            </a:rPr>
            <a:t> Programas Deportivos y Recreativos, </a:t>
          </a:r>
          <a:r>
            <a:rPr lang="es-CR" sz="1800">
              <a:latin typeface="Times New Roman" pitchFamily="18" charset="0"/>
              <a:cs typeface="Times New Roman" pitchFamily="18" charset="0"/>
            </a:rPr>
            <a:t>según actividad. </a:t>
          </a:r>
        </a:p>
      </cdr:txBody>
    </cdr:sp>
  </cdr:relSizeAnchor>
  <cdr:relSizeAnchor xmlns:cdr="http://schemas.openxmlformats.org/drawingml/2006/chartDrawing">
    <cdr:from>
      <cdr:x>0.68761</cdr:x>
      <cdr:y>0.51022</cdr:y>
    </cdr:from>
    <cdr:to>
      <cdr:x>0.78902</cdr:x>
      <cdr:y>0.55357</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0.02197</cdr:x>
      <cdr:y>0.9296</cdr:y>
    </cdr:from>
    <cdr:to>
      <cdr:x>0.22583</cdr:x>
      <cdr:y>0.98373</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VE26</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0.02315</cdr:y>
    </cdr:from>
    <cdr:to>
      <cdr:x>0.22402</cdr:x>
      <cdr:y>0.08661</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VE10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600075</xdr:colOff>
      <xdr:row>4</xdr:row>
      <xdr:rowOff>161925</xdr:rowOff>
    </xdr:from>
    <xdr:to>
      <xdr:col>0</xdr:col>
      <xdr:colOff>1200150</xdr:colOff>
      <xdr:row>8</xdr:row>
      <xdr:rowOff>161925</xdr:rowOff>
    </xdr:to>
    <xdr:sp macro="" textlink="">
      <xdr:nvSpPr>
        <xdr:cNvPr id="2" name="Line 2"/>
        <xdr:cNvSpPr>
          <a:spLocks noChangeShapeType="1"/>
        </xdr:cNvSpPr>
      </xdr:nvSpPr>
      <xdr:spPr bwMode="auto">
        <a:xfrm>
          <a:off x="600075" y="752475"/>
          <a:ext cx="600075"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676275</xdr:colOff>
      <xdr:row>6</xdr:row>
      <xdr:rowOff>0</xdr:rowOff>
    </xdr:from>
    <xdr:to>
      <xdr:col>0</xdr:col>
      <xdr:colOff>1085850</xdr:colOff>
      <xdr:row>10</xdr:row>
      <xdr:rowOff>9525</xdr:rowOff>
    </xdr:to>
    <xdr:sp macro="" textlink="">
      <xdr:nvSpPr>
        <xdr:cNvPr id="2" name="Line 5"/>
        <xdr:cNvSpPr>
          <a:spLocks noChangeShapeType="1"/>
        </xdr:cNvSpPr>
      </xdr:nvSpPr>
      <xdr:spPr bwMode="auto">
        <a:xfrm>
          <a:off x="676275" y="866775"/>
          <a:ext cx="409575"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381000</xdr:colOff>
      <xdr:row>6</xdr:row>
      <xdr:rowOff>9525</xdr:rowOff>
    </xdr:from>
    <xdr:to>
      <xdr:col>0</xdr:col>
      <xdr:colOff>1038225</xdr:colOff>
      <xdr:row>10</xdr:row>
      <xdr:rowOff>19050</xdr:rowOff>
    </xdr:to>
    <xdr:sp macro="" textlink="">
      <xdr:nvSpPr>
        <xdr:cNvPr id="2" name="Line 2"/>
        <xdr:cNvSpPr>
          <a:spLocks noChangeShapeType="1"/>
        </xdr:cNvSpPr>
      </xdr:nvSpPr>
      <xdr:spPr bwMode="auto">
        <a:xfrm>
          <a:off x="381000" y="676275"/>
          <a:ext cx="65722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561975</xdr:colOff>
      <xdr:row>6</xdr:row>
      <xdr:rowOff>0</xdr:rowOff>
    </xdr:from>
    <xdr:to>
      <xdr:col>0</xdr:col>
      <xdr:colOff>1123950</xdr:colOff>
      <xdr:row>10</xdr:row>
      <xdr:rowOff>0</xdr:rowOff>
    </xdr:to>
    <xdr:sp macro="" textlink="">
      <xdr:nvSpPr>
        <xdr:cNvPr id="2" name="Line 2"/>
        <xdr:cNvSpPr>
          <a:spLocks noChangeShapeType="1"/>
        </xdr:cNvSpPr>
      </xdr:nvSpPr>
      <xdr:spPr bwMode="auto">
        <a:xfrm>
          <a:off x="561975" y="819150"/>
          <a:ext cx="56197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323850</xdr:colOff>
      <xdr:row>38</xdr:row>
      <xdr:rowOff>9525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0.02558</cdr:x>
      <cdr:y>0.02429</cdr:y>
    </cdr:from>
    <cdr:to>
      <cdr:x>0.19894</cdr:x>
      <cdr:y>0.08025</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a:t>
          </a:r>
          <a:r>
            <a:rPr lang="es-CR" sz="1600" baseline="0">
              <a:effectLst/>
              <a:latin typeface="Times New Roman" pitchFamily="18" charset="0"/>
              <a:ea typeface="+mn-ea"/>
              <a:cs typeface="Times New Roman" pitchFamily="18" charset="0"/>
            </a:rPr>
            <a:t>2</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0.23613</cdr:x>
      <cdr:y>0.06638</cdr:y>
    </cdr:from>
    <cdr:to>
      <cdr:x>0.87401</cdr:x>
      <cdr:y>0.17684</cdr:y>
    </cdr:to>
    <cdr:sp macro="" textlink="">
      <cdr:nvSpPr>
        <cdr:cNvPr id="3" name="2 CuadroTexto"/>
        <cdr:cNvSpPr txBox="1"/>
      </cdr:nvSpPr>
      <cdr:spPr>
        <a:xfrm xmlns:a="http://schemas.openxmlformats.org/drawingml/2006/main">
          <a:off x="1695848" y="410364"/>
          <a:ext cx="4581128" cy="6828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Distribución absoluta de los estudiantes becados</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de la U.C.R., según sexo por área.</a:t>
          </a:r>
          <a:endParaRPr lang="es-CR" sz="1100"/>
        </a:p>
      </cdr:txBody>
    </cdr:sp>
  </cdr:relSizeAnchor>
  <cdr:relSizeAnchor xmlns:cdr="http://schemas.openxmlformats.org/drawingml/2006/chartDrawing">
    <cdr:from>
      <cdr:x>0.27165</cdr:x>
      <cdr:y>0.02295</cdr:y>
    </cdr:from>
    <cdr:to>
      <cdr:x>0.82493</cdr:x>
      <cdr:y>0.07744</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2018</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0.01592</cdr:x>
      <cdr:y>0.92124</cdr:y>
    </cdr:from>
    <cdr:to>
      <cdr:x>0.1793</cdr:x>
      <cdr:y>0.95611</cdr:y>
    </cdr:to>
    <cdr:sp macro="" textlink="">
      <cdr:nvSpPr>
        <cdr:cNvPr id="5" name="4 CuadroTexto"/>
        <cdr:cNvSpPr txBox="1"/>
      </cdr:nvSpPr>
      <cdr:spPr>
        <a:xfrm xmlns:a="http://schemas.openxmlformats.org/drawingml/2006/main">
          <a:off x="114326" y="5705501"/>
          <a:ext cx="1171575" cy="2094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VE2 y VE3</a:t>
          </a:r>
        </a:p>
      </cdr:txBody>
    </cdr:sp>
  </cdr:relSizeAnchor>
  <cdr:relSizeAnchor xmlns:cdr="http://schemas.openxmlformats.org/drawingml/2006/chartDrawing">
    <cdr:from>
      <cdr:x>0.00663</cdr:x>
      <cdr:y>0.95686</cdr:y>
    </cdr:from>
    <cdr:to>
      <cdr:x>0.43103</cdr:x>
      <cdr:y>0.99538</cdr:y>
    </cdr:to>
    <cdr:sp macro="" textlink="">
      <cdr:nvSpPr>
        <cdr:cNvPr id="6" name="5 CuadroTexto"/>
        <cdr:cNvSpPr txBox="1"/>
      </cdr:nvSpPr>
      <cdr:spPr>
        <a:xfrm xmlns:a="http://schemas.openxmlformats.org/drawingml/2006/main">
          <a:off x="47625" y="5915025"/>
          <a:ext cx="304800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latin typeface="Times New Roman" pitchFamily="18" charset="0"/>
              <a:cs typeface="Times New Roman" pitchFamily="18" charset="0"/>
            </a:rPr>
            <a:t>Nota: Otros contempla al</a:t>
          </a:r>
          <a:r>
            <a:rPr lang="es-ES" sz="800" baseline="0">
              <a:latin typeface="Times New Roman" pitchFamily="18" charset="0"/>
              <a:cs typeface="Times New Roman" pitchFamily="18" charset="0"/>
            </a:rPr>
            <a:t> Recinto de Golfito y a la Sede de Alajuela</a:t>
          </a:r>
          <a:endParaRPr lang="es-ES" sz="800">
            <a:latin typeface="Times New Roman" pitchFamily="18" charset="0"/>
            <a:cs typeface="Times New Roman"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695325</xdr:colOff>
      <xdr:row>5</xdr:row>
      <xdr:rowOff>0</xdr:rowOff>
    </xdr:from>
    <xdr:to>
      <xdr:col>0</xdr:col>
      <xdr:colOff>1200150</xdr:colOff>
      <xdr:row>8</xdr:row>
      <xdr:rowOff>171450</xdr:rowOff>
    </xdr:to>
    <xdr:sp macro="" textlink="">
      <xdr:nvSpPr>
        <xdr:cNvPr id="2" name="Line 2"/>
        <xdr:cNvSpPr>
          <a:spLocks noChangeShapeType="1"/>
        </xdr:cNvSpPr>
      </xdr:nvSpPr>
      <xdr:spPr bwMode="auto">
        <a:xfrm>
          <a:off x="695325" y="838200"/>
          <a:ext cx="50482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19050</xdr:rowOff>
    </xdr:from>
    <xdr:to>
      <xdr:col>9</xdr:col>
      <xdr:colOff>685800</xdr:colOff>
      <xdr:row>34</xdr:row>
      <xdr:rowOff>114300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0.15223</cdr:x>
      <cdr:y>0.075</cdr:y>
    </cdr:from>
    <cdr:to>
      <cdr:x>0.88714</cdr:x>
      <cdr:y>0.21042</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edad.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0.25689</cdr:x>
      <cdr:y>0.02292</cdr:y>
    </cdr:from>
    <cdr:to>
      <cdr:x>0.82644</cdr:x>
      <cdr:y>0.11667</cdr:y>
    </cdr:to>
    <cdr:sp macro="" textlink="">
      <cdr:nvSpPr>
        <cdr:cNvPr id="3" name="2 CuadroTexto"/>
        <cdr:cNvSpPr txBox="1"/>
      </cdr:nvSpPr>
      <cdr:spPr>
        <a:xfrm xmlns:a="http://schemas.openxmlformats.org/drawingml/2006/main">
          <a:off x="2011334" y="128368"/>
          <a:ext cx="4459321" cy="525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2018</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VE3</a:t>
          </a:r>
        </a:p>
      </cdr:txBody>
    </cdr:sp>
  </cdr:relSizeAnchor>
  <cdr:relSizeAnchor xmlns:cdr="http://schemas.openxmlformats.org/drawingml/2006/chartDrawing">
    <cdr:from>
      <cdr:x>0.01584</cdr:x>
      <cdr:y>0.94112</cdr:y>
    </cdr:from>
    <cdr:to>
      <cdr:x>0.19367</cdr:x>
      <cdr:y>0.97952</cdr:y>
    </cdr:to>
    <cdr:sp macro="" textlink="">
      <cdr:nvSpPr>
        <cdr:cNvPr id="5" name="4 CuadroTexto"/>
        <cdr:cNvSpPr txBox="1"/>
      </cdr:nvSpPr>
      <cdr:spPr>
        <a:xfrm xmlns:a="http://schemas.openxmlformats.org/drawingml/2006/main">
          <a:off x="119180" y="5252977"/>
          <a:ext cx="1338145" cy="214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VE4</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VE5</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514350</xdr:colOff>
      <xdr:row>4</xdr:row>
      <xdr:rowOff>161925</xdr:rowOff>
    </xdr:from>
    <xdr:to>
      <xdr:col>0</xdr:col>
      <xdr:colOff>1104900</xdr:colOff>
      <xdr:row>8</xdr:row>
      <xdr:rowOff>161925</xdr:rowOff>
    </xdr:to>
    <xdr:sp macro="" textlink="">
      <xdr:nvSpPr>
        <xdr:cNvPr id="2" name="Line 1"/>
        <xdr:cNvSpPr>
          <a:spLocks noChangeShapeType="1"/>
        </xdr:cNvSpPr>
      </xdr:nvSpPr>
      <xdr:spPr bwMode="auto">
        <a:xfrm>
          <a:off x="514350" y="752475"/>
          <a:ext cx="59055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32"/>
  <sheetViews>
    <sheetView workbookViewId="0">
      <selection activeCell="B15" sqref="B15"/>
    </sheetView>
  </sheetViews>
  <sheetFormatPr baseColWidth="10" defaultColWidth="11.44140625" defaultRowHeight="14.4"/>
  <cols>
    <col min="1" max="1" width="7" style="3" customWidth="1"/>
    <col min="2" max="2" width="129.109375" style="2" customWidth="1"/>
    <col min="3" max="16384" width="11.44140625" style="2"/>
  </cols>
  <sheetData>
    <row r="1" spans="1:2" ht="17.399999999999999">
      <c r="A1" s="1" t="s">
        <v>0</v>
      </c>
    </row>
    <row r="2" spans="1:2" ht="15.6">
      <c r="B2" s="4"/>
    </row>
    <row r="3" spans="1:2" ht="33.75" customHeight="1">
      <c r="A3" s="3">
        <v>1</v>
      </c>
      <c r="B3" s="394" t="s">
        <v>1</v>
      </c>
    </row>
    <row r="4" spans="1:2" ht="33.75" customHeight="1">
      <c r="A4" s="3">
        <v>2</v>
      </c>
      <c r="B4" s="394" t="s">
        <v>2</v>
      </c>
    </row>
    <row r="5" spans="1:2" ht="51" customHeight="1">
      <c r="A5" s="3">
        <v>3</v>
      </c>
      <c r="B5" s="394" t="s">
        <v>640</v>
      </c>
    </row>
    <row r="6" spans="1:2" ht="66" customHeight="1">
      <c r="A6" s="3">
        <v>4</v>
      </c>
      <c r="B6" s="394" t="s">
        <v>641</v>
      </c>
    </row>
    <row r="7" spans="1:2" ht="67.5" customHeight="1">
      <c r="A7" s="3">
        <v>5</v>
      </c>
      <c r="B7" s="394" t="s">
        <v>642</v>
      </c>
    </row>
    <row r="8" spans="1:2" ht="18.75" customHeight="1">
      <c r="A8" s="3">
        <v>6</v>
      </c>
      <c r="B8" s="4" t="s">
        <v>3</v>
      </c>
    </row>
    <row r="9" spans="1:2" ht="36" customHeight="1">
      <c r="A9" s="3">
        <v>7</v>
      </c>
      <c r="B9" s="394" t="s">
        <v>4</v>
      </c>
    </row>
    <row r="10" spans="1:2" ht="37.5" customHeight="1">
      <c r="A10" s="3">
        <v>8</v>
      </c>
      <c r="B10" s="394" t="s">
        <v>5</v>
      </c>
    </row>
    <row r="11" spans="1:2" ht="48.75" customHeight="1">
      <c r="A11" s="3">
        <v>9</v>
      </c>
      <c r="B11" s="394" t="s">
        <v>643</v>
      </c>
    </row>
    <row r="12" spans="1:2" ht="47.25" customHeight="1">
      <c r="A12" s="3">
        <v>10</v>
      </c>
      <c r="B12" s="394" t="s">
        <v>644</v>
      </c>
    </row>
    <row r="13" spans="1:2" ht="47.25" customHeight="1">
      <c r="A13" s="3">
        <v>11</v>
      </c>
      <c r="B13" s="394" t="s">
        <v>645</v>
      </c>
    </row>
    <row r="14" spans="1:2" ht="49.5" customHeight="1">
      <c r="A14" s="3">
        <v>12</v>
      </c>
      <c r="B14" s="394" t="s">
        <v>646</v>
      </c>
    </row>
    <row r="15" spans="1:2" ht="49.5" customHeight="1">
      <c r="A15" s="3">
        <v>13</v>
      </c>
      <c r="B15" s="426" t="s">
        <v>673</v>
      </c>
    </row>
    <row r="16" spans="1:2" ht="31.5" customHeight="1">
      <c r="A16" s="3">
        <v>14</v>
      </c>
      <c r="B16" s="394" t="s">
        <v>647</v>
      </c>
    </row>
    <row r="17" spans="1:2" ht="31.5" customHeight="1">
      <c r="A17" s="3">
        <v>15</v>
      </c>
      <c r="B17" s="394" t="s">
        <v>6</v>
      </c>
    </row>
    <row r="18" spans="1:2" ht="48" customHeight="1">
      <c r="A18" s="3">
        <v>16</v>
      </c>
      <c r="B18" s="394" t="s">
        <v>648</v>
      </c>
    </row>
    <row r="19" spans="1:2" ht="21.75" customHeight="1">
      <c r="A19" s="3">
        <v>17</v>
      </c>
      <c r="B19" s="4" t="s">
        <v>7</v>
      </c>
    </row>
    <row r="20" spans="1:2" ht="50.25" customHeight="1">
      <c r="A20" s="3">
        <v>18</v>
      </c>
      <c r="B20" s="394" t="s">
        <v>649</v>
      </c>
    </row>
    <row r="21" spans="1:2" ht="31.5" customHeight="1">
      <c r="A21" s="3">
        <v>19</v>
      </c>
      <c r="B21" s="394" t="s">
        <v>8</v>
      </c>
    </row>
    <row r="22" spans="1:2" ht="18.75" customHeight="1">
      <c r="A22" s="3">
        <v>20</v>
      </c>
      <c r="B22" s="394" t="s">
        <v>9</v>
      </c>
    </row>
    <row r="23" spans="1:2" ht="18.75" customHeight="1">
      <c r="A23" s="3">
        <v>21</v>
      </c>
      <c r="B23" s="394" t="s">
        <v>10</v>
      </c>
    </row>
    <row r="24" spans="1:2" ht="18.75" customHeight="1">
      <c r="A24" s="3">
        <v>22</v>
      </c>
      <c r="B24" s="394" t="s">
        <v>11</v>
      </c>
    </row>
    <row r="25" spans="1:2" ht="18.75" customHeight="1">
      <c r="A25" s="3">
        <v>23</v>
      </c>
      <c r="B25" s="394" t="s">
        <v>12</v>
      </c>
    </row>
    <row r="26" spans="1:2" ht="18.75" customHeight="1">
      <c r="A26" s="3">
        <v>24</v>
      </c>
      <c r="B26" s="394" t="s">
        <v>13</v>
      </c>
    </row>
    <row r="27" spans="1:2" ht="18.75" customHeight="1">
      <c r="A27" s="3">
        <v>25</v>
      </c>
      <c r="B27" s="394" t="s">
        <v>14</v>
      </c>
    </row>
    <row r="28" spans="1:2" ht="18.75" customHeight="1">
      <c r="A28" s="3">
        <v>26</v>
      </c>
      <c r="B28" s="394" t="s">
        <v>15</v>
      </c>
    </row>
    <row r="29" spans="1:2" ht="18" customHeight="1">
      <c r="A29" s="3">
        <v>27</v>
      </c>
      <c r="B29" s="394" t="s">
        <v>16</v>
      </c>
    </row>
    <row r="30" spans="1:2" ht="50.25" customHeight="1">
      <c r="A30" s="3">
        <v>28</v>
      </c>
      <c r="B30" s="394" t="s">
        <v>650</v>
      </c>
    </row>
    <row r="31" spans="1:2" ht="36.75" customHeight="1">
      <c r="A31" s="3">
        <v>29</v>
      </c>
      <c r="B31" s="394" t="s">
        <v>17</v>
      </c>
    </row>
    <row r="32" spans="1:2" ht="15.6">
      <c r="B32" s="4"/>
    </row>
  </sheetData>
  <printOptions horizontalCentered="1"/>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I38" sqref="I38"/>
    </sheetView>
  </sheetViews>
  <sheetFormatPr baseColWidth="10" defaultColWidth="9.109375" defaultRowHeight="13.2"/>
  <cols>
    <col min="1" max="1" width="34.5546875" style="55" customWidth="1"/>
    <col min="2" max="2" width="7.6640625" style="39" customWidth="1"/>
    <col min="3" max="3" width="7.6640625" style="127" customWidth="1"/>
    <col min="4" max="4" width="1.6640625" style="28" customWidth="1"/>
    <col min="5" max="5" width="7.6640625" style="47" customWidth="1"/>
    <col min="6" max="6" width="8.5546875" style="48" customWidth="1"/>
    <col min="7" max="7" width="1.6640625" style="28" customWidth="1"/>
    <col min="8" max="8" width="7.6640625" style="47" customWidth="1"/>
    <col min="9" max="9" width="9" style="48" customWidth="1"/>
    <col min="10" max="10" width="1.6640625" style="48" customWidth="1"/>
    <col min="11" max="11" width="7.6640625" style="47" customWidth="1"/>
    <col min="12" max="12" width="8" style="28" customWidth="1"/>
    <col min="13" max="13" width="1.6640625" style="28" customWidth="1"/>
    <col min="14" max="14" width="7.6640625" style="47" customWidth="1"/>
    <col min="15" max="15" width="9" style="28" customWidth="1"/>
    <col min="16" max="16" width="1.6640625" style="28" customWidth="1"/>
    <col min="17" max="17" width="7.6640625" style="47" customWidth="1"/>
    <col min="18" max="18" width="7.6640625" style="55" customWidth="1"/>
    <col min="19" max="19" width="1.6640625" style="55" customWidth="1"/>
    <col min="20" max="255" width="9.109375" style="55"/>
    <col min="256" max="256" width="34.5546875" style="55" customWidth="1"/>
    <col min="257" max="258" width="7.6640625" style="55" customWidth="1"/>
    <col min="259" max="259" width="1.6640625" style="55" customWidth="1"/>
    <col min="260" max="260" width="7.6640625" style="55" customWidth="1"/>
    <col min="261" max="261" width="8.5546875" style="55" customWidth="1"/>
    <col min="262" max="262" width="1.6640625" style="55" customWidth="1"/>
    <col min="263" max="263" width="7.6640625" style="55" customWidth="1"/>
    <col min="264" max="264" width="9" style="55" customWidth="1"/>
    <col min="265" max="265" width="1.6640625" style="55" customWidth="1"/>
    <col min="266" max="266" width="7.6640625" style="55" customWidth="1"/>
    <col min="267" max="267" width="8" style="55" customWidth="1"/>
    <col min="268" max="268" width="1.6640625" style="55" customWidth="1"/>
    <col min="269" max="269" width="7.6640625" style="55" customWidth="1"/>
    <col min="270" max="270" width="9" style="55" customWidth="1"/>
    <col min="271" max="271" width="1.6640625" style="55" customWidth="1"/>
    <col min="272" max="273" width="7.6640625" style="55" customWidth="1"/>
    <col min="274" max="274" width="1.6640625" style="55" customWidth="1"/>
    <col min="275" max="275" width="5.6640625" style="55" customWidth="1"/>
    <col min="276" max="511" width="9.109375" style="55"/>
    <col min="512" max="512" width="34.5546875" style="55" customWidth="1"/>
    <col min="513" max="514" width="7.6640625" style="55" customWidth="1"/>
    <col min="515" max="515" width="1.6640625" style="55" customWidth="1"/>
    <col min="516" max="516" width="7.6640625" style="55" customWidth="1"/>
    <col min="517" max="517" width="8.5546875" style="55" customWidth="1"/>
    <col min="518" max="518" width="1.6640625" style="55" customWidth="1"/>
    <col min="519" max="519" width="7.6640625" style="55" customWidth="1"/>
    <col min="520" max="520" width="9" style="55" customWidth="1"/>
    <col min="521" max="521" width="1.6640625" style="55" customWidth="1"/>
    <col min="522" max="522" width="7.6640625" style="55" customWidth="1"/>
    <col min="523" max="523" width="8" style="55" customWidth="1"/>
    <col min="524" max="524" width="1.6640625" style="55" customWidth="1"/>
    <col min="525" max="525" width="7.6640625" style="55" customWidth="1"/>
    <col min="526" max="526" width="9" style="55" customWidth="1"/>
    <col min="527" max="527" width="1.6640625" style="55" customWidth="1"/>
    <col min="528" max="529" width="7.6640625" style="55" customWidth="1"/>
    <col min="530" max="530" width="1.6640625" style="55" customWidth="1"/>
    <col min="531" max="531" width="5.6640625" style="55" customWidth="1"/>
    <col min="532" max="767" width="9.109375" style="55"/>
    <col min="768" max="768" width="34.5546875" style="55" customWidth="1"/>
    <col min="769" max="770" width="7.6640625" style="55" customWidth="1"/>
    <col min="771" max="771" width="1.6640625" style="55" customWidth="1"/>
    <col min="772" max="772" width="7.6640625" style="55" customWidth="1"/>
    <col min="773" max="773" width="8.5546875" style="55" customWidth="1"/>
    <col min="774" max="774" width="1.6640625" style="55" customWidth="1"/>
    <col min="775" max="775" width="7.6640625" style="55" customWidth="1"/>
    <col min="776" max="776" width="9" style="55" customWidth="1"/>
    <col min="777" max="777" width="1.6640625" style="55" customWidth="1"/>
    <col min="778" max="778" width="7.6640625" style="55" customWidth="1"/>
    <col min="779" max="779" width="8" style="55" customWidth="1"/>
    <col min="780" max="780" width="1.6640625" style="55" customWidth="1"/>
    <col min="781" max="781" width="7.6640625" style="55" customWidth="1"/>
    <col min="782" max="782" width="9" style="55" customWidth="1"/>
    <col min="783" max="783" width="1.6640625" style="55" customWidth="1"/>
    <col min="784" max="785" width="7.6640625" style="55" customWidth="1"/>
    <col min="786" max="786" width="1.6640625" style="55" customWidth="1"/>
    <col min="787" max="787" width="5.6640625" style="55" customWidth="1"/>
    <col min="788" max="1023" width="9.109375" style="55"/>
    <col min="1024" max="1024" width="34.5546875" style="55" customWidth="1"/>
    <col min="1025" max="1026" width="7.6640625" style="55" customWidth="1"/>
    <col min="1027" max="1027" width="1.6640625" style="55" customWidth="1"/>
    <col min="1028" max="1028" width="7.6640625" style="55" customWidth="1"/>
    <col min="1029" max="1029" width="8.5546875" style="55" customWidth="1"/>
    <col min="1030" max="1030" width="1.6640625" style="55" customWidth="1"/>
    <col min="1031" max="1031" width="7.6640625" style="55" customWidth="1"/>
    <col min="1032" max="1032" width="9" style="55" customWidth="1"/>
    <col min="1033" max="1033" width="1.6640625" style="55" customWidth="1"/>
    <col min="1034" max="1034" width="7.6640625" style="55" customWidth="1"/>
    <col min="1035" max="1035" width="8" style="55" customWidth="1"/>
    <col min="1036" max="1036" width="1.6640625" style="55" customWidth="1"/>
    <col min="1037" max="1037" width="7.6640625" style="55" customWidth="1"/>
    <col min="1038" max="1038" width="9" style="55" customWidth="1"/>
    <col min="1039" max="1039" width="1.6640625" style="55" customWidth="1"/>
    <col min="1040" max="1041" width="7.6640625" style="55" customWidth="1"/>
    <col min="1042" max="1042" width="1.6640625" style="55" customWidth="1"/>
    <col min="1043" max="1043" width="5.6640625" style="55" customWidth="1"/>
    <col min="1044" max="1279" width="9.109375" style="55"/>
    <col min="1280" max="1280" width="34.5546875" style="55" customWidth="1"/>
    <col min="1281" max="1282" width="7.6640625" style="55" customWidth="1"/>
    <col min="1283" max="1283" width="1.6640625" style="55" customWidth="1"/>
    <col min="1284" max="1284" width="7.6640625" style="55" customWidth="1"/>
    <col min="1285" max="1285" width="8.5546875" style="55" customWidth="1"/>
    <col min="1286" max="1286" width="1.6640625" style="55" customWidth="1"/>
    <col min="1287" max="1287" width="7.6640625" style="55" customWidth="1"/>
    <col min="1288" max="1288" width="9" style="55" customWidth="1"/>
    <col min="1289" max="1289" width="1.6640625" style="55" customWidth="1"/>
    <col min="1290" max="1290" width="7.6640625" style="55" customWidth="1"/>
    <col min="1291" max="1291" width="8" style="55" customWidth="1"/>
    <col min="1292" max="1292" width="1.6640625" style="55" customWidth="1"/>
    <col min="1293" max="1293" width="7.6640625" style="55" customWidth="1"/>
    <col min="1294" max="1294" width="9" style="55" customWidth="1"/>
    <col min="1295" max="1295" width="1.6640625" style="55" customWidth="1"/>
    <col min="1296" max="1297" width="7.6640625" style="55" customWidth="1"/>
    <col min="1298" max="1298" width="1.6640625" style="55" customWidth="1"/>
    <col min="1299" max="1299" width="5.6640625" style="55" customWidth="1"/>
    <col min="1300" max="1535" width="9.109375" style="55"/>
    <col min="1536" max="1536" width="34.5546875" style="55" customWidth="1"/>
    <col min="1537" max="1538" width="7.6640625" style="55" customWidth="1"/>
    <col min="1539" max="1539" width="1.6640625" style="55" customWidth="1"/>
    <col min="1540" max="1540" width="7.6640625" style="55" customWidth="1"/>
    <col min="1541" max="1541" width="8.5546875" style="55" customWidth="1"/>
    <col min="1542" max="1542" width="1.6640625" style="55" customWidth="1"/>
    <col min="1543" max="1543" width="7.6640625" style="55" customWidth="1"/>
    <col min="1544" max="1544" width="9" style="55" customWidth="1"/>
    <col min="1545" max="1545" width="1.6640625" style="55" customWidth="1"/>
    <col min="1546" max="1546" width="7.6640625" style="55" customWidth="1"/>
    <col min="1547" max="1547" width="8" style="55" customWidth="1"/>
    <col min="1548" max="1548" width="1.6640625" style="55" customWidth="1"/>
    <col min="1549" max="1549" width="7.6640625" style="55" customWidth="1"/>
    <col min="1550" max="1550" width="9" style="55" customWidth="1"/>
    <col min="1551" max="1551" width="1.6640625" style="55" customWidth="1"/>
    <col min="1552" max="1553" width="7.6640625" style="55" customWidth="1"/>
    <col min="1554" max="1554" width="1.6640625" style="55" customWidth="1"/>
    <col min="1555" max="1555" width="5.6640625" style="55" customWidth="1"/>
    <col min="1556" max="1791" width="9.109375" style="55"/>
    <col min="1792" max="1792" width="34.5546875" style="55" customWidth="1"/>
    <col min="1793" max="1794" width="7.6640625" style="55" customWidth="1"/>
    <col min="1795" max="1795" width="1.6640625" style="55" customWidth="1"/>
    <col min="1796" max="1796" width="7.6640625" style="55" customWidth="1"/>
    <col min="1797" max="1797" width="8.5546875" style="55" customWidth="1"/>
    <col min="1798" max="1798" width="1.6640625" style="55" customWidth="1"/>
    <col min="1799" max="1799" width="7.6640625" style="55" customWidth="1"/>
    <col min="1800" max="1800" width="9" style="55" customWidth="1"/>
    <col min="1801" max="1801" width="1.6640625" style="55" customWidth="1"/>
    <col min="1802" max="1802" width="7.6640625" style="55" customWidth="1"/>
    <col min="1803" max="1803" width="8" style="55" customWidth="1"/>
    <col min="1804" max="1804" width="1.6640625" style="55" customWidth="1"/>
    <col min="1805" max="1805" width="7.6640625" style="55" customWidth="1"/>
    <col min="1806" max="1806" width="9" style="55" customWidth="1"/>
    <col min="1807" max="1807" width="1.6640625" style="55" customWidth="1"/>
    <col min="1808" max="1809" width="7.6640625" style="55" customWidth="1"/>
    <col min="1810" max="1810" width="1.6640625" style="55" customWidth="1"/>
    <col min="1811" max="1811" width="5.6640625" style="55" customWidth="1"/>
    <col min="1812" max="2047" width="9.109375" style="55"/>
    <col min="2048" max="2048" width="34.5546875" style="55" customWidth="1"/>
    <col min="2049" max="2050" width="7.6640625" style="55" customWidth="1"/>
    <col min="2051" max="2051" width="1.6640625" style="55" customWidth="1"/>
    <col min="2052" max="2052" width="7.6640625" style="55" customWidth="1"/>
    <col min="2053" max="2053" width="8.5546875" style="55" customWidth="1"/>
    <col min="2054" max="2054" width="1.6640625" style="55" customWidth="1"/>
    <col min="2055" max="2055" width="7.6640625" style="55" customWidth="1"/>
    <col min="2056" max="2056" width="9" style="55" customWidth="1"/>
    <col min="2057" max="2057" width="1.6640625" style="55" customWidth="1"/>
    <col min="2058" max="2058" width="7.6640625" style="55" customWidth="1"/>
    <col min="2059" max="2059" width="8" style="55" customWidth="1"/>
    <col min="2060" max="2060" width="1.6640625" style="55" customWidth="1"/>
    <col min="2061" max="2061" width="7.6640625" style="55" customWidth="1"/>
    <col min="2062" max="2062" width="9" style="55" customWidth="1"/>
    <col min="2063" max="2063" width="1.6640625" style="55" customWidth="1"/>
    <col min="2064" max="2065" width="7.6640625" style="55" customWidth="1"/>
    <col min="2066" max="2066" width="1.6640625" style="55" customWidth="1"/>
    <col min="2067" max="2067" width="5.6640625" style="55" customWidth="1"/>
    <col min="2068" max="2303" width="9.109375" style="55"/>
    <col min="2304" max="2304" width="34.5546875" style="55" customWidth="1"/>
    <col min="2305" max="2306" width="7.6640625" style="55" customWidth="1"/>
    <col min="2307" max="2307" width="1.6640625" style="55" customWidth="1"/>
    <col min="2308" max="2308" width="7.6640625" style="55" customWidth="1"/>
    <col min="2309" max="2309" width="8.5546875" style="55" customWidth="1"/>
    <col min="2310" max="2310" width="1.6640625" style="55" customWidth="1"/>
    <col min="2311" max="2311" width="7.6640625" style="55" customWidth="1"/>
    <col min="2312" max="2312" width="9" style="55" customWidth="1"/>
    <col min="2313" max="2313" width="1.6640625" style="55" customWidth="1"/>
    <col min="2314" max="2314" width="7.6640625" style="55" customWidth="1"/>
    <col min="2315" max="2315" width="8" style="55" customWidth="1"/>
    <col min="2316" max="2316" width="1.6640625" style="55" customWidth="1"/>
    <col min="2317" max="2317" width="7.6640625" style="55" customWidth="1"/>
    <col min="2318" max="2318" width="9" style="55" customWidth="1"/>
    <col min="2319" max="2319" width="1.6640625" style="55" customWidth="1"/>
    <col min="2320" max="2321" width="7.6640625" style="55" customWidth="1"/>
    <col min="2322" max="2322" width="1.6640625" style="55" customWidth="1"/>
    <col min="2323" max="2323" width="5.6640625" style="55" customWidth="1"/>
    <col min="2324" max="2559" width="9.109375" style="55"/>
    <col min="2560" max="2560" width="34.5546875" style="55" customWidth="1"/>
    <col min="2561" max="2562" width="7.6640625" style="55" customWidth="1"/>
    <col min="2563" max="2563" width="1.6640625" style="55" customWidth="1"/>
    <col min="2564" max="2564" width="7.6640625" style="55" customWidth="1"/>
    <col min="2565" max="2565" width="8.5546875" style="55" customWidth="1"/>
    <col min="2566" max="2566" width="1.6640625" style="55" customWidth="1"/>
    <col min="2567" max="2567" width="7.6640625" style="55" customWidth="1"/>
    <col min="2568" max="2568" width="9" style="55" customWidth="1"/>
    <col min="2569" max="2569" width="1.6640625" style="55" customWidth="1"/>
    <col min="2570" max="2570" width="7.6640625" style="55" customWidth="1"/>
    <col min="2571" max="2571" width="8" style="55" customWidth="1"/>
    <col min="2572" max="2572" width="1.6640625" style="55" customWidth="1"/>
    <col min="2573" max="2573" width="7.6640625" style="55" customWidth="1"/>
    <col min="2574" max="2574" width="9" style="55" customWidth="1"/>
    <col min="2575" max="2575" width="1.6640625" style="55" customWidth="1"/>
    <col min="2576" max="2577" width="7.6640625" style="55" customWidth="1"/>
    <col min="2578" max="2578" width="1.6640625" style="55" customWidth="1"/>
    <col min="2579" max="2579" width="5.6640625" style="55" customWidth="1"/>
    <col min="2580" max="2815" width="9.109375" style="55"/>
    <col min="2816" max="2816" width="34.5546875" style="55" customWidth="1"/>
    <col min="2817" max="2818" width="7.6640625" style="55" customWidth="1"/>
    <col min="2819" max="2819" width="1.6640625" style="55" customWidth="1"/>
    <col min="2820" max="2820" width="7.6640625" style="55" customWidth="1"/>
    <col min="2821" max="2821" width="8.5546875" style="55" customWidth="1"/>
    <col min="2822" max="2822" width="1.6640625" style="55" customWidth="1"/>
    <col min="2823" max="2823" width="7.6640625" style="55" customWidth="1"/>
    <col min="2824" max="2824" width="9" style="55" customWidth="1"/>
    <col min="2825" max="2825" width="1.6640625" style="55" customWidth="1"/>
    <col min="2826" max="2826" width="7.6640625" style="55" customWidth="1"/>
    <col min="2827" max="2827" width="8" style="55" customWidth="1"/>
    <col min="2828" max="2828" width="1.6640625" style="55" customWidth="1"/>
    <col min="2829" max="2829" width="7.6640625" style="55" customWidth="1"/>
    <col min="2830" max="2830" width="9" style="55" customWidth="1"/>
    <col min="2831" max="2831" width="1.6640625" style="55" customWidth="1"/>
    <col min="2832" max="2833" width="7.6640625" style="55" customWidth="1"/>
    <col min="2834" max="2834" width="1.6640625" style="55" customWidth="1"/>
    <col min="2835" max="2835" width="5.6640625" style="55" customWidth="1"/>
    <col min="2836" max="3071" width="9.109375" style="55"/>
    <col min="3072" max="3072" width="34.5546875" style="55" customWidth="1"/>
    <col min="3073" max="3074" width="7.6640625" style="55" customWidth="1"/>
    <col min="3075" max="3075" width="1.6640625" style="55" customWidth="1"/>
    <col min="3076" max="3076" width="7.6640625" style="55" customWidth="1"/>
    <col min="3077" max="3077" width="8.5546875" style="55" customWidth="1"/>
    <col min="3078" max="3078" width="1.6640625" style="55" customWidth="1"/>
    <col min="3079" max="3079" width="7.6640625" style="55" customWidth="1"/>
    <col min="3080" max="3080" width="9" style="55" customWidth="1"/>
    <col min="3081" max="3081" width="1.6640625" style="55" customWidth="1"/>
    <col min="3082" max="3082" width="7.6640625" style="55" customWidth="1"/>
    <col min="3083" max="3083" width="8" style="55" customWidth="1"/>
    <col min="3084" max="3084" width="1.6640625" style="55" customWidth="1"/>
    <col min="3085" max="3085" width="7.6640625" style="55" customWidth="1"/>
    <col min="3086" max="3086" width="9" style="55" customWidth="1"/>
    <col min="3087" max="3087" width="1.6640625" style="55" customWidth="1"/>
    <col min="3088" max="3089" width="7.6640625" style="55" customWidth="1"/>
    <col min="3090" max="3090" width="1.6640625" style="55" customWidth="1"/>
    <col min="3091" max="3091" width="5.6640625" style="55" customWidth="1"/>
    <col min="3092" max="3327" width="9.109375" style="55"/>
    <col min="3328" max="3328" width="34.5546875" style="55" customWidth="1"/>
    <col min="3329" max="3330" width="7.6640625" style="55" customWidth="1"/>
    <col min="3331" max="3331" width="1.6640625" style="55" customWidth="1"/>
    <col min="3332" max="3332" width="7.6640625" style="55" customWidth="1"/>
    <col min="3333" max="3333" width="8.5546875" style="55" customWidth="1"/>
    <col min="3334" max="3334" width="1.6640625" style="55" customWidth="1"/>
    <col min="3335" max="3335" width="7.6640625" style="55" customWidth="1"/>
    <col min="3336" max="3336" width="9" style="55" customWidth="1"/>
    <col min="3337" max="3337" width="1.6640625" style="55" customWidth="1"/>
    <col min="3338" max="3338" width="7.6640625" style="55" customWidth="1"/>
    <col min="3339" max="3339" width="8" style="55" customWidth="1"/>
    <col min="3340" max="3340" width="1.6640625" style="55" customWidth="1"/>
    <col min="3341" max="3341" width="7.6640625" style="55" customWidth="1"/>
    <col min="3342" max="3342" width="9" style="55" customWidth="1"/>
    <col min="3343" max="3343" width="1.6640625" style="55" customWidth="1"/>
    <col min="3344" max="3345" width="7.6640625" style="55" customWidth="1"/>
    <col min="3346" max="3346" width="1.6640625" style="55" customWidth="1"/>
    <col min="3347" max="3347" width="5.6640625" style="55" customWidth="1"/>
    <col min="3348" max="3583" width="9.109375" style="55"/>
    <col min="3584" max="3584" width="34.5546875" style="55" customWidth="1"/>
    <col min="3585" max="3586" width="7.6640625" style="55" customWidth="1"/>
    <col min="3587" max="3587" width="1.6640625" style="55" customWidth="1"/>
    <col min="3588" max="3588" width="7.6640625" style="55" customWidth="1"/>
    <col min="3589" max="3589" width="8.5546875" style="55" customWidth="1"/>
    <col min="3590" max="3590" width="1.6640625" style="55" customWidth="1"/>
    <col min="3591" max="3591" width="7.6640625" style="55" customWidth="1"/>
    <col min="3592" max="3592" width="9" style="55" customWidth="1"/>
    <col min="3593" max="3593" width="1.6640625" style="55" customWidth="1"/>
    <col min="3594" max="3594" width="7.6640625" style="55" customWidth="1"/>
    <col min="3595" max="3595" width="8" style="55" customWidth="1"/>
    <col min="3596" max="3596" width="1.6640625" style="55" customWidth="1"/>
    <col min="3597" max="3597" width="7.6640625" style="55" customWidth="1"/>
    <col min="3598" max="3598" width="9" style="55" customWidth="1"/>
    <col min="3599" max="3599" width="1.6640625" style="55" customWidth="1"/>
    <col min="3600" max="3601" width="7.6640625" style="55" customWidth="1"/>
    <col min="3602" max="3602" width="1.6640625" style="55" customWidth="1"/>
    <col min="3603" max="3603" width="5.6640625" style="55" customWidth="1"/>
    <col min="3604" max="3839" width="9.109375" style="55"/>
    <col min="3840" max="3840" width="34.5546875" style="55" customWidth="1"/>
    <col min="3841" max="3842" width="7.6640625" style="55" customWidth="1"/>
    <col min="3843" max="3843" width="1.6640625" style="55" customWidth="1"/>
    <col min="3844" max="3844" width="7.6640625" style="55" customWidth="1"/>
    <col min="3845" max="3845" width="8.5546875" style="55" customWidth="1"/>
    <col min="3846" max="3846" width="1.6640625" style="55" customWidth="1"/>
    <col min="3847" max="3847" width="7.6640625" style="55" customWidth="1"/>
    <col min="3848" max="3848" width="9" style="55" customWidth="1"/>
    <col min="3849" max="3849" width="1.6640625" style="55" customWidth="1"/>
    <col min="3850" max="3850" width="7.6640625" style="55" customWidth="1"/>
    <col min="3851" max="3851" width="8" style="55" customWidth="1"/>
    <col min="3852" max="3852" width="1.6640625" style="55" customWidth="1"/>
    <col min="3853" max="3853" width="7.6640625" style="55" customWidth="1"/>
    <col min="3854" max="3854" width="9" style="55" customWidth="1"/>
    <col min="3855" max="3855" width="1.6640625" style="55" customWidth="1"/>
    <col min="3856" max="3857" width="7.6640625" style="55" customWidth="1"/>
    <col min="3858" max="3858" width="1.6640625" style="55" customWidth="1"/>
    <col min="3859" max="3859" width="5.6640625" style="55" customWidth="1"/>
    <col min="3860" max="4095" width="9.109375" style="55"/>
    <col min="4096" max="4096" width="34.5546875" style="55" customWidth="1"/>
    <col min="4097" max="4098" width="7.6640625" style="55" customWidth="1"/>
    <col min="4099" max="4099" width="1.6640625" style="55" customWidth="1"/>
    <col min="4100" max="4100" width="7.6640625" style="55" customWidth="1"/>
    <col min="4101" max="4101" width="8.5546875" style="55" customWidth="1"/>
    <col min="4102" max="4102" width="1.6640625" style="55" customWidth="1"/>
    <col min="4103" max="4103" width="7.6640625" style="55" customWidth="1"/>
    <col min="4104" max="4104" width="9" style="55" customWidth="1"/>
    <col min="4105" max="4105" width="1.6640625" style="55" customWidth="1"/>
    <col min="4106" max="4106" width="7.6640625" style="55" customWidth="1"/>
    <col min="4107" max="4107" width="8" style="55" customWidth="1"/>
    <col min="4108" max="4108" width="1.6640625" style="55" customWidth="1"/>
    <col min="4109" max="4109" width="7.6640625" style="55" customWidth="1"/>
    <col min="4110" max="4110" width="9" style="55" customWidth="1"/>
    <col min="4111" max="4111" width="1.6640625" style="55" customWidth="1"/>
    <col min="4112" max="4113" width="7.6640625" style="55" customWidth="1"/>
    <col min="4114" max="4114" width="1.6640625" style="55" customWidth="1"/>
    <col min="4115" max="4115" width="5.6640625" style="55" customWidth="1"/>
    <col min="4116" max="4351" width="9.109375" style="55"/>
    <col min="4352" max="4352" width="34.5546875" style="55" customWidth="1"/>
    <col min="4353" max="4354" width="7.6640625" style="55" customWidth="1"/>
    <col min="4355" max="4355" width="1.6640625" style="55" customWidth="1"/>
    <col min="4356" max="4356" width="7.6640625" style="55" customWidth="1"/>
    <col min="4357" max="4357" width="8.5546875" style="55" customWidth="1"/>
    <col min="4358" max="4358" width="1.6640625" style="55" customWidth="1"/>
    <col min="4359" max="4359" width="7.6640625" style="55" customWidth="1"/>
    <col min="4360" max="4360" width="9" style="55" customWidth="1"/>
    <col min="4361" max="4361" width="1.6640625" style="55" customWidth="1"/>
    <col min="4362" max="4362" width="7.6640625" style="55" customWidth="1"/>
    <col min="4363" max="4363" width="8" style="55" customWidth="1"/>
    <col min="4364" max="4364" width="1.6640625" style="55" customWidth="1"/>
    <col min="4365" max="4365" width="7.6640625" style="55" customWidth="1"/>
    <col min="4366" max="4366" width="9" style="55" customWidth="1"/>
    <col min="4367" max="4367" width="1.6640625" style="55" customWidth="1"/>
    <col min="4368" max="4369" width="7.6640625" style="55" customWidth="1"/>
    <col min="4370" max="4370" width="1.6640625" style="55" customWidth="1"/>
    <col min="4371" max="4371" width="5.6640625" style="55" customWidth="1"/>
    <col min="4372" max="4607" width="9.109375" style="55"/>
    <col min="4608" max="4608" width="34.5546875" style="55" customWidth="1"/>
    <col min="4609" max="4610" width="7.6640625" style="55" customWidth="1"/>
    <col min="4611" max="4611" width="1.6640625" style="55" customWidth="1"/>
    <col min="4612" max="4612" width="7.6640625" style="55" customWidth="1"/>
    <col min="4613" max="4613" width="8.5546875" style="55" customWidth="1"/>
    <col min="4614" max="4614" width="1.6640625" style="55" customWidth="1"/>
    <col min="4615" max="4615" width="7.6640625" style="55" customWidth="1"/>
    <col min="4616" max="4616" width="9" style="55" customWidth="1"/>
    <col min="4617" max="4617" width="1.6640625" style="55" customWidth="1"/>
    <col min="4618" max="4618" width="7.6640625" style="55" customWidth="1"/>
    <col min="4619" max="4619" width="8" style="55" customWidth="1"/>
    <col min="4620" max="4620" width="1.6640625" style="55" customWidth="1"/>
    <col min="4621" max="4621" width="7.6640625" style="55" customWidth="1"/>
    <col min="4622" max="4622" width="9" style="55" customWidth="1"/>
    <col min="4623" max="4623" width="1.6640625" style="55" customWidth="1"/>
    <col min="4624" max="4625" width="7.6640625" style="55" customWidth="1"/>
    <col min="4626" max="4626" width="1.6640625" style="55" customWidth="1"/>
    <col min="4627" max="4627" width="5.6640625" style="55" customWidth="1"/>
    <col min="4628" max="4863" width="9.109375" style="55"/>
    <col min="4864" max="4864" width="34.5546875" style="55" customWidth="1"/>
    <col min="4865" max="4866" width="7.6640625" style="55" customWidth="1"/>
    <col min="4867" max="4867" width="1.6640625" style="55" customWidth="1"/>
    <col min="4868" max="4868" width="7.6640625" style="55" customWidth="1"/>
    <col min="4869" max="4869" width="8.5546875" style="55" customWidth="1"/>
    <col min="4870" max="4870" width="1.6640625" style="55" customWidth="1"/>
    <col min="4871" max="4871" width="7.6640625" style="55" customWidth="1"/>
    <col min="4872" max="4872" width="9" style="55" customWidth="1"/>
    <col min="4873" max="4873" width="1.6640625" style="55" customWidth="1"/>
    <col min="4874" max="4874" width="7.6640625" style="55" customWidth="1"/>
    <col min="4875" max="4875" width="8" style="55" customWidth="1"/>
    <col min="4876" max="4876" width="1.6640625" style="55" customWidth="1"/>
    <col min="4877" max="4877" width="7.6640625" style="55" customWidth="1"/>
    <col min="4878" max="4878" width="9" style="55" customWidth="1"/>
    <col min="4879" max="4879" width="1.6640625" style="55" customWidth="1"/>
    <col min="4880" max="4881" width="7.6640625" style="55" customWidth="1"/>
    <col min="4882" max="4882" width="1.6640625" style="55" customWidth="1"/>
    <col min="4883" max="4883" width="5.6640625" style="55" customWidth="1"/>
    <col min="4884" max="5119" width="9.109375" style="55"/>
    <col min="5120" max="5120" width="34.5546875" style="55" customWidth="1"/>
    <col min="5121" max="5122" width="7.6640625" style="55" customWidth="1"/>
    <col min="5123" max="5123" width="1.6640625" style="55" customWidth="1"/>
    <col min="5124" max="5124" width="7.6640625" style="55" customWidth="1"/>
    <col min="5125" max="5125" width="8.5546875" style="55" customWidth="1"/>
    <col min="5126" max="5126" width="1.6640625" style="55" customWidth="1"/>
    <col min="5127" max="5127" width="7.6640625" style="55" customWidth="1"/>
    <col min="5128" max="5128" width="9" style="55" customWidth="1"/>
    <col min="5129" max="5129" width="1.6640625" style="55" customWidth="1"/>
    <col min="5130" max="5130" width="7.6640625" style="55" customWidth="1"/>
    <col min="5131" max="5131" width="8" style="55" customWidth="1"/>
    <col min="5132" max="5132" width="1.6640625" style="55" customWidth="1"/>
    <col min="5133" max="5133" width="7.6640625" style="55" customWidth="1"/>
    <col min="5134" max="5134" width="9" style="55" customWidth="1"/>
    <col min="5135" max="5135" width="1.6640625" style="55" customWidth="1"/>
    <col min="5136" max="5137" width="7.6640625" style="55" customWidth="1"/>
    <col min="5138" max="5138" width="1.6640625" style="55" customWidth="1"/>
    <col min="5139" max="5139" width="5.6640625" style="55" customWidth="1"/>
    <col min="5140" max="5375" width="9.109375" style="55"/>
    <col min="5376" max="5376" width="34.5546875" style="55" customWidth="1"/>
    <col min="5377" max="5378" width="7.6640625" style="55" customWidth="1"/>
    <col min="5379" max="5379" width="1.6640625" style="55" customWidth="1"/>
    <col min="5380" max="5380" width="7.6640625" style="55" customWidth="1"/>
    <col min="5381" max="5381" width="8.5546875" style="55" customWidth="1"/>
    <col min="5382" max="5382" width="1.6640625" style="55" customWidth="1"/>
    <col min="5383" max="5383" width="7.6640625" style="55" customWidth="1"/>
    <col min="5384" max="5384" width="9" style="55" customWidth="1"/>
    <col min="5385" max="5385" width="1.6640625" style="55" customWidth="1"/>
    <col min="5386" max="5386" width="7.6640625" style="55" customWidth="1"/>
    <col min="5387" max="5387" width="8" style="55" customWidth="1"/>
    <col min="5388" max="5388" width="1.6640625" style="55" customWidth="1"/>
    <col min="5389" max="5389" width="7.6640625" style="55" customWidth="1"/>
    <col min="5390" max="5390" width="9" style="55" customWidth="1"/>
    <col min="5391" max="5391" width="1.6640625" style="55" customWidth="1"/>
    <col min="5392" max="5393" width="7.6640625" style="55" customWidth="1"/>
    <col min="5394" max="5394" width="1.6640625" style="55" customWidth="1"/>
    <col min="5395" max="5395" width="5.6640625" style="55" customWidth="1"/>
    <col min="5396" max="5631" width="9.109375" style="55"/>
    <col min="5632" max="5632" width="34.5546875" style="55" customWidth="1"/>
    <col min="5633" max="5634" width="7.6640625" style="55" customWidth="1"/>
    <col min="5635" max="5635" width="1.6640625" style="55" customWidth="1"/>
    <col min="5636" max="5636" width="7.6640625" style="55" customWidth="1"/>
    <col min="5637" max="5637" width="8.5546875" style="55" customWidth="1"/>
    <col min="5638" max="5638" width="1.6640625" style="55" customWidth="1"/>
    <col min="5639" max="5639" width="7.6640625" style="55" customWidth="1"/>
    <col min="5640" max="5640" width="9" style="55" customWidth="1"/>
    <col min="5641" max="5641" width="1.6640625" style="55" customWidth="1"/>
    <col min="5642" max="5642" width="7.6640625" style="55" customWidth="1"/>
    <col min="5643" max="5643" width="8" style="55" customWidth="1"/>
    <col min="5644" max="5644" width="1.6640625" style="55" customWidth="1"/>
    <col min="5645" max="5645" width="7.6640625" style="55" customWidth="1"/>
    <col min="5646" max="5646" width="9" style="55" customWidth="1"/>
    <col min="5647" max="5647" width="1.6640625" style="55" customWidth="1"/>
    <col min="5648" max="5649" width="7.6640625" style="55" customWidth="1"/>
    <col min="5650" max="5650" width="1.6640625" style="55" customWidth="1"/>
    <col min="5651" max="5651" width="5.6640625" style="55" customWidth="1"/>
    <col min="5652" max="5887" width="9.109375" style="55"/>
    <col min="5888" max="5888" width="34.5546875" style="55" customWidth="1"/>
    <col min="5889" max="5890" width="7.6640625" style="55" customWidth="1"/>
    <col min="5891" max="5891" width="1.6640625" style="55" customWidth="1"/>
    <col min="5892" max="5892" width="7.6640625" style="55" customWidth="1"/>
    <col min="5893" max="5893" width="8.5546875" style="55" customWidth="1"/>
    <col min="5894" max="5894" width="1.6640625" style="55" customWidth="1"/>
    <col min="5895" max="5895" width="7.6640625" style="55" customWidth="1"/>
    <col min="5896" max="5896" width="9" style="55" customWidth="1"/>
    <col min="5897" max="5897" width="1.6640625" style="55" customWidth="1"/>
    <col min="5898" max="5898" width="7.6640625" style="55" customWidth="1"/>
    <col min="5899" max="5899" width="8" style="55" customWidth="1"/>
    <col min="5900" max="5900" width="1.6640625" style="55" customWidth="1"/>
    <col min="5901" max="5901" width="7.6640625" style="55" customWidth="1"/>
    <col min="5902" max="5902" width="9" style="55" customWidth="1"/>
    <col min="5903" max="5903" width="1.6640625" style="55" customWidth="1"/>
    <col min="5904" max="5905" width="7.6640625" style="55" customWidth="1"/>
    <col min="5906" max="5906" width="1.6640625" style="55" customWidth="1"/>
    <col min="5907" max="5907" width="5.6640625" style="55" customWidth="1"/>
    <col min="5908" max="6143" width="9.109375" style="55"/>
    <col min="6144" max="6144" width="34.5546875" style="55" customWidth="1"/>
    <col min="6145" max="6146" width="7.6640625" style="55" customWidth="1"/>
    <col min="6147" max="6147" width="1.6640625" style="55" customWidth="1"/>
    <col min="6148" max="6148" width="7.6640625" style="55" customWidth="1"/>
    <col min="6149" max="6149" width="8.5546875" style="55" customWidth="1"/>
    <col min="6150" max="6150" width="1.6640625" style="55" customWidth="1"/>
    <col min="6151" max="6151" width="7.6640625" style="55" customWidth="1"/>
    <col min="6152" max="6152" width="9" style="55" customWidth="1"/>
    <col min="6153" max="6153" width="1.6640625" style="55" customWidth="1"/>
    <col min="6154" max="6154" width="7.6640625" style="55" customWidth="1"/>
    <col min="6155" max="6155" width="8" style="55" customWidth="1"/>
    <col min="6156" max="6156" width="1.6640625" style="55" customWidth="1"/>
    <col min="6157" max="6157" width="7.6640625" style="55" customWidth="1"/>
    <col min="6158" max="6158" width="9" style="55" customWidth="1"/>
    <col min="6159" max="6159" width="1.6640625" style="55" customWidth="1"/>
    <col min="6160" max="6161" width="7.6640625" style="55" customWidth="1"/>
    <col min="6162" max="6162" width="1.6640625" style="55" customWidth="1"/>
    <col min="6163" max="6163" width="5.6640625" style="55" customWidth="1"/>
    <col min="6164" max="6399" width="9.109375" style="55"/>
    <col min="6400" max="6400" width="34.5546875" style="55" customWidth="1"/>
    <col min="6401" max="6402" width="7.6640625" style="55" customWidth="1"/>
    <col min="6403" max="6403" width="1.6640625" style="55" customWidth="1"/>
    <col min="6404" max="6404" width="7.6640625" style="55" customWidth="1"/>
    <col min="6405" max="6405" width="8.5546875" style="55" customWidth="1"/>
    <col min="6406" max="6406" width="1.6640625" style="55" customWidth="1"/>
    <col min="6407" max="6407" width="7.6640625" style="55" customWidth="1"/>
    <col min="6408" max="6408" width="9" style="55" customWidth="1"/>
    <col min="6409" max="6409" width="1.6640625" style="55" customWidth="1"/>
    <col min="6410" max="6410" width="7.6640625" style="55" customWidth="1"/>
    <col min="6411" max="6411" width="8" style="55" customWidth="1"/>
    <col min="6412" max="6412" width="1.6640625" style="55" customWidth="1"/>
    <col min="6413" max="6413" width="7.6640625" style="55" customWidth="1"/>
    <col min="6414" max="6414" width="9" style="55" customWidth="1"/>
    <col min="6415" max="6415" width="1.6640625" style="55" customWidth="1"/>
    <col min="6416" max="6417" width="7.6640625" style="55" customWidth="1"/>
    <col min="6418" max="6418" width="1.6640625" style="55" customWidth="1"/>
    <col min="6419" max="6419" width="5.6640625" style="55" customWidth="1"/>
    <col min="6420" max="6655" width="9.109375" style="55"/>
    <col min="6656" max="6656" width="34.5546875" style="55" customWidth="1"/>
    <col min="6657" max="6658" width="7.6640625" style="55" customWidth="1"/>
    <col min="6659" max="6659" width="1.6640625" style="55" customWidth="1"/>
    <col min="6660" max="6660" width="7.6640625" style="55" customWidth="1"/>
    <col min="6661" max="6661" width="8.5546875" style="55" customWidth="1"/>
    <col min="6662" max="6662" width="1.6640625" style="55" customWidth="1"/>
    <col min="6663" max="6663" width="7.6640625" style="55" customWidth="1"/>
    <col min="6664" max="6664" width="9" style="55" customWidth="1"/>
    <col min="6665" max="6665" width="1.6640625" style="55" customWidth="1"/>
    <col min="6666" max="6666" width="7.6640625" style="55" customWidth="1"/>
    <col min="6667" max="6667" width="8" style="55" customWidth="1"/>
    <col min="6668" max="6668" width="1.6640625" style="55" customWidth="1"/>
    <col min="6669" max="6669" width="7.6640625" style="55" customWidth="1"/>
    <col min="6670" max="6670" width="9" style="55" customWidth="1"/>
    <col min="6671" max="6671" width="1.6640625" style="55" customWidth="1"/>
    <col min="6672" max="6673" width="7.6640625" style="55" customWidth="1"/>
    <col min="6674" max="6674" width="1.6640625" style="55" customWidth="1"/>
    <col min="6675" max="6675" width="5.6640625" style="55" customWidth="1"/>
    <col min="6676" max="6911" width="9.109375" style="55"/>
    <col min="6912" max="6912" width="34.5546875" style="55" customWidth="1"/>
    <col min="6913" max="6914" width="7.6640625" style="55" customWidth="1"/>
    <col min="6915" max="6915" width="1.6640625" style="55" customWidth="1"/>
    <col min="6916" max="6916" width="7.6640625" style="55" customWidth="1"/>
    <col min="6917" max="6917" width="8.5546875" style="55" customWidth="1"/>
    <col min="6918" max="6918" width="1.6640625" style="55" customWidth="1"/>
    <col min="6919" max="6919" width="7.6640625" style="55" customWidth="1"/>
    <col min="6920" max="6920" width="9" style="55" customWidth="1"/>
    <col min="6921" max="6921" width="1.6640625" style="55" customWidth="1"/>
    <col min="6922" max="6922" width="7.6640625" style="55" customWidth="1"/>
    <col min="6923" max="6923" width="8" style="55" customWidth="1"/>
    <col min="6924" max="6924" width="1.6640625" style="55" customWidth="1"/>
    <col min="6925" max="6925" width="7.6640625" style="55" customWidth="1"/>
    <col min="6926" max="6926" width="9" style="55" customWidth="1"/>
    <col min="6927" max="6927" width="1.6640625" style="55" customWidth="1"/>
    <col min="6928" max="6929" width="7.6640625" style="55" customWidth="1"/>
    <col min="6930" max="6930" width="1.6640625" style="55" customWidth="1"/>
    <col min="6931" max="6931" width="5.6640625" style="55" customWidth="1"/>
    <col min="6932" max="7167" width="9.109375" style="55"/>
    <col min="7168" max="7168" width="34.5546875" style="55" customWidth="1"/>
    <col min="7169" max="7170" width="7.6640625" style="55" customWidth="1"/>
    <col min="7171" max="7171" width="1.6640625" style="55" customWidth="1"/>
    <col min="7172" max="7172" width="7.6640625" style="55" customWidth="1"/>
    <col min="7173" max="7173" width="8.5546875" style="55" customWidth="1"/>
    <col min="7174" max="7174" width="1.6640625" style="55" customWidth="1"/>
    <col min="7175" max="7175" width="7.6640625" style="55" customWidth="1"/>
    <col min="7176" max="7176" width="9" style="55" customWidth="1"/>
    <col min="7177" max="7177" width="1.6640625" style="55" customWidth="1"/>
    <col min="7178" max="7178" width="7.6640625" style="55" customWidth="1"/>
    <col min="7179" max="7179" width="8" style="55" customWidth="1"/>
    <col min="7180" max="7180" width="1.6640625" style="55" customWidth="1"/>
    <col min="7181" max="7181" width="7.6640625" style="55" customWidth="1"/>
    <col min="7182" max="7182" width="9" style="55" customWidth="1"/>
    <col min="7183" max="7183" width="1.6640625" style="55" customWidth="1"/>
    <col min="7184" max="7185" width="7.6640625" style="55" customWidth="1"/>
    <col min="7186" max="7186" width="1.6640625" style="55" customWidth="1"/>
    <col min="7187" max="7187" width="5.6640625" style="55" customWidth="1"/>
    <col min="7188" max="7423" width="9.109375" style="55"/>
    <col min="7424" max="7424" width="34.5546875" style="55" customWidth="1"/>
    <col min="7425" max="7426" width="7.6640625" style="55" customWidth="1"/>
    <col min="7427" max="7427" width="1.6640625" style="55" customWidth="1"/>
    <col min="7428" max="7428" width="7.6640625" style="55" customWidth="1"/>
    <col min="7429" max="7429" width="8.5546875" style="55" customWidth="1"/>
    <col min="7430" max="7430" width="1.6640625" style="55" customWidth="1"/>
    <col min="7431" max="7431" width="7.6640625" style="55" customWidth="1"/>
    <col min="7432" max="7432" width="9" style="55" customWidth="1"/>
    <col min="7433" max="7433" width="1.6640625" style="55" customWidth="1"/>
    <col min="7434" max="7434" width="7.6640625" style="55" customWidth="1"/>
    <col min="7435" max="7435" width="8" style="55" customWidth="1"/>
    <col min="7436" max="7436" width="1.6640625" style="55" customWidth="1"/>
    <col min="7437" max="7437" width="7.6640625" style="55" customWidth="1"/>
    <col min="7438" max="7438" width="9" style="55" customWidth="1"/>
    <col min="7439" max="7439" width="1.6640625" style="55" customWidth="1"/>
    <col min="7440" max="7441" width="7.6640625" style="55" customWidth="1"/>
    <col min="7442" max="7442" width="1.6640625" style="55" customWidth="1"/>
    <col min="7443" max="7443" width="5.6640625" style="55" customWidth="1"/>
    <col min="7444" max="7679" width="9.109375" style="55"/>
    <col min="7680" max="7680" width="34.5546875" style="55" customWidth="1"/>
    <col min="7681" max="7682" width="7.6640625" style="55" customWidth="1"/>
    <col min="7683" max="7683" width="1.6640625" style="55" customWidth="1"/>
    <col min="7684" max="7684" width="7.6640625" style="55" customWidth="1"/>
    <col min="7685" max="7685" width="8.5546875" style="55" customWidth="1"/>
    <col min="7686" max="7686" width="1.6640625" style="55" customWidth="1"/>
    <col min="7687" max="7687" width="7.6640625" style="55" customWidth="1"/>
    <col min="7688" max="7688" width="9" style="55" customWidth="1"/>
    <col min="7689" max="7689" width="1.6640625" style="55" customWidth="1"/>
    <col min="7690" max="7690" width="7.6640625" style="55" customWidth="1"/>
    <col min="7691" max="7691" width="8" style="55" customWidth="1"/>
    <col min="7692" max="7692" width="1.6640625" style="55" customWidth="1"/>
    <col min="7693" max="7693" width="7.6640625" style="55" customWidth="1"/>
    <col min="7694" max="7694" width="9" style="55" customWidth="1"/>
    <col min="7695" max="7695" width="1.6640625" style="55" customWidth="1"/>
    <col min="7696" max="7697" width="7.6640625" style="55" customWidth="1"/>
    <col min="7698" max="7698" width="1.6640625" style="55" customWidth="1"/>
    <col min="7699" max="7699" width="5.6640625" style="55" customWidth="1"/>
    <col min="7700" max="7935" width="9.109375" style="55"/>
    <col min="7936" max="7936" width="34.5546875" style="55" customWidth="1"/>
    <col min="7937" max="7938" width="7.6640625" style="55" customWidth="1"/>
    <col min="7939" max="7939" width="1.6640625" style="55" customWidth="1"/>
    <col min="7940" max="7940" width="7.6640625" style="55" customWidth="1"/>
    <col min="7941" max="7941" width="8.5546875" style="55" customWidth="1"/>
    <col min="7942" max="7942" width="1.6640625" style="55" customWidth="1"/>
    <col min="7943" max="7943" width="7.6640625" style="55" customWidth="1"/>
    <col min="7944" max="7944" width="9" style="55" customWidth="1"/>
    <col min="7945" max="7945" width="1.6640625" style="55" customWidth="1"/>
    <col min="7946" max="7946" width="7.6640625" style="55" customWidth="1"/>
    <col min="7947" max="7947" width="8" style="55" customWidth="1"/>
    <col min="7948" max="7948" width="1.6640625" style="55" customWidth="1"/>
    <col min="7949" max="7949" width="7.6640625" style="55" customWidth="1"/>
    <col min="7950" max="7950" width="9" style="55" customWidth="1"/>
    <col min="7951" max="7951" width="1.6640625" style="55" customWidth="1"/>
    <col min="7952" max="7953" width="7.6640625" style="55" customWidth="1"/>
    <col min="7954" max="7954" width="1.6640625" style="55" customWidth="1"/>
    <col min="7955" max="7955" width="5.6640625" style="55" customWidth="1"/>
    <col min="7956" max="8191" width="9.109375" style="55"/>
    <col min="8192" max="8192" width="34.5546875" style="55" customWidth="1"/>
    <col min="8193" max="8194" width="7.6640625" style="55" customWidth="1"/>
    <col min="8195" max="8195" width="1.6640625" style="55" customWidth="1"/>
    <col min="8196" max="8196" width="7.6640625" style="55" customWidth="1"/>
    <col min="8197" max="8197" width="8.5546875" style="55" customWidth="1"/>
    <col min="8198" max="8198" width="1.6640625" style="55" customWidth="1"/>
    <col min="8199" max="8199" width="7.6640625" style="55" customWidth="1"/>
    <col min="8200" max="8200" width="9" style="55" customWidth="1"/>
    <col min="8201" max="8201" width="1.6640625" style="55" customWidth="1"/>
    <col min="8202" max="8202" width="7.6640625" style="55" customWidth="1"/>
    <col min="8203" max="8203" width="8" style="55" customWidth="1"/>
    <col min="8204" max="8204" width="1.6640625" style="55" customWidth="1"/>
    <col min="8205" max="8205" width="7.6640625" style="55" customWidth="1"/>
    <col min="8206" max="8206" width="9" style="55" customWidth="1"/>
    <col min="8207" max="8207" width="1.6640625" style="55" customWidth="1"/>
    <col min="8208" max="8209" width="7.6640625" style="55" customWidth="1"/>
    <col min="8210" max="8210" width="1.6640625" style="55" customWidth="1"/>
    <col min="8211" max="8211" width="5.6640625" style="55" customWidth="1"/>
    <col min="8212" max="8447" width="9.109375" style="55"/>
    <col min="8448" max="8448" width="34.5546875" style="55" customWidth="1"/>
    <col min="8449" max="8450" width="7.6640625" style="55" customWidth="1"/>
    <col min="8451" max="8451" width="1.6640625" style="55" customWidth="1"/>
    <col min="8452" max="8452" width="7.6640625" style="55" customWidth="1"/>
    <col min="8453" max="8453" width="8.5546875" style="55" customWidth="1"/>
    <col min="8454" max="8454" width="1.6640625" style="55" customWidth="1"/>
    <col min="8455" max="8455" width="7.6640625" style="55" customWidth="1"/>
    <col min="8456" max="8456" width="9" style="55" customWidth="1"/>
    <col min="8457" max="8457" width="1.6640625" style="55" customWidth="1"/>
    <col min="8458" max="8458" width="7.6640625" style="55" customWidth="1"/>
    <col min="8459" max="8459" width="8" style="55" customWidth="1"/>
    <col min="8460" max="8460" width="1.6640625" style="55" customWidth="1"/>
    <col min="8461" max="8461" width="7.6640625" style="55" customWidth="1"/>
    <col min="8462" max="8462" width="9" style="55" customWidth="1"/>
    <col min="8463" max="8463" width="1.6640625" style="55" customWidth="1"/>
    <col min="8464" max="8465" width="7.6640625" style="55" customWidth="1"/>
    <col min="8466" max="8466" width="1.6640625" style="55" customWidth="1"/>
    <col min="8467" max="8467" width="5.6640625" style="55" customWidth="1"/>
    <col min="8468" max="8703" width="9.109375" style="55"/>
    <col min="8704" max="8704" width="34.5546875" style="55" customWidth="1"/>
    <col min="8705" max="8706" width="7.6640625" style="55" customWidth="1"/>
    <col min="8707" max="8707" width="1.6640625" style="55" customWidth="1"/>
    <col min="8708" max="8708" width="7.6640625" style="55" customWidth="1"/>
    <col min="8709" max="8709" width="8.5546875" style="55" customWidth="1"/>
    <col min="8710" max="8710" width="1.6640625" style="55" customWidth="1"/>
    <col min="8711" max="8711" width="7.6640625" style="55" customWidth="1"/>
    <col min="8712" max="8712" width="9" style="55" customWidth="1"/>
    <col min="8713" max="8713" width="1.6640625" style="55" customWidth="1"/>
    <col min="8714" max="8714" width="7.6640625" style="55" customWidth="1"/>
    <col min="8715" max="8715" width="8" style="55" customWidth="1"/>
    <col min="8716" max="8716" width="1.6640625" style="55" customWidth="1"/>
    <col min="8717" max="8717" width="7.6640625" style="55" customWidth="1"/>
    <col min="8718" max="8718" width="9" style="55" customWidth="1"/>
    <col min="8719" max="8719" width="1.6640625" style="55" customWidth="1"/>
    <col min="8720" max="8721" width="7.6640625" style="55" customWidth="1"/>
    <col min="8722" max="8722" width="1.6640625" style="55" customWidth="1"/>
    <col min="8723" max="8723" width="5.6640625" style="55" customWidth="1"/>
    <col min="8724" max="8959" width="9.109375" style="55"/>
    <col min="8960" max="8960" width="34.5546875" style="55" customWidth="1"/>
    <col min="8961" max="8962" width="7.6640625" style="55" customWidth="1"/>
    <col min="8963" max="8963" width="1.6640625" style="55" customWidth="1"/>
    <col min="8964" max="8964" width="7.6640625" style="55" customWidth="1"/>
    <col min="8965" max="8965" width="8.5546875" style="55" customWidth="1"/>
    <col min="8966" max="8966" width="1.6640625" style="55" customWidth="1"/>
    <col min="8967" max="8967" width="7.6640625" style="55" customWidth="1"/>
    <col min="8968" max="8968" width="9" style="55" customWidth="1"/>
    <col min="8969" max="8969" width="1.6640625" style="55" customWidth="1"/>
    <col min="8970" max="8970" width="7.6640625" style="55" customWidth="1"/>
    <col min="8971" max="8971" width="8" style="55" customWidth="1"/>
    <col min="8972" max="8972" width="1.6640625" style="55" customWidth="1"/>
    <col min="8973" max="8973" width="7.6640625" style="55" customWidth="1"/>
    <col min="8974" max="8974" width="9" style="55" customWidth="1"/>
    <col min="8975" max="8975" width="1.6640625" style="55" customWidth="1"/>
    <col min="8976" max="8977" width="7.6640625" style="55" customWidth="1"/>
    <col min="8978" max="8978" width="1.6640625" style="55" customWidth="1"/>
    <col min="8979" max="8979" width="5.6640625" style="55" customWidth="1"/>
    <col min="8980" max="9215" width="9.109375" style="55"/>
    <col min="9216" max="9216" width="34.5546875" style="55" customWidth="1"/>
    <col min="9217" max="9218" width="7.6640625" style="55" customWidth="1"/>
    <col min="9219" max="9219" width="1.6640625" style="55" customWidth="1"/>
    <col min="9220" max="9220" width="7.6640625" style="55" customWidth="1"/>
    <col min="9221" max="9221" width="8.5546875" style="55" customWidth="1"/>
    <col min="9222" max="9222" width="1.6640625" style="55" customWidth="1"/>
    <col min="9223" max="9223" width="7.6640625" style="55" customWidth="1"/>
    <col min="9224" max="9224" width="9" style="55" customWidth="1"/>
    <col min="9225" max="9225" width="1.6640625" style="55" customWidth="1"/>
    <col min="9226" max="9226" width="7.6640625" style="55" customWidth="1"/>
    <col min="9227" max="9227" width="8" style="55" customWidth="1"/>
    <col min="9228" max="9228" width="1.6640625" style="55" customWidth="1"/>
    <col min="9229" max="9229" width="7.6640625" style="55" customWidth="1"/>
    <col min="9230" max="9230" width="9" style="55" customWidth="1"/>
    <col min="9231" max="9231" width="1.6640625" style="55" customWidth="1"/>
    <col min="9232" max="9233" width="7.6640625" style="55" customWidth="1"/>
    <col min="9234" max="9234" width="1.6640625" style="55" customWidth="1"/>
    <col min="9235" max="9235" width="5.6640625" style="55" customWidth="1"/>
    <col min="9236" max="9471" width="9.109375" style="55"/>
    <col min="9472" max="9472" width="34.5546875" style="55" customWidth="1"/>
    <col min="9473" max="9474" width="7.6640625" style="55" customWidth="1"/>
    <col min="9475" max="9475" width="1.6640625" style="55" customWidth="1"/>
    <col min="9476" max="9476" width="7.6640625" style="55" customWidth="1"/>
    <col min="9477" max="9477" width="8.5546875" style="55" customWidth="1"/>
    <col min="9478" max="9478" width="1.6640625" style="55" customWidth="1"/>
    <col min="9479" max="9479" width="7.6640625" style="55" customWidth="1"/>
    <col min="9480" max="9480" width="9" style="55" customWidth="1"/>
    <col min="9481" max="9481" width="1.6640625" style="55" customWidth="1"/>
    <col min="9482" max="9482" width="7.6640625" style="55" customWidth="1"/>
    <col min="9483" max="9483" width="8" style="55" customWidth="1"/>
    <col min="9484" max="9484" width="1.6640625" style="55" customWidth="1"/>
    <col min="9485" max="9485" width="7.6640625" style="55" customWidth="1"/>
    <col min="9486" max="9486" width="9" style="55" customWidth="1"/>
    <col min="9487" max="9487" width="1.6640625" style="55" customWidth="1"/>
    <col min="9488" max="9489" width="7.6640625" style="55" customWidth="1"/>
    <col min="9490" max="9490" width="1.6640625" style="55" customWidth="1"/>
    <col min="9491" max="9491" width="5.6640625" style="55" customWidth="1"/>
    <col min="9492" max="9727" width="9.109375" style="55"/>
    <col min="9728" max="9728" width="34.5546875" style="55" customWidth="1"/>
    <col min="9729" max="9730" width="7.6640625" style="55" customWidth="1"/>
    <col min="9731" max="9731" width="1.6640625" style="55" customWidth="1"/>
    <col min="9732" max="9732" width="7.6640625" style="55" customWidth="1"/>
    <col min="9733" max="9733" width="8.5546875" style="55" customWidth="1"/>
    <col min="9734" max="9734" width="1.6640625" style="55" customWidth="1"/>
    <col min="9735" max="9735" width="7.6640625" style="55" customWidth="1"/>
    <col min="9736" max="9736" width="9" style="55" customWidth="1"/>
    <col min="9737" max="9737" width="1.6640625" style="55" customWidth="1"/>
    <col min="9738" max="9738" width="7.6640625" style="55" customWidth="1"/>
    <col min="9739" max="9739" width="8" style="55" customWidth="1"/>
    <col min="9740" max="9740" width="1.6640625" style="55" customWidth="1"/>
    <col min="9741" max="9741" width="7.6640625" style="55" customWidth="1"/>
    <col min="9742" max="9742" width="9" style="55" customWidth="1"/>
    <col min="9743" max="9743" width="1.6640625" style="55" customWidth="1"/>
    <col min="9744" max="9745" width="7.6640625" style="55" customWidth="1"/>
    <col min="9746" max="9746" width="1.6640625" style="55" customWidth="1"/>
    <col min="9747" max="9747" width="5.6640625" style="55" customWidth="1"/>
    <col min="9748" max="9983" width="9.109375" style="55"/>
    <col min="9984" max="9984" width="34.5546875" style="55" customWidth="1"/>
    <col min="9985" max="9986" width="7.6640625" style="55" customWidth="1"/>
    <col min="9987" max="9987" width="1.6640625" style="55" customWidth="1"/>
    <col min="9988" max="9988" width="7.6640625" style="55" customWidth="1"/>
    <col min="9989" max="9989" width="8.5546875" style="55" customWidth="1"/>
    <col min="9990" max="9990" width="1.6640625" style="55" customWidth="1"/>
    <col min="9991" max="9991" width="7.6640625" style="55" customWidth="1"/>
    <col min="9992" max="9992" width="9" style="55" customWidth="1"/>
    <col min="9993" max="9993" width="1.6640625" style="55" customWidth="1"/>
    <col min="9994" max="9994" width="7.6640625" style="55" customWidth="1"/>
    <col min="9995" max="9995" width="8" style="55" customWidth="1"/>
    <col min="9996" max="9996" width="1.6640625" style="55" customWidth="1"/>
    <col min="9997" max="9997" width="7.6640625" style="55" customWidth="1"/>
    <col min="9998" max="9998" width="9" style="55" customWidth="1"/>
    <col min="9999" max="9999" width="1.6640625" style="55" customWidth="1"/>
    <col min="10000" max="10001" width="7.6640625" style="55" customWidth="1"/>
    <col min="10002" max="10002" width="1.6640625" style="55" customWidth="1"/>
    <col min="10003" max="10003" width="5.6640625" style="55" customWidth="1"/>
    <col min="10004" max="10239" width="9.109375" style="55"/>
    <col min="10240" max="10240" width="34.5546875" style="55" customWidth="1"/>
    <col min="10241" max="10242" width="7.6640625" style="55" customWidth="1"/>
    <col min="10243" max="10243" width="1.6640625" style="55" customWidth="1"/>
    <col min="10244" max="10244" width="7.6640625" style="55" customWidth="1"/>
    <col min="10245" max="10245" width="8.5546875" style="55" customWidth="1"/>
    <col min="10246" max="10246" width="1.6640625" style="55" customWidth="1"/>
    <col min="10247" max="10247" width="7.6640625" style="55" customWidth="1"/>
    <col min="10248" max="10248" width="9" style="55" customWidth="1"/>
    <col min="10249" max="10249" width="1.6640625" style="55" customWidth="1"/>
    <col min="10250" max="10250" width="7.6640625" style="55" customWidth="1"/>
    <col min="10251" max="10251" width="8" style="55" customWidth="1"/>
    <col min="10252" max="10252" width="1.6640625" style="55" customWidth="1"/>
    <col min="10253" max="10253" width="7.6640625" style="55" customWidth="1"/>
    <col min="10254" max="10254" width="9" style="55" customWidth="1"/>
    <col min="10255" max="10255" width="1.6640625" style="55" customWidth="1"/>
    <col min="10256" max="10257" width="7.6640625" style="55" customWidth="1"/>
    <col min="10258" max="10258" width="1.6640625" style="55" customWidth="1"/>
    <col min="10259" max="10259" width="5.6640625" style="55" customWidth="1"/>
    <col min="10260" max="10495" width="9.109375" style="55"/>
    <col min="10496" max="10496" width="34.5546875" style="55" customWidth="1"/>
    <col min="10497" max="10498" width="7.6640625" style="55" customWidth="1"/>
    <col min="10499" max="10499" width="1.6640625" style="55" customWidth="1"/>
    <col min="10500" max="10500" width="7.6640625" style="55" customWidth="1"/>
    <col min="10501" max="10501" width="8.5546875" style="55" customWidth="1"/>
    <col min="10502" max="10502" width="1.6640625" style="55" customWidth="1"/>
    <col min="10503" max="10503" width="7.6640625" style="55" customWidth="1"/>
    <col min="10504" max="10504" width="9" style="55" customWidth="1"/>
    <col min="10505" max="10505" width="1.6640625" style="55" customWidth="1"/>
    <col min="10506" max="10506" width="7.6640625" style="55" customWidth="1"/>
    <col min="10507" max="10507" width="8" style="55" customWidth="1"/>
    <col min="10508" max="10508" width="1.6640625" style="55" customWidth="1"/>
    <col min="10509" max="10509" width="7.6640625" style="55" customWidth="1"/>
    <col min="10510" max="10510" width="9" style="55" customWidth="1"/>
    <col min="10511" max="10511" width="1.6640625" style="55" customWidth="1"/>
    <col min="10512" max="10513" width="7.6640625" style="55" customWidth="1"/>
    <col min="10514" max="10514" width="1.6640625" style="55" customWidth="1"/>
    <col min="10515" max="10515" width="5.6640625" style="55" customWidth="1"/>
    <col min="10516" max="10751" width="9.109375" style="55"/>
    <col min="10752" max="10752" width="34.5546875" style="55" customWidth="1"/>
    <col min="10753" max="10754" width="7.6640625" style="55" customWidth="1"/>
    <col min="10755" max="10755" width="1.6640625" style="55" customWidth="1"/>
    <col min="10756" max="10756" width="7.6640625" style="55" customWidth="1"/>
    <col min="10757" max="10757" width="8.5546875" style="55" customWidth="1"/>
    <col min="10758" max="10758" width="1.6640625" style="55" customWidth="1"/>
    <col min="10759" max="10759" width="7.6640625" style="55" customWidth="1"/>
    <col min="10760" max="10760" width="9" style="55" customWidth="1"/>
    <col min="10761" max="10761" width="1.6640625" style="55" customWidth="1"/>
    <col min="10762" max="10762" width="7.6640625" style="55" customWidth="1"/>
    <col min="10763" max="10763" width="8" style="55" customWidth="1"/>
    <col min="10764" max="10764" width="1.6640625" style="55" customWidth="1"/>
    <col min="10765" max="10765" width="7.6640625" style="55" customWidth="1"/>
    <col min="10766" max="10766" width="9" style="55" customWidth="1"/>
    <col min="10767" max="10767" width="1.6640625" style="55" customWidth="1"/>
    <col min="10768" max="10769" width="7.6640625" style="55" customWidth="1"/>
    <col min="10770" max="10770" width="1.6640625" style="55" customWidth="1"/>
    <col min="10771" max="10771" width="5.6640625" style="55" customWidth="1"/>
    <col min="10772" max="11007" width="9.109375" style="55"/>
    <col min="11008" max="11008" width="34.5546875" style="55" customWidth="1"/>
    <col min="11009" max="11010" width="7.6640625" style="55" customWidth="1"/>
    <col min="11011" max="11011" width="1.6640625" style="55" customWidth="1"/>
    <col min="11012" max="11012" width="7.6640625" style="55" customWidth="1"/>
    <col min="11013" max="11013" width="8.5546875" style="55" customWidth="1"/>
    <col min="11014" max="11014" width="1.6640625" style="55" customWidth="1"/>
    <col min="11015" max="11015" width="7.6640625" style="55" customWidth="1"/>
    <col min="11016" max="11016" width="9" style="55" customWidth="1"/>
    <col min="11017" max="11017" width="1.6640625" style="55" customWidth="1"/>
    <col min="11018" max="11018" width="7.6640625" style="55" customWidth="1"/>
    <col min="11019" max="11019" width="8" style="55" customWidth="1"/>
    <col min="11020" max="11020" width="1.6640625" style="55" customWidth="1"/>
    <col min="11021" max="11021" width="7.6640625" style="55" customWidth="1"/>
    <col min="11022" max="11022" width="9" style="55" customWidth="1"/>
    <col min="11023" max="11023" width="1.6640625" style="55" customWidth="1"/>
    <col min="11024" max="11025" width="7.6640625" style="55" customWidth="1"/>
    <col min="11026" max="11026" width="1.6640625" style="55" customWidth="1"/>
    <col min="11027" max="11027" width="5.6640625" style="55" customWidth="1"/>
    <col min="11028" max="11263" width="9.109375" style="55"/>
    <col min="11264" max="11264" width="34.5546875" style="55" customWidth="1"/>
    <col min="11265" max="11266" width="7.6640625" style="55" customWidth="1"/>
    <col min="11267" max="11267" width="1.6640625" style="55" customWidth="1"/>
    <col min="11268" max="11268" width="7.6640625" style="55" customWidth="1"/>
    <col min="11269" max="11269" width="8.5546875" style="55" customWidth="1"/>
    <col min="11270" max="11270" width="1.6640625" style="55" customWidth="1"/>
    <col min="11271" max="11271" width="7.6640625" style="55" customWidth="1"/>
    <col min="11272" max="11272" width="9" style="55" customWidth="1"/>
    <col min="11273" max="11273" width="1.6640625" style="55" customWidth="1"/>
    <col min="11274" max="11274" width="7.6640625" style="55" customWidth="1"/>
    <col min="11275" max="11275" width="8" style="55" customWidth="1"/>
    <col min="11276" max="11276" width="1.6640625" style="55" customWidth="1"/>
    <col min="11277" max="11277" width="7.6640625" style="55" customWidth="1"/>
    <col min="11278" max="11278" width="9" style="55" customWidth="1"/>
    <col min="11279" max="11279" width="1.6640625" style="55" customWidth="1"/>
    <col min="11280" max="11281" width="7.6640625" style="55" customWidth="1"/>
    <col min="11282" max="11282" width="1.6640625" style="55" customWidth="1"/>
    <col min="11283" max="11283" width="5.6640625" style="55" customWidth="1"/>
    <col min="11284" max="11519" width="9.109375" style="55"/>
    <col min="11520" max="11520" width="34.5546875" style="55" customWidth="1"/>
    <col min="11521" max="11522" width="7.6640625" style="55" customWidth="1"/>
    <col min="11523" max="11523" width="1.6640625" style="55" customWidth="1"/>
    <col min="11524" max="11524" width="7.6640625" style="55" customWidth="1"/>
    <col min="11525" max="11525" width="8.5546875" style="55" customWidth="1"/>
    <col min="11526" max="11526" width="1.6640625" style="55" customWidth="1"/>
    <col min="11527" max="11527" width="7.6640625" style="55" customWidth="1"/>
    <col min="11528" max="11528" width="9" style="55" customWidth="1"/>
    <col min="11529" max="11529" width="1.6640625" style="55" customWidth="1"/>
    <col min="11530" max="11530" width="7.6640625" style="55" customWidth="1"/>
    <col min="11531" max="11531" width="8" style="55" customWidth="1"/>
    <col min="11532" max="11532" width="1.6640625" style="55" customWidth="1"/>
    <col min="11533" max="11533" width="7.6640625" style="55" customWidth="1"/>
    <col min="11534" max="11534" width="9" style="55" customWidth="1"/>
    <col min="11535" max="11535" width="1.6640625" style="55" customWidth="1"/>
    <col min="11536" max="11537" width="7.6640625" style="55" customWidth="1"/>
    <col min="11538" max="11538" width="1.6640625" style="55" customWidth="1"/>
    <col min="11539" max="11539" width="5.6640625" style="55" customWidth="1"/>
    <col min="11540" max="11775" width="9.109375" style="55"/>
    <col min="11776" max="11776" width="34.5546875" style="55" customWidth="1"/>
    <col min="11777" max="11778" width="7.6640625" style="55" customWidth="1"/>
    <col min="11779" max="11779" width="1.6640625" style="55" customWidth="1"/>
    <col min="11780" max="11780" width="7.6640625" style="55" customWidth="1"/>
    <col min="11781" max="11781" width="8.5546875" style="55" customWidth="1"/>
    <col min="11782" max="11782" width="1.6640625" style="55" customWidth="1"/>
    <col min="11783" max="11783" width="7.6640625" style="55" customWidth="1"/>
    <col min="11784" max="11784" width="9" style="55" customWidth="1"/>
    <col min="11785" max="11785" width="1.6640625" style="55" customWidth="1"/>
    <col min="11786" max="11786" width="7.6640625" style="55" customWidth="1"/>
    <col min="11787" max="11787" width="8" style="55" customWidth="1"/>
    <col min="11788" max="11788" width="1.6640625" style="55" customWidth="1"/>
    <col min="11789" max="11789" width="7.6640625" style="55" customWidth="1"/>
    <col min="11790" max="11790" width="9" style="55" customWidth="1"/>
    <col min="11791" max="11791" width="1.6640625" style="55" customWidth="1"/>
    <col min="11792" max="11793" width="7.6640625" style="55" customWidth="1"/>
    <col min="11794" max="11794" width="1.6640625" style="55" customWidth="1"/>
    <col min="11795" max="11795" width="5.6640625" style="55" customWidth="1"/>
    <col min="11796" max="12031" width="9.109375" style="55"/>
    <col min="12032" max="12032" width="34.5546875" style="55" customWidth="1"/>
    <col min="12033" max="12034" width="7.6640625" style="55" customWidth="1"/>
    <col min="12035" max="12035" width="1.6640625" style="55" customWidth="1"/>
    <col min="12036" max="12036" width="7.6640625" style="55" customWidth="1"/>
    <col min="12037" max="12037" width="8.5546875" style="55" customWidth="1"/>
    <col min="12038" max="12038" width="1.6640625" style="55" customWidth="1"/>
    <col min="12039" max="12039" width="7.6640625" style="55" customWidth="1"/>
    <col min="12040" max="12040" width="9" style="55" customWidth="1"/>
    <col min="12041" max="12041" width="1.6640625" style="55" customWidth="1"/>
    <col min="12042" max="12042" width="7.6640625" style="55" customWidth="1"/>
    <col min="12043" max="12043" width="8" style="55" customWidth="1"/>
    <col min="12044" max="12044" width="1.6640625" style="55" customWidth="1"/>
    <col min="12045" max="12045" width="7.6640625" style="55" customWidth="1"/>
    <col min="12046" max="12046" width="9" style="55" customWidth="1"/>
    <col min="12047" max="12047" width="1.6640625" style="55" customWidth="1"/>
    <col min="12048" max="12049" width="7.6640625" style="55" customWidth="1"/>
    <col min="12050" max="12050" width="1.6640625" style="55" customWidth="1"/>
    <col min="12051" max="12051" width="5.6640625" style="55" customWidth="1"/>
    <col min="12052" max="12287" width="9.109375" style="55"/>
    <col min="12288" max="12288" width="34.5546875" style="55" customWidth="1"/>
    <col min="12289" max="12290" width="7.6640625" style="55" customWidth="1"/>
    <col min="12291" max="12291" width="1.6640625" style="55" customWidth="1"/>
    <col min="12292" max="12292" width="7.6640625" style="55" customWidth="1"/>
    <col min="12293" max="12293" width="8.5546875" style="55" customWidth="1"/>
    <col min="12294" max="12294" width="1.6640625" style="55" customWidth="1"/>
    <col min="12295" max="12295" width="7.6640625" style="55" customWidth="1"/>
    <col min="12296" max="12296" width="9" style="55" customWidth="1"/>
    <col min="12297" max="12297" width="1.6640625" style="55" customWidth="1"/>
    <col min="12298" max="12298" width="7.6640625" style="55" customWidth="1"/>
    <col min="12299" max="12299" width="8" style="55" customWidth="1"/>
    <col min="12300" max="12300" width="1.6640625" style="55" customWidth="1"/>
    <col min="12301" max="12301" width="7.6640625" style="55" customWidth="1"/>
    <col min="12302" max="12302" width="9" style="55" customWidth="1"/>
    <col min="12303" max="12303" width="1.6640625" style="55" customWidth="1"/>
    <col min="12304" max="12305" width="7.6640625" style="55" customWidth="1"/>
    <col min="12306" max="12306" width="1.6640625" style="55" customWidth="1"/>
    <col min="12307" max="12307" width="5.6640625" style="55" customWidth="1"/>
    <col min="12308" max="12543" width="9.109375" style="55"/>
    <col min="12544" max="12544" width="34.5546875" style="55" customWidth="1"/>
    <col min="12545" max="12546" width="7.6640625" style="55" customWidth="1"/>
    <col min="12547" max="12547" width="1.6640625" style="55" customWidth="1"/>
    <col min="12548" max="12548" width="7.6640625" style="55" customWidth="1"/>
    <col min="12549" max="12549" width="8.5546875" style="55" customWidth="1"/>
    <col min="12550" max="12550" width="1.6640625" style="55" customWidth="1"/>
    <col min="12551" max="12551" width="7.6640625" style="55" customWidth="1"/>
    <col min="12552" max="12552" width="9" style="55" customWidth="1"/>
    <col min="12553" max="12553" width="1.6640625" style="55" customWidth="1"/>
    <col min="12554" max="12554" width="7.6640625" style="55" customWidth="1"/>
    <col min="12555" max="12555" width="8" style="55" customWidth="1"/>
    <col min="12556" max="12556" width="1.6640625" style="55" customWidth="1"/>
    <col min="12557" max="12557" width="7.6640625" style="55" customWidth="1"/>
    <col min="12558" max="12558" width="9" style="55" customWidth="1"/>
    <col min="12559" max="12559" width="1.6640625" style="55" customWidth="1"/>
    <col min="12560" max="12561" width="7.6640625" style="55" customWidth="1"/>
    <col min="12562" max="12562" width="1.6640625" style="55" customWidth="1"/>
    <col min="12563" max="12563" width="5.6640625" style="55" customWidth="1"/>
    <col min="12564" max="12799" width="9.109375" style="55"/>
    <col min="12800" max="12800" width="34.5546875" style="55" customWidth="1"/>
    <col min="12801" max="12802" width="7.6640625" style="55" customWidth="1"/>
    <col min="12803" max="12803" width="1.6640625" style="55" customWidth="1"/>
    <col min="12804" max="12804" width="7.6640625" style="55" customWidth="1"/>
    <col min="12805" max="12805" width="8.5546875" style="55" customWidth="1"/>
    <col min="12806" max="12806" width="1.6640625" style="55" customWidth="1"/>
    <col min="12807" max="12807" width="7.6640625" style="55" customWidth="1"/>
    <col min="12808" max="12808" width="9" style="55" customWidth="1"/>
    <col min="12809" max="12809" width="1.6640625" style="55" customWidth="1"/>
    <col min="12810" max="12810" width="7.6640625" style="55" customWidth="1"/>
    <col min="12811" max="12811" width="8" style="55" customWidth="1"/>
    <col min="12812" max="12812" width="1.6640625" style="55" customWidth="1"/>
    <col min="12813" max="12813" width="7.6640625" style="55" customWidth="1"/>
    <col min="12814" max="12814" width="9" style="55" customWidth="1"/>
    <col min="12815" max="12815" width="1.6640625" style="55" customWidth="1"/>
    <col min="12816" max="12817" width="7.6640625" style="55" customWidth="1"/>
    <col min="12818" max="12818" width="1.6640625" style="55" customWidth="1"/>
    <col min="12819" max="12819" width="5.6640625" style="55" customWidth="1"/>
    <col min="12820" max="13055" width="9.109375" style="55"/>
    <col min="13056" max="13056" width="34.5546875" style="55" customWidth="1"/>
    <col min="13057" max="13058" width="7.6640625" style="55" customWidth="1"/>
    <col min="13059" max="13059" width="1.6640625" style="55" customWidth="1"/>
    <col min="13060" max="13060" width="7.6640625" style="55" customWidth="1"/>
    <col min="13061" max="13061" width="8.5546875" style="55" customWidth="1"/>
    <col min="13062" max="13062" width="1.6640625" style="55" customWidth="1"/>
    <col min="13063" max="13063" width="7.6640625" style="55" customWidth="1"/>
    <col min="13064" max="13064" width="9" style="55" customWidth="1"/>
    <col min="13065" max="13065" width="1.6640625" style="55" customWidth="1"/>
    <col min="13066" max="13066" width="7.6640625" style="55" customWidth="1"/>
    <col min="13067" max="13067" width="8" style="55" customWidth="1"/>
    <col min="13068" max="13068" width="1.6640625" style="55" customWidth="1"/>
    <col min="13069" max="13069" width="7.6640625" style="55" customWidth="1"/>
    <col min="13070" max="13070" width="9" style="55" customWidth="1"/>
    <col min="13071" max="13071" width="1.6640625" style="55" customWidth="1"/>
    <col min="13072" max="13073" width="7.6640625" style="55" customWidth="1"/>
    <col min="13074" max="13074" width="1.6640625" style="55" customWidth="1"/>
    <col min="13075" max="13075" width="5.6640625" style="55" customWidth="1"/>
    <col min="13076" max="13311" width="9.109375" style="55"/>
    <col min="13312" max="13312" width="34.5546875" style="55" customWidth="1"/>
    <col min="13313" max="13314" width="7.6640625" style="55" customWidth="1"/>
    <col min="13315" max="13315" width="1.6640625" style="55" customWidth="1"/>
    <col min="13316" max="13316" width="7.6640625" style="55" customWidth="1"/>
    <col min="13317" max="13317" width="8.5546875" style="55" customWidth="1"/>
    <col min="13318" max="13318" width="1.6640625" style="55" customWidth="1"/>
    <col min="13319" max="13319" width="7.6640625" style="55" customWidth="1"/>
    <col min="13320" max="13320" width="9" style="55" customWidth="1"/>
    <col min="13321" max="13321" width="1.6640625" style="55" customWidth="1"/>
    <col min="13322" max="13322" width="7.6640625" style="55" customWidth="1"/>
    <col min="13323" max="13323" width="8" style="55" customWidth="1"/>
    <col min="13324" max="13324" width="1.6640625" style="55" customWidth="1"/>
    <col min="13325" max="13325" width="7.6640625" style="55" customWidth="1"/>
    <col min="13326" max="13326" width="9" style="55" customWidth="1"/>
    <col min="13327" max="13327" width="1.6640625" style="55" customWidth="1"/>
    <col min="13328" max="13329" width="7.6640625" style="55" customWidth="1"/>
    <col min="13330" max="13330" width="1.6640625" style="55" customWidth="1"/>
    <col min="13331" max="13331" width="5.6640625" style="55" customWidth="1"/>
    <col min="13332" max="13567" width="9.109375" style="55"/>
    <col min="13568" max="13568" width="34.5546875" style="55" customWidth="1"/>
    <col min="13569" max="13570" width="7.6640625" style="55" customWidth="1"/>
    <col min="13571" max="13571" width="1.6640625" style="55" customWidth="1"/>
    <col min="13572" max="13572" width="7.6640625" style="55" customWidth="1"/>
    <col min="13573" max="13573" width="8.5546875" style="55" customWidth="1"/>
    <col min="13574" max="13574" width="1.6640625" style="55" customWidth="1"/>
    <col min="13575" max="13575" width="7.6640625" style="55" customWidth="1"/>
    <col min="13576" max="13576" width="9" style="55" customWidth="1"/>
    <col min="13577" max="13577" width="1.6640625" style="55" customWidth="1"/>
    <col min="13578" max="13578" width="7.6640625" style="55" customWidth="1"/>
    <col min="13579" max="13579" width="8" style="55" customWidth="1"/>
    <col min="13580" max="13580" width="1.6640625" style="55" customWidth="1"/>
    <col min="13581" max="13581" width="7.6640625" style="55" customWidth="1"/>
    <col min="13582" max="13582" width="9" style="55" customWidth="1"/>
    <col min="13583" max="13583" width="1.6640625" style="55" customWidth="1"/>
    <col min="13584" max="13585" width="7.6640625" style="55" customWidth="1"/>
    <col min="13586" max="13586" width="1.6640625" style="55" customWidth="1"/>
    <col min="13587" max="13587" width="5.6640625" style="55" customWidth="1"/>
    <col min="13588" max="13823" width="9.109375" style="55"/>
    <col min="13824" max="13824" width="34.5546875" style="55" customWidth="1"/>
    <col min="13825" max="13826" width="7.6640625" style="55" customWidth="1"/>
    <col min="13827" max="13827" width="1.6640625" style="55" customWidth="1"/>
    <col min="13828" max="13828" width="7.6640625" style="55" customWidth="1"/>
    <col min="13829" max="13829" width="8.5546875" style="55" customWidth="1"/>
    <col min="13830" max="13830" width="1.6640625" style="55" customWidth="1"/>
    <col min="13831" max="13831" width="7.6640625" style="55" customWidth="1"/>
    <col min="13832" max="13832" width="9" style="55" customWidth="1"/>
    <col min="13833" max="13833" width="1.6640625" style="55" customWidth="1"/>
    <col min="13834" max="13834" width="7.6640625" style="55" customWidth="1"/>
    <col min="13835" max="13835" width="8" style="55" customWidth="1"/>
    <col min="13836" max="13836" width="1.6640625" style="55" customWidth="1"/>
    <col min="13837" max="13837" width="7.6640625" style="55" customWidth="1"/>
    <col min="13838" max="13838" width="9" style="55" customWidth="1"/>
    <col min="13839" max="13839" width="1.6640625" style="55" customWidth="1"/>
    <col min="13840" max="13841" width="7.6640625" style="55" customWidth="1"/>
    <col min="13842" max="13842" width="1.6640625" style="55" customWidth="1"/>
    <col min="13843" max="13843" width="5.6640625" style="55" customWidth="1"/>
    <col min="13844" max="14079" width="9.109375" style="55"/>
    <col min="14080" max="14080" width="34.5546875" style="55" customWidth="1"/>
    <col min="14081" max="14082" width="7.6640625" style="55" customWidth="1"/>
    <col min="14083" max="14083" width="1.6640625" style="55" customWidth="1"/>
    <col min="14084" max="14084" width="7.6640625" style="55" customWidth="1"/>
    <col min="14085" max="14085" width="8.5546875" style="55" customWidth="1"/>
    <col min="14086" max="14086" width="1.6640625" style="55" customWidth="1"/>
    <col min="14087" max="14087" width="7.6640625" style="55" customWidth="1"/>
    <col min="14088" max="14088" width="9" style="55" customWidth="1"/>
    <col min="14089" max="14089" width="1.6640625" style="55" customWidth="1"/>
    <col min="14090" max="14090" width="7.6640625" style="55" customWidth="1"/>
    <col min="14091" max="14091" width="8" style="55" customWidth="1"/>
    <col min="14092" max="14092" width="1.6640625" style="55" customWidth="1"/>
    <col min="14093" max="14093" width="7.6640625" style="55" customWidth="1"/>
    <col min="14094" max="14094" width="9" style="55" customWidth="1"/>
    <col min="14095" max="14095" width="1.6640625" style="55" customWidth="1"/>
    <col min="14096" max="14097" width="7.6640625" style="55" customWidth="1"/>
    <col min="14098" max="14098" width="1.6640625" style="55" customWidth="1"/>
    <col min="14099" max="14099" width="5.6640625" style="55" customWidth="1"/>
    <col min="14100" max="14335" width="9.109375" style="55"/>
    <col min="14336" max="14336" width="34.5546875" style="55" customWidth="1"/>
    <col min="14337" max="14338" width="7.6640625" style="55" customWidth="1"/>
    <col min="14339" max="14339" width="1.6640625" style="55" customWidth="1"/>
    <col min="14340" max="14340" width="7.6640625" style="55" customWidth="1"/>
    <col min="14341" max="14341" width="8.5546875" style="55" customWidth="1"/>
    <col min="14342" max="14342" width="1.6640625" style="55" customWidth="1"/>
    <col min="14343" max="14343" width="7.6640625" style="55" customWidth="1"/>
    <col min="14344" max="14344" width="9" style="55" customWidth="1"/>
    <col min="14345" max="14345" width="1.6640625" style="55" customWidth="1"/>
    <col min="14346" max="14346" width="7.6640625" style="55" customWidth="1"/>
    <col min="14347" max="14347" width="8" style="55" customWidth="1"/>
    <col min="14348" max="14348" width="1.6640625" style="55" customWidth="1"/>
    <col min="14349" max="14349" width="7.6640625" style="55" customWidth="1"/>
    <col min="14350" max="14350" width="9" style="55" customWidth="1"/>
    <col min="14351" max="14351" width="1.6640625" style="55" customWidth="1"/>
    <col min="14352" max="14353" width="7.6640625" style="55" customWidth="1"/>
    <col min="14354" max="14354" width="1.6640625" style="55" customWidth="1"/>
    <col min="14355" max="14355" width="5.6640625" style="55" customWidth="1"/>
    <col min="14356" max="14591" width="9.109375" style="55"/>
    <col min="14592" max="14592" width="34.5546875" style="55" customWidth="1"/>
    <col min="14593" max="14594" width="7.6640625" style="55" customWidth="1"/>
    <col min="14595" max="14595" width="1.6640625" style="55" customWidth="1"/>
    <col min="14596" max="14596" width="7.6640625" style="55" customWidth="1"/>
    <col min="14597" max="14597" width="8.5546875" style="55" customWidth="1"/>
    <col min="14598" max="14598" width="1.6640625" style="55" customWidth="1"/>
    <col min="14599" max="14599" width="7.6640625" style="55" customWidth="1"/>
    <col min="14600" max="14600" width="9" style="55" customWidth="1"/>
    <col min="14601" max="14601" width="1.6640625" style="55" customWidth="1"/>
    <col min="14602" max="14602" width="7.6640625" style="55" customWidth="1"/>
    <col min="14603" max="14603" width="8" style="55" customWidth="1"/>
    <col min="14604" max="14604" width="1.6640625" style="55" customWidth="1"/>
    <col min="14605" max="14605" width="7.6640625" style="55" customWidth="1"/>
    <col min="14606" max="14606" width="9" style="55" customWidth="1"/>
    <col min="14607" max="14607" width="1.6640625" style="55" customWidth="1"/>
    <col min="14608" max="14609" width="7.6640625" style="55" customWidth="1"/>
    <col min="14610" max="14610" width="1.6640625" style="55" customWidth="1"/>
    <col min="14611" max="14611" width="5.6640625" style="55" customWidth="1"/>
    <col min="14612" max="14847" width="9.109375" style="55"/>
    <col min="14848" max="14848" width="34.5546875" style="55" customWidth="1"/>
    <col min="14849" max="14850" width="7.6640625" style="55" customWidth="1"/>
    <col min="14851" max="14851" width="1.6640625" style="55" customWidth="1"/>
    <col min="14852" max="14852" width="7.6640625" style="55" customWidth="1"/>
    <col min="14853" max="14853" width="8.5546875" style="55" customWidth="1"/>
    <col min="14854" max="14854" width="1.6640625" style="55" customWidth="1"/>
    <col min="14855" max="14855" width="7.6640625" style="55" customWidth="1"/>
    <col min="14856" max="14856" width="9" style="55" customWidth="1"/>
    <col min="14857" max="14857" width="1.6640625" style="55" customWidth="1"/>
    <col min="14858" max="14858" width="7.6640625" style="55" customWidth="1"/>
    <col min="14859" max="14859" width="8" style="55" customWidth="1"/>
    <col min="14860" max="14860" width="1.6640625" style="55" customWidth="1"/>
    <col min="14861" max="14861" width="7.6640625" style="55" customWidth="1"/>
    <col min="14862" max="14862" width="9" style="55" customWidth="1"/>
    <col min="14863" max="14863" width="1.6640625" style="55" customWidth="1"/>
    <col min="14864" max="14865" width="7.6640625" style="55" customWidth="1"/>
    <col min="14866" max="14866" width="1.6640625" style="55" customWidth="1"/>
    <col min="14867" max="14867" width="5.6640625" style="55" customWidth="1"/>
    <col min="14868" max="15103" width="9.109375" style="55"/>
    <col min="15104" max="15104" width="34.5546875" style="55" customWidth="1"/>
    <col min="15105" max="15106" width="7.6640625" style="55" customWidth="1"/>
    <col min="15107" max="15107" width="1.6640625" style="55" customWidth="1"/>
    <col min="15108" max="15108" width="7.6640625" style="55" customWidth="1"/>
    <col min="15109" max="15109" width="8.5546875" style="55" customWidth="1"/>
    <col min="15110" max="15110" width="1.6640625" style="55" customWidth="1"/>
    <col min="15111" max="15111" width="7.6640625" style="55" customWidth="1"/>
    <col min="15112" max="15112" width="9" style="55" customWidth="1"/>
    <col min="15113" max="15113" width="1.6640625" style="55" customWidth="1"/>
    <col min="15114" max="15114" width="7.6640625" style="55" customWidth="1"/>
    <col min="15115" max="15115" width="8" style="55" customWidth="1"/>
    <col min="15116" max="15116" width="1.6640625" style="55" customWidth="1"/>
    <col min="15117" max="15117" width="7.6640625" style="55" customWidth="1"/>
    <col min="15118" max="15118" width="9" style="55" customWidth="1"/>
    <col min="15119" max="15119" width="1.6640625" style="55" customWidth="1"/>
    <col min="15120" max="15121" width="7.6640625" style="55" customWidth="1"/>
    <col min="15122" max="15122" width="1.6640625" style="55" customWidth="1"/>
    <col min="15123" max="15123" width="5.6640625" style="55" customWidth="1"/>
    <col min="15124" max="15359" width="9.109375" style="55"/>
    <col min="15360" max="15360" width="34.5546875" style="55" customWidth="1"/>
    <col min="15361" max="15362" width="7.6640625" style="55" customWidth="1"/>
    <col min="15363" max="15363" width="1.6640625" style="55" customWidth="1"/>
    <col min="15364" max="15364" width="7.6640625" style="55" customWidth="1"/>
    <col min="15365" max="15365" width="8.5546875" style="55" customWidth="1"/>
    <col min="15366" max="15366" width="1.6640625" style="55" customWidth="1"/>
    <col min="15367" max="15367" width="7.6640625" style="55" customWidth="1"/>
    <col min="15368" max="15368" width="9" style="55" customWidth="1"/>
    <col min="15369" max="15369" width="1.6640625" style="55" customWidth="1"/>
    <col min="15370" max="15370" width="7.6640625" style="55" customWidth="1"/>
    <col min="15371" max="15371" width="8" style="55" customWidth="1"/>
    <col min="15372" max="15372" width="1.6640625" style="55" customWidth="1"/>
    <col min="15373" max="15373" width="7.6640625" style="55" customWidth="1"/>
    <col min="15374" max="15374" width="9" style="55" customWidth="1"/>
    <col min="15375" max="15375" width="1.6640625" style="55" customWidth="1"/>
    <col min="15376" max="15377" width="7.6640625" style="55" customWidth="1"/>
    <col min="15378" max="15378" width="1.6640625" style="55" customWidth="1"/>
    <col min="15379" max="15379" width="5.6640625" style="55" customWidth="1"/>
    <col min="15380" max="15615" width="9.109375" style="55"/>
    <col min="15616" max="15616" width="34.5546875" style="55" customWidth="1"/>
    <col min="15617" max="15618" width="7.6640625" style="55" customWidth="1"/>
    <col min="15619" max="15619" width="1.6640625" style="55" customWidth="1"/>
    <col min="15620" max="15620" width="7.6640625" style="55" customWidth="1"/>
    <col min="15621" max="15621" width="8.5546875" style="55" customWidth="1"/>
    <col min="15622" max="15622" width="1.6640625" style="55" customWidth="1"/>
    <col min="15623" max="15623" width="7.6640625" style="55" customWidth="1"/>
    <col min="15624" max="15624" width="9" style="55" customWidth="1"/>
    <col min="15625" max="15625" width="1.6640625" style="55" customWidth="1"/>
    <col min="15626" max="15626" width="7.6640625" style="55" customWidth="1"/>
    <col min="15627" max="15627" width="8" style="55" customWidth="1"/>
    <col min="15628" max="15628" width="1.6640625" style="55" customWidth="1"/>
    <col min="15629" max="15629" width="7.6640625" style="55" customWidth="1"/>
    <col min="15630" max="15630" width="9" style="55" customWidth="1"/>
    <col min="15631" max="15631" width="1.6640625" style="55" customWidth="1"/>
    <col min="15632" max="15633" width="7.6640625" style="55" customWidth="1"/>
    <col min="15634" max="15634" width="1.6640625" style="55" customWidth="1"/>
    <col min="15635" max="15635" width="5.6640625" style="55" customWidth="1"/>
    <col min="15636" max="15871" width="9.109375" style="55"/>
    <col min="15872" max="15872" width="34.5546875" style="55" customWidth="1"/>
    <col min="15873" max="15874" width="7.6640625" style="55" customWidth="1"/>
    <col min="15875" max="15875" width="1.6640625" style="55" customWidth="1"/>
    <col min="15876" max="15876" width="7.6640625" style="55" customWidth="1"/>
    <col min="15877" max="15877" width="8.5546875" style="55" customWidth="1"/>
    <col min="15878" max="15878" width="1.6640625" style="55" customWidth="1"/>
    <col min="15879" max="15879" width="7.6640625" style="55" customWidth="1"/>
    <col min="15880" max="15880" width="9" style="55" customWidth="1"/>
    <col min="15881" max="15881" width="1.6640625" style="55" customWidth="1"/>
    <col min="15882" max="15882" width="7.6640625" style="55" customWidth="1"/>
    <col min="15883" max="15883" width="8" style="55" customWidth="1"/>
    <col min="15884" max="15884" width="1.6640625" style="55" customWidth="1"/>
    <col min="15885" max="15885" width="7.6640625" style="55" customWidth="1"/>
    <col min="15886" max="15886" width="9" style="55" customWidth="1"/>
    <col min="15887" max="15887" width="1.6640625" style="55" customWidth="1"/>
    <col min="15888" max="15889" width="7.6640625" style="55" customWidth="1"/>
    <col min="15890" max="15890" width="1.6640625" style="55" customWidth="1"/>
    <col min="15891" max="15891" width="5.6640625" style="55" customWidth="1"/>
    <col min="15892" max="16127" width="9.109375" style="55"/>
    <col min="16128" max="16128" width="34.5546875" style="55" customWidth="1"/>
    <col min="16129" max="16130" width="7.6640625" style="55" customWidth="1"/>
    <col min="16131" max="16131" width="1.6640625" style="55" customWidth="1"/>
    <col min="16132" max="16132" width="7.6640625" style="55" customWidth="1"/>
    <col min="16133" max="16133" width="8.5546875" style="55" customWidth="1"/>
    <col min="16134" max="16134" width="1.6640625" style="55" customWidth="1"/>
    <col min="16135" max="16135" width="7.6640625" style="55" customWidth="1"/>
    <col min="16136" max="16136" width="9" style="55" customWidth="1"/>
    <col min="16137" max="16137" width="1.6640625" style="55" customWidth="1"/>
    <col min="16138" max="16138" width="7.6640625" style="55" customWidth="1"/>
    <col min="16139" max="16139" width="8" style="55" customWidth="1"/>
    <col min="16140" max="16140" width="1.6640625" style="55" customWidth="1"/>
    <col min="16141" max="16141" width="7.6640625" style="55" customWidth="1"/>
    <col min="16142" max="16142" width="9" style="55" customWidth="1"/>
    <col min="16143" max="16143" width="1.6640625" style="55" customWidth="1"/>
    <col min="16144" max="16145" width="7.6640625" style="55" customWidth="1"/>
    <col min="16146" max="16146" width="1.6640625" style="55" customWidth="1"/>
    <col min="16147" max="16147" width="5.6640625" style="55" customWidth="1"/>
    <col min="16148" max="16384" width="9.109375" style="55"/>
  </cols>
  <sheetData>
    <row r="1" spans="1:19">
      <c r="A1" s="55" t="s">
        <v>244</v>
      </c>
    </row>
    <row r="2" spans="1:19">
      <c r="A2" s="55" t="s">
        <v>245</v>
      </c>
      <c r="E2" s="39"/>
      <c r="F2" s="127"/>
    </row>
    <row r="3" spans="1:19" ht="10.5" customHeight="1"/>
    <row r="4" spans="1:19" ht="15.6">
      <c r="A4" s="28" t="s">
        <v>684</v>
      </c>
    </row>
    <row r="5" spans="1:19" ht="10.5" customHeight="1" thickBot="1">
      <c r="L5" s="48"/>
      <c r="O5" s="48"/>
      <c r="P5" s="48"/>
      <c r="R5" s="63"/>
      <c r="S5" s="63"/>
    </row>
    <row r="6" spans="1:19" ht="10.5" customHeight="1">
      <c r="A6" s="57"/>
      <c r="B6" s="110"/>
      <c r="C6" s="135"/>
      <c r="D6" s="112"/>
      <c r="E6" s="113"/>
      <c r="F6" s="111"/>
      <c r="G6" s="112"/>
      <c r="H6" s="113"/>
      <c r="I6" s="111"/>
      <c r="J6" s="111"/>
      <c r="K6" s="113"/>
      <c r="L6" s="111"/>
      <c r="M6" s="112"/>
      <c r="N6" s="113"/>
      <c r="O6" s="111"/>
      <c r="P6" s="111"/>
      <c r="Q6" s="113"/>
      <c r="R6" s="59"/>
      <c r="S6" s="59"/>
    </row>
    <row r="7" spans="1:19" ht="15.6">
      <c r="A7" s="72" t="s">
        <v>367</v>
      </c>
      <c r="B7" s="114" t="s">
        <v>654</v>
      </c>
      <c r="C7" s="136"/>
      <c r="D7" s="38"/>
      <c r="E7" s="434" t="s">
        <v>368</v>
      </c>
      <c r="F7" s="434"/>
      <c r="G7" s="38"/>
      <c r="H7" s="434" t="s">
        <v>369</v>
      </c>
      <c r="I7" s="434"/>
      <c r="J7" s="115"/>
      <c r="K7" s="434" t="s">
        <v>370</v>
      </c>
      <c r="L7" s="434"/>
      <c r="M7" s="38"/>
      <c r="N7" s="434" t="s">
        <v>371</v>
      </c>
      <c r="O7" s="434"/>
      <c r="Q7" s="436" t="s">
        <v>372</v>
      </c>
      <c r="R7" s="436"/>
    </row>
    <row r="8" spans="1:19">
      <c r="A8" s="55" t="s">
        <v>373</v>
      </c>
      <c r="B8" s="117" t="s">
        <v>208</v>
      </c>
      <c r="C8" s="137" t="s">
        <v>209</v>
      </c>
      <c r="D8" s="38"/>
      <c r="E8" s="119" t="s">
        <v>208</v>
      </c>
      <c r="F8" s="118" t="s">
        <v>209</v>
      </c>
      <c r="G8" s="38"/>
      <c r="H8" s="119" t="s">
        <v>208</v>
      </c>
      <c r="I8" s="118" t="s">
        <v>209</v>
      </c>
      <c r="J8" s="118"/>
      <c r="K8" s="119" t="s">
        <v>208</v>
      </c>
      <c r="L8" s="118" t="s">
        <v>209</v>
      </c>
      <c r="M8" s="38"/>
      <c r="N8" s="119" t="s">
        <v>208</v>
      </c>
      <c r="O8" s="118" t="s">
        <v>209</v>
      </c>
      <c r="Q8" s="119" t="s">
        <v>208</v>
      </c>
      <c r="R8" s="60" t="s">
        <v>209</v>
      </c>
    </row>
    <row r="9" spans="1:19" ht="10.5" customHeight="1" thickBot="1">
      <c r="A9" s="61"/>
      <c r="B9" s="120"/>
      <c r="C9" s="138"/>
      <c r="D9" s="122"/>
      <c r="E9" s="123"/>
      <c r="F9" s="121"/>
      <c r="G9" s="122"/>
      <c r="H9" s="123"/>
      <c r="I9" s="121"/>
      <c r="J9" s="121"/>
      <c r="K9" s="123"/>
      <c r="L9" s="121"/>
      <c r="M9" s="122"/>
      <c r="N9" s="123"/>
      <c r="O9" s="121"/>
      <c r="P9" s="121"/>
      <c r="Q9" s="123"/>
      <c r="R9" s="56"/>
      <c r="S9" s="56"/>
    </row>
    <row r="10" spans="1:19" ht="9.9" customHeight="1">
      <c r="A10" s="72"/>
      <c r="B10" s="114"/>
      <c r="C10" s="136"/>
      <c r="D10" s="38"/>
      <c r="E10" s="124"/>
      <c r="F10" s="115"/>
      <c r="G10" s="38"/>
      <c r="H10" s="124"/>
      <c r="I10" s="115"/>
      <c r="J10" s="115"/>
      <c r="K10" s="124"/>
      <c r="L10" s="115"/>
      <c r="M10" s="38"/>
      <c r="N10" s="124"/>
      <c r="O10" s="115"/>
      <c r="Q10" s="124"/>
      <c r="R10" s="80"/>
    </row>
    <row r="11" spans="1:19">
      <c r="A11" s="37" t="s">
        <v>210</v>
      </c>
      <c r="B11" s="114">
        <f>IF(A11&lt;&gt;0,E11+H11+K11+N11+Q11,"")</f>
        <v>22629</v>
      </c>
      <c r="C11" s="136">
        <f>SUM(C13+C96)</f>
        <v>100</v>
      </c>
      <c r="D11" s="38"/>
      <c r="E11" s="158">
        <f>SUM(E13+E96)</f>
        <v>8572</v>
      </c>
      <c r="F11" s="183">
        <f>IF(A11&lt;&gt;0,E11/B11*100,"")</f>
        <v>37.880595695788585</v>
      </c>
      <c r="G11" s="151"/>
      <c r="H11" s="158">
        <f>SUM(H13+H96)</f>
        <v>11249</v>
      </c>
      <c r="I11" s="183">
        <f>IF(A11&lt;&gt;0,H11/B11*100,"")</f>
        <v>49.710548411330599</v>
      </c>
      <c r="J11" s="183"/>
      <c r="K11" s="158">
        <f>SUM(K13+K96)</f>
        <v>2257</v>
      </c>
      <c r="L11" s="183">
        <f>IF(A11&lt;&gt;0,K11/B11*100,"")</f>
        <v>9.9739272614786341</v>
      </c>
      <c r="M11" s="151"/>
      <c r="N11" s="158">
        <f>SUM(N13+N96)</f>
        <v>373</v>
      </c>
      <c r="O11" s="183">
        <f>IF(A11&lt;&gt;0,N11/B11*100,"")</f>
        <v>1.648327367537231</v>
      </c>
      <c r="P11" s="51"/>
      <c r="Q11" s="158">
        <f>SUM(Q13+Q96)</f>
        <v>178</v>
      </c>
      <c r="R11" s="197">
        <f>IF(A11&lt;&gt;0,Q11/B11*100,"")</f>
        <v>0.7866012638649521</v>
      </c>
    </row>
    <row r="12" spans="1:19" ht="9.9" customHeight="1">
      <c r="B12" s="114" t="str">
        <f t="shared" ref="B12:B75" si="0">IF(A12&lt;&gt;0,E12+H12+K12+N12+Q12,"")</f>
        <v/>
      </c>
      <c r="C12" s="136" t="str">
        <f t="shared" ref="C12:C75" si="1">IF(A12&lt;&gt;0,B12/$B$11*100,"")</f>
        <v/>
      </c>
      <c r="D12" s="38"/>
      <c r="E12" s="158"/>
      <c r="F12" s="183" t="str">
        <f t="shared" ref="F12:F75" si="2">IF(A12&lt;&gt;0,E12/B12*100,"")</f>
        <v/>
      </c>
      <c r="G12" s="151"/>
      <c r="H12" s="158"/>
      <c r="I12" s="183" t="str">
        <f t="shared" ref="I12:I75" si="3">IF(A12&lt;&gt;0,H12/B12*100,"")</f>
        <v/>
      </c>
      <c r="J12" s="183"/>
      <c r="K12" s="158"/>
      <c r="L12" s="183" t="str">
        <f t="shared" ref="L12:L75" si="4">IF(A12&lt;&gt;0,K12/B12*100,"")</f>
        <v/>
      </c>
      <c r="M12" s="151"/>
      <c r="N12" s="158"/>
      <c r="O12" s="183" t="str">
        <f t="shared" ref="O12:O75" si="5">IF(A12&lt;&gt;0,N12/B12*100,"")</f>
        <v/>
      </c>
      <c r="P12" s="51"/>
      <c r="Q12" s="158"/>
      <c r="R12" s="197" t="str">
        <f t="shared" ref="R12:R75" si="6">IF(A12&lt;&gt;0,Q12/B12*100,"")</f>
        <v/>
      </c>
    </row>
    <row r="13" spans="1:19">
      <c r="A13" s="37" t="s">
        <v>211</v>
      </c>
      <c r="B13" s="114">
        <f t="shared" si="0"/>
        <v>14805</v>
      </c>
      <c r="C13" s="136">
        <f t="shared" si="1"/>
        <v>65.424897255733796</v>
      </c>
      <c r="D13" s="38"/>
      <c r="E13" s="158">
        <f>SUM(E15+E26+E34+E74+E60+E81+E93+E94)</f>
        <v>5290</v>
      </c>
      <c r="F13" s="183">
        <f t="shared" si="2"/>
        <v>35.73117190138467</v>
      </c>
      <c r="G13" s="151"/>
      <c r="H13" s="158">
        <f>SUM(H15+H26+H34+H74+H60+H81+H93+H94)</f>
        <v>7560</v>
      </c>
      <c r="I13" s="183">
        <f t="shared" si="3"/>
        <v>51.063829787234042</v>
      </c>
      <c r="J13" s="183"/>
      <c r="K13" s="158">
        <f>SUM(K15+K26+K34+K74+K60+K81+K93+K94)</f>
        <v>1600</v>
      </c>
      <c r="L13" s="183">
        <f t="shared" si="4"/>
        <v>10.807159743329956</v>
      </c>
      <c r="M13" s="151"/>
      <c r="N13" s="158">
        <f>SUM(N15+N26+N34+N74+N60+N81+N93+N94)</f>
        <v>234</v>
      </c>
      <c r="O13" s="183">
        <f t="shared" si="5"/>
        <v>1.5805471124620063</v>
      </c>
      <c r="P13" s="51"/>
      <c r="Q13" s="158">
        <f>SUM(Q15+Q26+Q34+Q74+Q60+Q81+Q93+Q94)</f>
        <v>121</v>
      </c>
      <c r="R13" s="197">
        <f t="shared" si="6"/>
        <v>0.81729145558932792</v>
      </c>
    </row>
    <row r="14" spans="1:19" ht="9.9" customHeight="1">
      <c r="A14" s="37"/>
      <c r="B14" s="114" t="str">
        <f t="shared" si="0"/>
        <v/>
      </c>
      <c r="C14" s="136"/>
      <c r="D14" s="38"/>
      <c r="E14" s="158"/>
      <c r="F14" s="183"/>
      <c r="G14" s="151"/>
      <c r="H14" s="158"/>
      <c r="I14" s="183"/>
      <c r="J14" s="183"/>
      <c r="K14" s="158"/>
      <c r="L14" s="183"/>
      <c r="M14" s="151"/>
      <c r="N14" s="158"/>
      <c r="O14" s="183"/>
      <c r="P14" s="51"/>
      <c r="Q14" s="158"/>
      <c r="R14" s="197"/>
    </row>
    <row r="15" spans="1:19">
      <c r="A15" s="37" t="s">
        <v>212</v>
      </c>
      <c r="B15" s="114">
        <f t="shared" si="0"/>
        <v>1448</v>
      </c>
      <c r="C15" s="136">
        <f t="shared" si="1"/>
        <v>6.3988687082946667</v>
      </c>
      <c r="D15" s="38"/>
      <c r="E15" s="158">
        <f>SUM(E16+E21)</f>
        <v>436</v>
      </c>
      <c r="F15" s="183">
        <f t="shared" si="2"/>
        <v>30.11049723756906</v>
      </c>
      <c r="G15" s="151"/>
      <c r="H15" s="158">
        <f>SUM(H16+H21)</f>
        <v>758</v>
      </c>
      <c r="I15" s="183">
        <f t="shared" si="3"/>
        <v>52.348066298342545</v>
      </c>
      <c r="J15" s="183"/>
      <c r="K15" s="158">
        <f>SUM(K16+K21)</f>
        <v>193</v>
      </c>
      <c r="L15" s="183">
        <f t="shared" si="4"/>
        <v>13.328729281767956</v>
      </c>
      <c r="M15" s="151"/>
      <c r="N15" s="158">
        <f>SUM(N16+N21)</f>
        <v>36</v>
      </c>
      <c r="O15" s="183">
        <f t="shared" si="5"/>
        <v>2.4861878453038675</v>
      </c>
      <c r="P15" s="51"/>
      <c r="Q15" s="158">
        <f>SUM(Q16+Q21)</f>
        <v>25</v>
      </c>
      <c r="R15" s="197">
        <f t="shared" si="6"/>
        <v>1.7265193370165748</v>
      </c>
    </row>
    <row r="16" spans="1:19">
      <c r="A16" s="55" t="s">
        <v>139</v>
      </c>
      <c r="B16" s="114">
        <f t="shared" si="0"/>
        <v>439</v>
      </c>
      <c r="C16" s="136">
        <f t="shared" si="1"/>
        <v>1.9399885103186176</v>
      </c>
      <c r="D16" s="38"/>
      <c r="E16" s="158">
        <f>SUM(E17:E19)</f>
        <v>79</v>
      </c>
      <c r="F16" s="183">
        <f t="shared" si="2"/>
        <v>17.995444191343964</v>
      </c>
      <c r="G16" s="151"/>
      <c r="H16" s="158">
        <f>SUM(H17:H19)</f>
        <v>247</v>
      </c>
      <c r="I16" s="183">
        <f t="shared" si="3"/>
        <v>56.264236902050115</v>
      </c>
      <c r="J16" s="183"/>
      <c r="K16" s="158">
        <f>SUM(K17:K19)</f>
        <v>83</v>
      </c>
      <c r="L16" s="183">
        <f t="shared" si="4"/>
        <v>18.906605922551254</v>
      </c>
      <c r="M16" s="151"/>
      <c r="N16" s="158">
        <f>SUM(N17:N19)</f>
        <v>19</v>
      </c>
      <c r="O16" s="183">
        <f t="shared" si="5"/>
        <v>4.3280182232346238</v>
      </c>
      <c r="P16" s="51"/>
      <c r="Q16" s="158">
        <f>SUM(Q17:Q19)</f>
        <v>11</v>
      </c>
      <c r="R16" s="197">
        <f t="shared" si="6"/>
        <v>2.5056947608200453</v>
      </c>
    </row>
    <row r="17" spans="1:18">
      <c r="A17" s="55" t="s">
        <v>140</v>
      </c>
      <c r="B17" s="114">
        <f>IF(A17&lt;&gt;0,E17+H17+K17+N17+Q17,"")</f>
        <v>77</v>
      </c>
      <c r="C17" s="136">
        <f t="shared" si="1"/>
        <v>0.34027133324495118</v>
      </c>
      <c r="D17" s="38"/>
      <c r="E17" s="191">
        <v>12</v>
      </c>
      <c r="F17" s="183">
        <f t="shared" si="2"/>
        <v>15.584415584415584</v>
      </c>
      <c r="G17" s="199"/>
      <c r="H17" s="191">
        <v>37</v>
      </c>
      <c r="I17" s="183">
        <f t="shared" si="3"/>
        <v>48.051948051948052</v>
      </c>
      <c r="J17" s="199"/>
      <c r="K17" s="191">
        <v>20</v>
      </c>
      <c r="L17" s="183">
        <f t="shared" si="4"/>
        <v>25.97402597402597</v>
      </c>
      <c r="M17" s="199"/>
      <c r="N17" s="191">
        <v>7</v>
      </c>
      <c r="O17" s="183">
        <f t="shared" si="5"/>
        <v>9.0909090909090917</v>
      </c>
      <c r="P17" s="199"/>
      <c r="Q17" s="191">
        <v>1</v>
      </c>
      <c r="R17" s="197">
        <f t="shared" si="6"/>
        <v>1.2987012987012987</v>
      </c>
    </row>
    <row r="18" spans="1:18">
      <c r="A18" s="55" t="s">
        <v>141</v>
      </c>
      <c r="B18" s="114">
        <f>IF(A18&lt;&gt;0,E18+H18+K18+N18+Q18,"")</f>
        <v>95</v>
      </c>
      <c r="C18" s="136">
        <f t="shared" si="1"/>
        <v>0.41981528127623846</v>
      </c>
      <c r="D18" s="38"/>
      <c r="E18" s="191">
        <v>15</v>
      </c>
      <c r="F18" s="183">
        <f t="shared" si="2"/>
        <v>15.789473684210526</v>
      </c>
      <c r="G18" s="199"/>
      <c r="H18" s="191">
        <v>57</v>
      </c>
      <c r="I18" s="183">
        <f t="shared" si="3"/>
        <v>60</v>
      </c>
      <c r="J18" s="199"/>
      <c r="K18" s="191">
        <v>19</v>
      </c>
      <c r="L18" s="183">
        <f t="shared" si="4"/>
        <v>20</v>
      </c>
      <c r="M18" s="199"/>
      <c r="N18" s="191">
        <v>3</v>
      </c>
      <c r="O18" s="183">
        <f t="shared" si="5"/>
        <v>3.1578947368421053</v>
      </c>
      <c r="P18" s="199"/>
      <c r="Q18" s="191">
        <v>1</v>
      </c>
      <c r="R18" s="197">
        <f t="shared" si="6"/>
        <v>1.0526315789473684</v>
      </c>
    </row>
    <row r="19" spans="1:18">
      <c r="A19" s="55" t="s">
        <v>142</v>
      </c>
      <c r="B19" s="114">
        <f>IF(A19&lt;&gt;0,E19+H19+K19+N19+Q19,"")</f>
        <v>267</v>
      </c>
      <c r="C19" s="136">
        <f t="shared" si="1"/>
        <v>1.1799018957974281</v>
      </c>
      <c r="D19" s="38"/>
      <c r="E19" s="191">
        <v>52</v>
      </c>
      <c r="F19" s="183">
        <f t="shared" si="2"/>
        <v>19.475655430711612</v>
      </c>
      <c r="G19" s="199"/>
      <c r="H19" s="191">
        <v>153</v>
      </c>
      <c r="I19" s="183">
        <f t="shared" si="3"/>
        <v>57.303370786516851</v>
      </c>
      <c r="J19" s="199"/>
      <c r="K19" s="191">
        <v>44</v>
      </c>
      <c r="L19" s="183">
        <f t="shared" si="4"/>
        <v>16.479400749063668</v>
      </c>
      <c r="M19" s="199"/>
      <c r="N19" s="191">
        <v>9</v>
      </c>
      <c r="O19" s="183">
        <f t="shared" si="5"/>
        <v>3.3707865168539324</v>
      </c>
      <c r="P19" s="199"/>
      <c r="Q19" s="191">
        <v>9</v>
      </c>
      <c r="R19" s="197">
        <f t="shared" si="6"/>
        <v>3.3707865168539324</v>
      </c>
    </row>
    <row r="20" spans="1:18" ht="9.9" customHeight="1">
      <c r="B20" s="114" t="str">
        <f t="shared" si="0"/>
        <v/>
      </c>
      <c r="C20" s="136" t="str">
        <f t="shared" si="1"/>
        <v/>
      </c>
      <c r="D20" s="38"/>
      <c r="E20" s="158"/>
      <c r="F20" s="183" t="str">
        <f t="shared" si="2"/>
        <v/>
      </c>
      <c r="G20" s="151"/>
      <c r="H20" s="158"/>
      <c r="I20" s="183" t="str">
        <f t="shared" si="3"/>
        <v/>
      </c>
      <c r="J20" s="183"/>
      <c r="K20" s="158"/>
      <c r="L20" s="183" t="str">
        <f t="shared" si="4"/>
        <v/>
      </c>
      <c r="M20" s="151"/>
      <c r="N20" s="158"/>
      <c r="O20" s="183" t="str">
        <f t="shared" si="5"/>
        <v/>
      </c>
      <c r="P20" s="51"/>
      <c r="Q20" s="158"/>
      <c r="R20" s="197" t="str">
        <f t="shared" si="6"/>
        <v/>
      </c>
    </row>
    <row r="21" spans="1:18">
      <c r="A21" s="55" t="s">
        <v>143</v>
      </c>
      <c r="B21" s="114">
        <f t="shared" si="0"/>
        <v>1009</v>
      </c>
      <c r="C21" s="136">
        <f t="shared" si="1"/>
        <v>4.4588801979760486</v>
      </c>
      <c r="D21" s="38"/>
      <c r="E21" s="158">
        <f>SUM(E22:E24)</f>
        <v>357</v>
      </c>
      <c r="F21" s="183">
        <f t="shared" si="2"/>
        <v>35.381565906838453</v>
      </c>
      <c r="G21" s="151"/>
      <c r="H21" s="158">
        <f>SUM(H22:H24)</f>
        <v>511</v>
      </c>
      <c r="I21" s="183">
        <f t="shared" si="3"/>
        <v>50.64420218037661</v>
      </c>
      <c r="J21" s="183"/>
      <c r="K21" s="158">
        <f>SUM(K22:K24)</f>
        <v>110</v>
      </c>
      <c r="L21" s="183">
        <f t="shared" si="4"/>
        <v>10.901883052527255</v>
      </c>
      <c r="M21" s="151"/>
      <c r="N21" s="158">
        <f>SUM(N22:N24)</f>
        <v>17</v>
      </c>
      <c r="O21" s="183">
        <f t="shared" si="5"/>
        <v>1.6848364717542121</v>
      </c>
      <c r="P21" s="51"/>
      <c r="Q21" s="158">
        <f>SUM(Q22:Q24)</f>
        <v>14</v>
      </c>
      <c r="R21" s="197">
        <f t="shared" si="6"/>
        <v>1.3875123885034688</v>
      </c>
    </row>
    <row r="22" spans="1:18">
      <c r="A22" s="55" t="s">
        <v>144</v>
      </c>
      <c r="B22" s="114">
        <f>IF(A22&lt;&gt;0,E22+H22+K22+N22+Q22,"")</f>
        <v>338</v>
      </c>
      <c r="C22" s="136">
        <f t="shared" si="1"/>
        <v>1.4936585796986168</v>
      </c>
      <c r="D22" s="38"/>
      <c r="E22" s="191">
        <v>109</v>
      </c>
      <c r="F22" s="183">
        <f t="shared" si="2"/>
        <v>32.248520710059168</v>
      </c>
      <c r="G22" s="199"/>
      <c r="H22" s="191">
        <v>173</v>
      </c>
      <c r="I22" s="183">
        <f t="shared" si="3"/>
        <v>51.183431952662716</v>
      </c>
      <c r="J22" s="199"/>
      <c r="K22" s="191">
        <v>43</v>
      </c>
      <c r="L22" s="183">
        <f t="shared" si="4"/>
        <v>12.721893491124261</v>
      </c>
      <c r="M22" s="199"/>
      <c r="N22" s="191">
        <v>8</v>
      </c>
      <c r="O22" s="183">
        <f t="shared" si="5"/>
        <v>2.3668639053254439</v>
      </c>
      <c r="P22" s="199"/>
      <c r="Q22" s="191">
        <v>5</v>
      </c>
      <c r="R22" s="197">
        <f t="shared" si="6"/>
        <v>1.4792899408284024</v>
      </c>
    </row>
    <row r="23" spans="1:18">
      <c r="A23" s="55" t="s">
        <v>145</v>
      </c>
      <c r="B23" s="114">
        <f>IF(A23&lt;&gt;0,E23+H23+K23+N23+Q23,"")</f>
        <v>148</v>
      </c>
      <c r="C23" s="136">
        <f t="shared" si="1"/>
        <v>0.6540280171461399</v>
      </c>
      <c r="D23" s="38"/>
      <c r="E23" s="191">
        <v>34</v>
      </c>
      <c r="F23" s="183">
        <f t="shared" si="2"/>
        <v>22.972972972972975</v>
      </c>
      <c r="G23" s="199"/>
      <c r="H23" s="191">
        <v>70</v>
      </c>
      <c r="I23" s="183">
        <f t="shared" si="3"/>
        <v>47.297297297297298</v>
      </c>
      <c r="J23" s="199"/>
      <c r="K23" s="191">
        <v>32</v>
      </c>
      <c r="L23" s="183">
        <f t="shared" si="4"/>
        <v>21.621621621621621</v>
      </c>
      <c r="M23" s="199"/>
      <c r="N23" s="191">
        <v>5</v>
      </c>
      <c r="O23" s="183">
        <f t="shared" si="5"/>
        <v>3.3783783783783785</v>
      </c>
      <c r="P23" s="199"/>
      <c r="Q23" s="191">
        <v>7</v>
      </c>
      <c r="R23" s="197">
        <f t="shared" si="6"/>
        <v>4.7297297297297298</v>
      </c>
    </row>
    <row r="24" spans="1:18">
      <c r="A24" s="55" t="s">
        <v>146</v>
      </c>
      <c r="B24" s="114">
        <f>IF(A24&lt;&gt;0,E24+H24+K24+N24+Q24,"")</f>
        <v>523</v>
      </c>
      <c r="C24" s="136">
        <f t="shared" si="1"/>
        <v>2.3111936011312917</v>
      </c>
      <c r="D24" s="38"/>
      <c r="E24" s="191">
        <v>214</v>
      </c>
      <c r="F24" s="183">
        <f t="shared" si="2"/>
        <v>40.917782026768641</v>
      </c>
      <c r="G24" s="199"/>
      <c r="H24" s="191">
        <v>268</v>
      </c>
      <c r="I24" s="183">
        <f t="shared" si="3"/>
        <v>51.24282982791587</v>
      </c>
      <c r="J24" s="199"/>
      <c r="K24" s="191">
        <v>35</v>
      </c>
      <c r="L24" s="183">
        <f t="shared" si="4"/>
        <v>6.6921606118546846</v>
      </c>
      <c r="M24" s="199"/>
      <c r="N24" s="191">
        <v>4</v>
      </c>
      <c r="O24" s="183">
        <f t="shared" si="5"/>
        <v>0.76481835564053535</v>
      </c>
      <c r="P24" s="199"/>
      <c r="Q24" s="191">
        <v>2</v>
      </c>
      <c r="R24" s="197">
        <f t="shared" si="6"/>
        <v>0.38240917782026768</v>
      </c>
    </row>
    <row r="25" spans="1:18" ht="9.9" customHeight="1">
      <c r="B25" s="114" t="str">
        <f t="shared" si="0"/>
        <v/>
      </c>
      <c r="C25" s="136" t="str">
        <f t="shared" si="1"/>
        <v/>
      </c>
      <c r="D25" s="38"/>
      <c r="E25" s="158"/>
      <c r="F25" s="183" t="str">
        <f t="shared" si="2"/>
        <v/>
      </c>
      <c r="G25" s="151"/>
      <c r="H25" s="158"/>
      <c r="I25" s="183" t="str">
        <f t="shared" si="3"/>
        <v/>
      </c>
      <c r="J25" s="183"/>
      <c r="K25" s="158"/>
      <c r="L25" s="183" t="str">
        <f t="shared" si="4"/>
        <v/>
      </c>
      <c r="M25" s="151"/>
      <c r="N25" s="158"/>
      <c r="O25" s="183" t="str">
        <f t="shared" si="5"/>
        <v/>
      </c>
      <c r="P25" s="51"/>
      <c r="Q25" s="158"/>
      <c r="R25" s="197" t="str">
        <f t="shared" si="6"/>
        <v/>
      </c>
    </row>
    <row r="26" spans="1:18">
      <c r="A26" s="37" t="s">
        <v>234</v>
      </c>
      <c r="B26" s="114">
        <f t="shared" si="0"/>
        <v>896</v>
      </c>
      <c r="C26" s="136">
        <f t="shared" si="1"/>
        <v>3.9595209686685227</v>
      </c>
      <c r="D26" s="38"/>
      <c r="E26" s="158">
        <f>SUM(E27)</f>
        <v>347</v>
      </c>
      <c r="F26" s="183">
        <f t="shared" si="2"/>
        <v>38.727678571428569</v>
      </c>
      <c r="G26" s="151"/>
      <c r="H26" s="158">
        <f>SUM(H27)</f>
        <v>468</v>
      </c>
      <c r="I26" s="183">
        <f t="shared" si="3"/>
        <v>52.232142857142861</v>
      </c>
      <c r="J26" s="183"/>
      <c r="K26" s="158">
        <f>SUM(K27)</f>
        <v>70</v>
      </c>
      <c r="L26" s="183">
        <f t="shared" si="4"/>
        <v>7.8125</v>
      </c>
      <c r="M26" s="151"/>
      <c r="N26" s="158">
        <f>SUM(N27)</f>
        <v>7</v>
      </c>
      <c r="O26" s="183">
        <f t="shared" si="5"/>
        <v>0.78125</v>
      </c>
      <c r="P26" s="51"/>
      <c r="Q26" s="158">
        <f>SUM(Q27)</f>
        <v>4</v>
      </c>
      <c r="R26" s="197">
        <f t="shared" si="6"/>
        <v>0.4464285714285714</v>
      </c>
    </row>
    <row r="27" spans="1:18">
      <c r="A27" s="55" t="s">
        <v>147</v>
      </c>
      <c r="B27" s="114">
        <f t="shared" si="0"/>
        <v>896</v>
      </c>
      <c r="C27" s="136">
        <f t="shared" si="1"/>
        <v>3.9595209686685227</v>
      </c>
      <c r="D27" s="38"/>
      <c r="E27" s="158">
        <f>SUM(E28:E32)</f>
        <v>347</v>
      </c>
      <c r="F27" s="183">
        <f t="shared" si="2"/>
        <v>38.727678571428569</v>
      </c>
      <c r="G27" s="151"/>
      <c r="H27" s="158">
        <f>SUM(H28:H32)</f>
        <v>468</v>
      </c>
      <c r="I27" s="183">
        <f t="shared" si="3"/>
        <v>52.232142857142861</v>
      </c>
      <c r="J27" s="183"/>
      <c r="K27" s="158">
        <f>SUM(K28:K32)</f>
        <v>70</v>
      </c>
      <c r="L27" s="183">
        <f t="shared" si="4"/>
        <v>7.8125</v>
      </c>
      <c r="M27" s="151"/>
      <c r="N27" s="158">
        <f>SUM(N28:N32)</f>
        <v>7</v>
      </c>
      <c r="O27" s="183">
        <f t="shared" si="5"/>
        <v>0.78125</v>
      </c>
      <c r="P27" s="51"/>
      <c r="Q27" s="158">
        <f>SUM(Q28:Q32)</f>
        <v>4</v>
      </c>
      <c r="R27" s="197">
        <f t="shared" si="6"/>
        <v>0.4464285714285714</v>
      </c>
    </row>
    <row r="28" spans="1:18">
      <c r="A28" s="55" t="s">
        <v>148</v>
      </c>
      <c r="B28" s="114">
        <f t="shared" si="0"/>
        <v>143</v>
      </c>
      <c r="C28" s="136">
        <f t="shared" si="1"/>
        <v>0.63193247602633784</v>
      </c>
      <c r="D28" s="38"/>
      <c r="E28" s="191">
        <v>46</v>
      </c>
      <c r="F28" s="183">
        <f t="shared" si="2"/>
        <v>32.167832167832167</v>
      </c>
      <c r="G28" s="199"/>
      <c r="H28" s="191">
        <v>83</v>
      </c>
      <c r="I28" s="183">
        <f t="shared" si="3"/>
        <v>58.04195804195804</v>
      </c>
      <c r="J28" s="199"/>
      <c r="K28" s="191">
        <v>10</v>
      </c>
      <c r="L28" s="183">
        <f t="shared" si="4"/>
        <v>6.9930069930069934</v>
      </c>
      <c r="M28" s="199"/>
      <c r="N28" s="191">
        <v>4</v>
      </c>
      <c r="O28" s="183">
        <f t="shared" si="5"/>
        <v>2.7972027972027971</v>
      </c>
      <c r="P28" s="199"/>
      <c r="Q28" s="191">
        <v>0</v>
      </c>
      <c r="R28" s="197">
        <f t="shared" si="6"/>
        <v>0</v>
      </c>
    </row>
    <row r="29" spans="1:18">
      <c r="A29" s="55" t="s">
        <v>149</v>
      </c>
      <c r="B29" s="114">
        <f t="shared" si="0"/>
        <v>225</v>
      </c>
      <c r="C29" s="136">
        <f t="shared" si="1"/>
        <v>0.99429935039109107</v>
      </c>
      <c r="D29" s="38"/>
      <c r="E29" s="191">
        <v>75</v>
      </c>
      <c r="F29" s="183">
        <f t="shared" si="2"/>
        <v>33.333333333333329</v>
      </c>
      <c r="G29" s="199"/>
      <c r="H29" s="191">
        <v>131</v>
      </c>
      <c r="I29" s="183">
        <f t="shared" si="3"/>
        <v>58.222222222222221</v>
      </c>
      <c r="J29" s="199"/>
      <c r="K29" s="191">
        <v>16</v>
      </c>
      <c r="L29" s="183">
        <f t="shared" si="4"/>
        <v>7.1111111111111107</v>
      </c>
      <c r="M29" s="199"/>
      <c r="N29" s="191">
        <v>1</v>
      </c>
      <c r="O29" s="183">
        <f t="shared" si="5"/>
        <v>0.44444444444444442</v>
      </c>
      <c r="P29" s="199"/>
      <c r="Q29" s="191">
        <v>2</v>
      </c>
      <c r="R29" s="197">
        <f t="shared" si="6"/>
        <v>0.88888888888888884</v>
      </c>
    </row>
    <row r="30" spans="1:18">
      <c r="A30" s="55" t="s">
        <v>150</v>
      </c>
      <c r="B30" s="114">
        <f t="shared" si="0"/>
        <v>176</v>
      </c>
      <c r="C30" s="136">
        <f t="shared" si="1"/>
        <v>0.77776304741703117</v>
      </c>
      <c r="D30" s="38"/>
      <c r="E30" s="191">
        <v>69</v>
      </c>
      <c r="F30" s="183">
        <f t="shared" si="2"/>
        <v>39.204545454545453</v>
      </c>
      <c r="G30" s="199"/>
      <c r="H30" s="191">
        <v>86</v>
      </c>
      <c r="I30" s="183">
        <f t="shared" si="3"/>
        <v>48.863636363636367</v>
      </c>
      <c r="J30" s="199"/>
      <c r="K30" s="191">
        <v>19</v>
      </c>
      <c r="L30" s="183">
        <f t="shared" si="4"/>
        <v>10.795454545454545</v>
      </c>
      <c r="M30" s="199"/>
      <c r="N30" s="191">
        <v>1</v>
      </c>
      <c r="O30" s="183">
        <f t="shared" si="5"/>
        <v>0.56818181818181823</v>
      </c>
      <c r="P30" s="199"/>
      <c r="Q30" s="191">
        <v>1</v>
      </c>
      <c r="R30" s="197">
        <f t="shared" si="6"/>
        <v>0.56818181818181823</v>
      </c>
    </row>
    <row r="31" spans="1:18">
      <c r="A31" s="55" t="s">
        <v>151</v>
      </c>
      <c r="B31" s="114">
        <f t="shared" si="0"/>
        <v>195</v>
      </c>
      <c r="C31" s="136">
        <f t="shared" si="1"/>
        <v>0.86172610367227886</v>
      </c>
      <c r="D31" s="38"/>
      <c r="E31" s="191">
        <v>98</v>
      </c>
      <c r="F31" s="183">
        <f t="shared" si="2"/>
        <v>50.256410256410255</v>
      </c>
      <c r="G31" s="199"/>
      <c r="H31" s="191">
        <v>86</v>
      </c>
      <c r="I31" s="183">
        <f t="shared" si="3"/>
        <v>44.102564102564102</v>
      </c>
      <c r="J31" s="199"/>
      <c r="K31" s="191">
        <v>9</v>
      </c>
      <c r="L31" s="183">
        <f t="shared" si="4"/>
        <v>4.6153846153846159</v>
      </c>
      <c r="M31" s="199"/>
      <c r="N31" s="191">
        <v>1</v>
      </c>
      <c r="O31" s="183">
        <f t="shared" si="5"/>
        <v>0.51282051282051277</v>
      </c>
      <c r="P31" s="199"/>
      <c r="Q31" s="191">
        <v>1</v>
      </c>
      <c r="R31" s="197">
        <f t="shared" si="6"/>
        <v>0.51282051282051277</v>
      </c>
    </row>
    <row r="32" spans="1:18">
      <c r="A32" s="55" t="s">
        <v>152</v>
      </c>
      <c r="B32" s="114">
        <f t="shared" si="0"/>
        <v>157</v>
      </c>
      <c r="C32" s="136">
        <f t="shared" si="1"/>
        <v>0.69379999116178348</v>
      </c>
      <c r="D32" s="38"/>
      <c r="E32" s="191">
        <v>59</v>
      </c>
      <c r="F32" s="183">
        <f t="shared" si="2"/>
        <v>37.579617834394909</v>
      </c>
      <c r="G32" s="199"/>
      <c r="H32" s="191">
        <v>82</v>
      </c>
      <c r="I32" s="183">
        <f t="shared" si="3"/>
        <v>52.229299363057322</v>
      </c>
      <c r="J32" s="199"/>
      <c r="K32" s="191">
        <v>16</v>
      </c>
      <c r="L32" s="183">
        <f t="shared" si="4"/>
        <v>10.191082802547772</v>
      </c>
      <c r="M32" s="199"/>
      <c r="N32" s="191">
        <v>0</v>
      </c>
      <c r="O32" s="183">
        <f t="shared" si="5"/>
        <v>0</v>
      </c>
      <c r="P32" s="199"/>
      <c r="Q32" s="191">
        <v>0</v>
      </c>
      <c r="R32" s="197">
        <f t="shared" si="6"/>
        <v>0</v>
      </c>
    </row>
    <row r="33" spans="1:20" ht="9.9" customHeight="1">
      <c r="B33" s="114" t="str">
        <f t="shared" si="0"/>
        <v/>
      </c>
      <c r="C33" s="136" t="str">
        <f t="shared" si="1"/>
        <v/>
      </c>
      <c r="D33" s="38"/>
      <c r="E33" s="158"/>
      <c r="F33" s="183" t="str">
        <f t="shared" si="2"/>
        <v/>
      </c>
      <c r="G33" s="151"/>
      <c r="H33" s="158"/>
      <c r="I33" s="183" t="str">
        <f t="shared" si="3"/>
        <v/>
      </c>
      <c r="J33" s="183"/>
      <c r="K33" s="158"/>
      <c r="L33" s="183" t="str">
        <f t="shared" si="4"/>
        <v/>
      </c>
      <c r="M33" s="151"/>
      <c r="N33" s="158"/>
      <c r="O33" s="183" t="str">
        <f t="shared" si="5"/>
        <v/>
      </c>
      <c r="P33" s="51"/>
      <c r="Q33" s="158"/>
      <c r="R33" s="197" t="str">
        <f t="shared" si="6"/>
        <v/>
      </c>
    </row>
    <row r="34" spans="1:20">
      <c r="A34" s="37" t="s">
        <v>213</v>
      </c>
      <c r="B34" s="114">
        <f t="shared" si="0"/>
        <v>6577</v>
      </c>
      <c r="C34" s="136">
        <f t="shared" si="1"/>
        <v>29.064474788987582</v>
      </c>
      <c r="D34" s="38"/>
      <c r="E34" s="158">
        <f>SUM(E35+E41+E51+E53)</f>
        <v>2178</v>
      </c>
      <c r="F34" s="183">
        <f t="shared" si="2"/>
        <v>33.115402159039078</v>
      </c>
      <c r="G34" s="151"/>
      <c r="H34" s="158">
        <f>SUM(H35+H41+H51+H53)</f>
        <v>3435</v>
      </c>
      <c r="I34" s="183">
        <f t="shared" si="3"/>
        <v>52.227459327961078</v>
      </c>
      <c r="J34" s="183"/>
      <c r="K34" s="158">
        <f>SUM(K35+K41+K51+K53)</f>
        <v>772</v>
      </c>
      <c r="L34" s="183">
        <f t="shared" si="4"/>
        <v>11.737874410825604</v>
      </c>
      <c r="M34" s="151"/>
      <c r="N34" s="158">
        <f>SUM(N35+N41+N51+N53)</f>
        <v>121</v>
      </c>
      <c r="O34" s="183">
        <f t="shared" si="5"/>
        <v>1.8397445643910597</v>
      </c>
      <c r="P34" s="51"/>
      <c r="Q34" s="158">
        <f>SUM(Q35+Q41+Q51+Q53)</f>
        <v>71</v>
      </c>
      <c r="R34" s="197">
        <f t="shared" si="6"/>
        <v>1.0795195377831837</v>
      </c>
    </row>
    <row r="35" spans="1:20">
      <c r="A35" s="55" t="s">
        <v>153</v>
      </c>
      <c r="B35" s="114">
        <f t="shared" si="0"/>
        <v>2232</v>
      </c>
      <c r="C35" s="136">
        <f t="shared" si="1"/>
        <v>9.8634495558796242</v>
      </c>
      <c r="D35" s="38"/>
      <c r="E35" s="158">
        <f>SUM(E36:E39)</f>
        <v>846</v>
      </c>
      <c r="F35" s="183">
        <f t="shared" si="2"/>
        <v>37.903225806451616</v>
      </c>
      <c r="G35" s="151"/>
      <c r="H35" s="158">
        <f>SUM(H36:H39)</f>
        <v>1166</v>
      </c>
      <c r="I35" s="183">
        <f t="shared" si="3"/>
        <v>52.240143369175627</v>
      </c>
      <c r="J35" s="183"/>
      <c r="K35" s="158">
        <f>SUM(K36:K39)</f>
        <v>183</v>
      </c>
      <c r="L35" s="183">
        <f t="shared" si="4"/>
        <v>8.198924731182796</v>
      </c>
      <c r="M35" s="151"/>
      <c r="N35" s="158">
        <f>SUM(N36:N39)</f>
        <v>22</v>
      </c>
      <c r="O35" s="183">
        <f t="shared" si="5"/>
        <v>0.98566308243727596</v>
      </c>
      <c r="P35" s="51"/>
      <c r="Q35" s="158">
        <f>SUM(Q36:Q39)</f>
        <v>15</v>
      </c>
      <c r="R35" s="197">
        <f t="shared" si="6"/>
        <v>0.67204301075268813</v>
      </c>
    </row>
    <row r="36" spans="1:20">
      <c r="A36" s="55" t="s">
        <v>154</v>
      </c>
      <c r="B36" s="114">
        <f t="shared" si="0"/>
        <v>1195</v>
      </c>
      <c r="C36" s="136">
        <f t="shared" si="1"/>
        <v>5.2808343276326841</v>
      </c>
      <c r="D36" s="38"/>
      <c r="E36" s="191">
        <v>465</v>
      </c>
      <c r="F36" s="183">
        <f t="shared" si="2"/>
        <v>38.912133891213394</v>
      </c>
      <c r="G36" s="199"/>
      <c r="H36" s="191">
        <v>603</v>
      </c>
      <c r="I36" s="183">
        <f t="shared" si="3"/>
        <v>50.460251046025107</v>
      </c>
      <c r="J36" s="199"/>
      <c r="K36" s="191">
        <v>105</v>
      </c>
      <c r="L36" s="183">
        <f t="shared" si="4"/>
        <v>8.7866108786610866</v>
      </c>
      <c r="M36" s="199"/>
      <c r="N36" s="191">
        <v>14</v>
      </c>
      <c r="O36" s="183">
        <f t="shared" si="5"/>
        <v>1.1715481171548117</v>
      </c>
      <c r="P36" s="199"/>
      <c r="Q36" s="191">
        <v>8</v>
      </c>
      <c r="R36" s="197">
        <f t="shared" si="6"/>
        <v>0.66945606694560666</v>
      </c>
    </row>
    <row r="37" spans="1:20">
      <c r="A37" s="55" t="s">
        <v>155</v>
      </c>
      <c r="B37" s="114">
        <f t="shared" si="0"/>
        <v>603</v>
      </c>
      <c r="C37" s="136">
        <f t="shared" si="1"/>
        <v>2.6647222590481241</v>
      </c>
      <c r="D37" s="38"/>
      <c r="E37" s="191">
        <v>210</v>
      </c>
      <c r="F37" s="183">
        <f t="shared" si="2"/>
        <v>34.82587064676617</v>
      </c>
      <c r="G37" s="199"/>
      <c r="H37" s="191">
        <v>341</v>
      </c>
      <c r="I37" s="183">
        <f t="shared" si="3"/>
        <v>56.550580431177444</v>
      </c>
      <c r="J37" s="199"/>
      <c r="K37" s="191">
        <v>42</v>
      </c>
      <c r="L37" s="183">
        <f t="shared" si="4"/>
        <v>6.9651741293532341</v>
      </c>
      <c r="M37" s="199"/>
      <c r="N37" s="191">
        <v>3</v>
      </c>
      <c r="O37" s="183">
        <f t="shared" si="5"/>
        <v>0.49751243781094528</v>
      </c>
      <c r="P37" s="199"/>
      <c r="Q37" s="191">
        <v>7</v>
      </c>
      <c r="R37" s="197">
        <f t="shared" si="6"/>
        <v>1.1608623548922055</v>
      </c>
    </row>
    <row r="38" spans="1:20">
      <c r="A38" s="55" t="s">
        <v>156</v>
      </c>
      <c r="B38" s="114">
        <f t="shared" si="0"/>
        <v>183</v>
      </c>
      <c r="C38" s="136">
        <f t="shared" si="1"/>
        <v>0.80869680498475405</v>
      </c>
      <c r="D38" s="38"/>
      <c r="E38" s="191">
        <v>76</v>
      </c>
      <c r="F38" s="183">
        <f t="shared" si="2"/>
        <v>41.530054644808743</v>
      </c>
      <c r="G38" s="199"/>
      <c r="H38" s="191">
        <v>92</v>
      </c>
      <c r="I38" s="183">
        <f t="shared" si="3"/>
        <v>50.27322404371585</v>
      </c>
      <c r="J38" s="199"/>
      <c r="K38" s="191">
        <v>13</v>
      </c>
      <c r="L38" s="183">
        <f t="shared" si="4"/>
        <v>7.1038251366120218</v>
      </c>
      <c r="M38" s="199"/>
      <c r="N38" s="191">
        <v>2</v>
      </c>
      <c r="O38" s="183">
        <f t="shared" si="5"/>
        <v>1.0928961748633881</v>
      </c>
      <c r="P38" s="199"/>
      <c r="Q38" s="191">
        <v>0</v>
      </c>
      <c r="R38" s="197">
        <f t="shared" si="6"/>
        <v>0</v>
      </c>
    </row>
    <row r="39" spans="1:20">
      <c r="A39" s="55" t="s">
        <v>157</v>
      </c>
      <c r="B39" s="114">
        <f t="shared" si="0"/>
        <v>251</v>
      </c>
      <c r="C39" s="136">
        <f t="shared" si="1"/>
        <v>1.1091961642140615</v>
      </c>
      <c r="D39" s="38"/>
      <c r="E39" s="191">
        <v>95</v>
      </c>
      <c r="F39" s="183">
        <f t="shared" si="2"/>
        <v>37.848605577689241</v>
      </c>
      <c r="G39" s="199"/>
      <c r="H39" s="191">
        <v>130</v>
      </c>
      <c r="I39" s="183">
        <f t="shared" si="3"/>
        <v>51.792828685258961</v>
      </c>
      <c r="J39" s="199"/>
      <c r="K39" s="191">
        <v>23</v>
      </c>
      <c r="L39" s="183">
        <f t="shared" si="4"/>
        <v>9.1633466135458175</v>
      </c>
      <c r="M39" s="199"/>
      <c r="N39" s="191">
        <v>3</v>
      </c>
      <c r="O39" s="183">
        <f t="shared" si="5"/>
        <v>1.1952191235059761</v>
      </c>
      <c r="P39" s="199"/>
      <c r="Q39" s="51"/>
      <c r="R39" s="197">
        <f t="shared" si="6"/>
        <v>0</v>
      </c>
    </row>
    <row r="40" spans="1:20" ht="9.9" customHeight="1">
      <c r="B40" s="114" t="str">
        <f t="shared" si="0"/>
        <v/>
      </c>
      <c r="C40" s="136" t="str">
        <f t="shared" si="1"/>
        <v/>
      </c>
      <c r="D40" s="38"/>
      <c r="E40" s="158"/>
      <c r="F40" s="183" t="str">
        <f t="shared" si="2"/>
        <v/>
      </c>
      <c r="G40" s="151"/>
      <c r="H40" s="158"/>
      <c r="I40" s="183" t="str">
        <f t="shared" si="3"/>
        <v/>
      </c>
      <c r="J40" s="183"/>
      <c r="K40" s="158"/>
      <c r="L40" s="183" t="str">
        <f t="shared" si="4"/>
        <v/>
      </c>
      <c r="M40" s="151"/>
      <c r="N40" s="158"/>
      <c r="O40" s="183" t="str">
        <f t="shared" si="5"/>
        <v/>
      </c>
      <c r="P40" s="51"/>
      <c r="Q40" s="158"/>
      <c r="R40" s="197" t="str">
        <f t="shared" si="6"/>
        <v/>
      </c>
    </row>
    <row r="41" spans="1:20">
      <c r="A41" s="55" t="s">
        <v>158</v>
      </c>
      <c r="B41" s="114">
        <f t="shared" si="0"/>
        <v>1916</v>
      </c>
      <c r="C41" s="136">
        <f t="shared" si="1"/>
        <v>8.4670113571081362</v>
      </c>
      <c r="D41" s="38"/>
      <c r="E41" s="158">
        <f>SUM(E42:E49)</f>
        <v>611</v>
      </c>
      <c r="F41" s="183">
        <f t="shared" si="2"/>
        <v>31.889352818371609</v>
      </c>
      <c r="G41" s="151"/>
      <c r="H41" s="158">
        <f>SUM(H42:H49)</f>
        <v>997</v>
      </c>
      <c r="I41" s="183">
        <f t="shared" si="3"/>
        <v>52.035490605427967</v>
      </c>
      <c r="J41" s="183"/>
      <c r="K41" s="158">
        <f>SUM(K42:K49)</f>
        <v>251</v>
      </c>
      <c r="L41" s="183">
        <f t="shared" si="4"/>
        <v>13.100208768267224</v>
      </c>
      <c r="M41" s="151"/>
      <c r="N41" s="158">
        <f>SUM(N42:N49)</f>
        <v>37</v>
      </c>
      <c r="O41" s="183">
        <f t="shared" si="5"/>
        <v>1.9311064718162838</v>
      </c>
      <c r="P41" s="51"/>
      <c r="Q41" s="158">
        <f>SUM(Q42:Q49)</f>
        <v>20</v>
      </c>
      <c r="R41" s="197">
        <f t="shared" si="6"/>
        <v>1.0438413361169103</v>
      </c>
    </row>
    <row r="42" spans="1:20">
      <c r="A42" s="55" t="s">
        <v>165</v>
      </c>
      <c r="B42" s="114">
        <f t="shared" si="0"/>
        <v>231</v>
      </c>
      <c r="C42" s="136">
        <f t="shared" si="1"/>
        <v>1.0208139997348535</v>
      </c>
      <c r="D42" s="38"/>
      <c r="E42" s="191">
        <v>69</v>
      </c>
      <c r="F42" s="183">
        <f t="shared" si="2"/>
        <v>29.870129870129869</v>
      </c>
      <c r="G42" s="199"/>
      <c r="H42" s="191">
        <v>122</v>
      </c>
      <c r="I42" s="183">
        <f t="shared" si="3"/>
        <v>52.813852813852812</v>
      </c>
      <c r="J42" s="199"/>
      <c r="K42" s="191">
        <v>33</v>
      </c>
      <c r="L42" s="183">
        <f t="shared" si="4"/>
        <v>14.285714285714285</v>
      </c>
      <c r="M42" s="199"/>
      <c r="N42" s="191">
        <v>3</v>
      </c>
      <c r="O42" s="183">
        <f t="shared" si="5"/>
        <v>1.2987012987012987</v>
      </c>
      <c r="P42" s="199"/>
      <c r="Q42" s="191">
        <v>4</v>
      </c>
      <c r="R42" s="197">
        <f t="shared" si="6"/>
        <v>1.7316017316017316</v>
      </c>
    </row>
    <row r="43" spans="1:20">
      <c r="A43" s="28" t="s">
        <v>159</v>
      </c>
      <c r="B43" s="114">
        <f t="shared" si="0"/>
        <v>223</v>
      </c>
      <c r="C43" s="136">
        <f t="shared" si="1"/>
        <v>0.98546113394317025</v>
      </c>
      <c r="D43" s="38"/>
      <c r="E43" s="191">
        <v>57</v>
      </c>
      <c r="F43" s="183">
        <f t="shared" si="2"/>
        <v>25.560538116591928</v>
      </c>
      <c r="G43" s="199"/>
      <c r="H43" s="191">
        <v>120</v>
      </c>
      <c r="I43" s="183">
        <f t="shared" si="3"/>
        <v>53.811659192825111</v>
      </c>
      <c r="J43" s="199"/>
      <c r="K43" s="191">
        <v>36</v>
      </c>
      <c r="L43" s="183">
        <f t="shared" si="4"/>
        <v>16.143497757847534</v>
      </c>
      <c r="M43" s="199"/>
      <c r="N43" s="191">
        <v>5</v>
      </c>
      <c r="O43" s="183">
        <f t="shared" si="5"/>
        <v>2.2421524663677128</v>
      </c>
      <c r="P43" s="199"/>
      <c r="Q43" s="191">
        <v>5</v>
      </c>
      <c r="R43" s="197">
        <f t="shared" si="6"/>
        <v>2.2421524663677128</v>
      </c>
    </row>
    <row r="44" spans="1:20">
      <c r="A44" s="55" t="s">
        <v>160</v>
      </c>
      <c r="B44" s="114">
        <f t="shared" si="0"/>
        <v>126</v>
      </c>
      <c r="C44" s="136">
        <f t="shared" si="1"/>
        <v>0.55680763621901108</v>
      </c>
      <c r="D44" s="38"/>
      <c r="E44" s="191">
        <v>49</v>
      </c>
      <c r="F44" s="183">
        <f t="shared" si="2"/>
        <v>38.888888888888893</v>
      </c>
      <c r="G44" s="199"/>
      <c r="H44" s="191">
        <v>72</v>
      </c>
      <c r="I44" s="183">
        <f t="shared" si="3"/>
        <v>57.142857142857139</v>
      </c>
      <c r="J44" s="199"/>
      <c r="K44" s="191">
        <v>3</v>
      </c>
      <c r="L44" s="183">
        <f t="shared" si="4"/>
        <v>2.3809523809523809</v>
      </c>
      <c r="M44" s="199"/>
      <c r="N44" s="191">
        <v>2</v>
      </c>
      <c r="O44" s="183">
        <f t="shared" si="5"/>
        <v>1.5873015873015872</v>
      </c>
      <c r="P44" s="199"/>
      <c r="Q44" s="191">
        <v>0</v>
      </c>
      <c r="R44" s="197">
        <f t="shared" si="6"/>
        <v>0</v>
      </c>
    </row>
    <row r="45" spans="1:20">
      <c r="A45" s="55" t="s">
        <v>161</v>
      </c>
      <c r="B45" s="114">
        <f t="shared" si="0"/>
        <v>239</v>
      </c>
      <c r="C45" s="136">
        <f t="shared" si="1"/>
        <v>1.0561668655265368</v>
      </c>
      <c r="D45" s="38"/>
      <c r="E45" s="191">
        <v>105</v>
      </c>
      <c r="F45" s="183">
        <f t="shared" si="2"/>
        <v>43.93305439330544</v>
      </c>
      <c r="G45" s="199"/>
      <c r="H45" s="191">
        <v>118</v>
      </c>
      <c r="I45" s="183">
        <f t="shared" si="3"/>
        <v>49.372384937238493</v>
      </c>
      <c r="J45" s="199"/>
      <c r="K45" s="191">
        <v>13</v>
      </c>
      <c r="L45" s="183">
        <f t="shared" si="4"/>
        <v>5.439330543933055</v>
      </c>
      <c r="M45" s="199"/>
      <c r="N45" s="191">
        <v>2</v>
      </c>
      <c r="O45" s="183">
        <f t="shared" si="5"/>
        <v>0.83682008368200833</v>
      </c>
      <c r="P45" s="199"/>
      <c r="Q45" s="191">
        <v>1</v>
      </c>
      <c r="R45" s="197">
        <f t="shared" si="6"/>
        <v>0.41841004184100417</v>
      </c>
    </row>
    <row r="46" spans="1:20">
      <c r="A46" s="55" t="s">
        <v>347</v>
      </c>
      <c r="B46" s="114">
        <f t="shared" si="0"/>
        <v>224</v>
      </c>
      <c r="C46" s="136">
        <f t="shared" si="1"/>
        <v>0.98988024216713066</v>
      </c>
      <c r="D46" s="38"/>
      <c r="E46" s="191">
        <v>78</v>
      </c>
      <c r="F46" s="183">
        <f t="shared" si="2"/>
        <v>34.821428571428569</v>
      </c>
      <c r="G46" s="199"/>
      <c r="H46" s="191">
        <v>112</v>
      </c>
      <c r="I46" s="183">
        <f t="shared" si="3"/>
        <v>50</v>
      </c>
      <c r="J46" s="199"/>
      <c r="K46" s="191">
        <v>31</v>
      </c>
      <c r="L46" s="183">
        <f t="shared" si="4"/>
        <v>13.839285714285715</v>
      </c>
      <c r="M46" s="199"/>
      <c r="N46" s="191">
        <v>3</v>
      </c>
      <c r="O46" s="183">
        <f t="shared" si="5"/>
        <v>1.3392857142857142</v>
      </c>
      <c r="P46" s="199"/>
      <c r="Q46" s="51"/>
      <c r="R46" s="197">
        <f t="shared" si="6"/>
        <v>0</v>
      </c>
    </row>
    <row r="47" spans="1:20">
      <c r="A47" s="55" t="s">
        <v>215</v>
      </c>
      <c r="B47" s="114">
        <f t="shared" si="0"/>
        <v>400</v>
      </c>
      <c r="C47" s="136">
        <f>IF(A47&lt;&gt;0,B47/$B$11*100,"")</f>
        <v>1.7676432895841618</v>
      </c>
      <c r="D47" s="38"/>
      <c r="E47" s="191">
        <v>114</v>
      </c>
      <c r="F47" s="183">
        <f t="shared" si="2"/>
        <v>28.499999999999996</v>
      </c>
      <c r="G47" s="199"/>
      <c r="H47" s="191">
        <v>213</v>
      </c>
      <c r="I47" s="183">
        <f t="shared" si="3"/>
        <v>53.25</v>
      </c>
      <c r="J47" s="199"/>
      <c r="K47" s="191">
        <v>56</v>
      </c>
      <c r="L47" s="183">
        <f t="shared" si="4"/>
        <v>14.000000000000002</v>
      </c>
      <c r="M47" s="199"/>
      <c r="N47" s="191">
        <v>15</v>
      </c>
      <c r="O47" s="183">
        <f t="shared" si="5"/>
        <v>3.75</v>
      </c>
      <c r="P47" s="199"/>
      <c r="Q47" s="191">
        <v>2</v>
      </c>
      <c r="R47" s="197">
        <f>IF(A47&lt;&gt;0,Q47/B47*100,"")</f>
        <v>0.5</v>
      </c>
      <c r="T47" s="84"/>
    </row>
    <row r="48" spans="1:20">
      <c r="A48" s="55" t="s">
        <v>163</v>
      </c>
      <c r="B48" s="114">
        <f t="shared" si="0"/>
        <v>160</v>
      </c>
      <c r="C48" s="136">
        <f t="shared" si="1"/>
        <v>0.70705731583366482</v>
      </c>
      <c r="D48" s="38"/>
      <c r="E48" s="191">
        <v>43</v>
      </c>
      <c r="F48" s="183">
        <f t="shared" si="2"/>
        <v>26.875</v>
      </c>
      <c r="G48" s="199"/>
      <c r="H48" s="191">
        <v>85</v>
      </c>
      <c r="I48" s="183">
        <f t="shared" si="3"/>
        <v>53.125</v>
      </c>
      <c r="J48" s="199"/>
      <c r="K48" s="191">
        <v>25</v>
      </c>
      <c r="L48" s="183">
        <f t="shared" si="4"/>
        <v>15.625</v>
      </c>
      <c r="M48" s="199"/>
      <c r="N48" s="191">
        <v>4</v>
      </c>
      <c r="O48" s="183">
        <f t="shared" si="5"/>
        <v>2.5</v>
      </c>
      <c r="P48" s="199"/>
      <c r="Q48" s="191">
        <v>3</v>
      </c>
      <c r="R48" s="197">
        <f t="shared" si="6"/>
        <v>1.875</v>
      </c>
    </row>
    <row r="49" spans="1:18">
      <c r="A49" s="55" t="s">
        <v>162</v>
      </c>
      <c r="B49" s="114">
        <f t="shared" si="0"/>
        <v>313</v>
      </c>
      <c r="C49" s="136">
        <f t="shared" si="1"/>
        <v>1.3831808740996068</v>
      </c>
      <c r="D49" s="38"/>
      <c r="E49" s="191">
        <v>96</v>
      </c>
      <c r="F49" s="183">
        <f t="shared" si="2"/>
        <v>30.670926517571885</v>
      </c>
      <c r="G49" s="199"/>
      <c r="H49" s="191">
        <v>155</v>
      </c>
      <c r="I49" s="183">
        <f t="shared" si="3"/>
        <v>49.52076677316294</v>
      </c>
      <c r="J49" s="199"/>
      <c r="K49" s="191">
        <v>54</v>
      </c>
      <c r="L49" s="183">
        <f t="shared" si="4"/>
        <v>17.252396166134183</v>
      </c>
      <c r="M49" s="199"/>
      <c r="N49" s="191">
        <v>3</v>
      </c>
      <c r="O49" s="183">
        <f t="shared" si="5"/>
        <v>0.95846645367412142</v>
      </c>
      <c r="P49" s="199"/>
      <c r="Q49" s="191">
        <v>5</v>
      </c>
      <c r="R49" s="197">
        <f t="shared" si="6"/>
        <v>1.5974440894568689</v>
      </c>
    </row>
    <row r="50" spans="1:18" ht="9.9" customHeight="1">
      <c r="B50" s="114" t="str">
        <f t="shared" si="0"/>
        <v/>
      </c>
      <c r="C50" s="136" t="str">
        <f t="shared" si="1"/>
        <v/>
      </c>
      <c r="D50" s="38"/>
      <c r="E50" s="171"/>
      <c r="F50" s="183" t="str">
        <f t="shared" si="2"/>
        <v/>
      </c>
      <c r="G50" s="171"/>
      <c r="H50" s="171"/>
      <c r="I50" s="183" t="str">
        <f t="shared" si="3"/>
        <v/>
      </c>
      <c r="J50" s="171"/>
      <c r="K50" s="171"/>
      <c r="L50" s="183" t="str">
        <f t="shared" si="4"/>
        <v/>
      </c>
      <c r="M50" s="171"/>
      <c r="N50" s="171"/>
      <c r="O50" s="183" t="str">
        <f t="shared" si="5"/>
        <v/>
      </c>
      <c r="P50" s="171"/>
      <c r="Q50" s="171"/>
      <c r="R50" s="197" t="str">
        <f t="shared" si="6"/>
        <v/>
      </c>
    </row>
    <row r="51" spans="1:18">
      <c r="A51" s="55" t="s">
        <v>166</v>
      </c>
      <c r="B51" s="114">
        <f t="shared" si="0"/>
        <v>420</v>
      </c>
      <c r="C51" s="136">
        <f t="shared" si="1"/>
        <v>1.8560254540633698</v>
      </c>
      <c r="D51" s="38"/>
      <c r="E51" s="191">
        <v>138</v>
      </c>
      <c r="F51" s="183">
        <f t="shared" si="2"/>
        <v>32.857142857142854</v>
      </c>
      <c r="G51" s="205"/>
      <c r="H51" s="191">
        <v>224</v>
      </c>
      <c r="I51" s="183">
        <f t="shared" si="3"/>
        <v>53.333333333333336</v>
      </c>
      <c r="J51" s="205"/>
      <c r="K51" s="191">
        <v>47</v>
      </c>
      <c r="L51" s="183">
        <f t="shared" si="4"/>
        <v>11.190476190476192</v>
      </c>
      <c r="M51" s="205"/>
      <c r="N51" s="191">
        <v>7</v>
      </c>
      <c r="O51" s="183">
        <f t="shared" si="5"/>
        <v>1.6666666666666667</v>
      </c>
      <c r="P51" s="205"/>
      <c r="Q51" s="191">
        <v>4</v>
      </c>
      <c r="R51" s="197">
        <f t="shared" si="6"/>
        <v>0.95238095238095244</v>
      </c>
    </row>
    <row r="52" spans="1:18" ht="9.9" customHeight="1">
      <c r="B52" s="114" t="str">
        <f t="shared" si="0"/>
        <v/>
      </c>
      <c r="C52" s="136" t="str">
        <f t="shared" si="1"/>
        <v/>
      </c>
      <c r="D52" s="38"/>
      <c r="E52" s="206"/>
      <c r="F52" s="183" t="str">
        <f t="shared" si="2"/>
        <v/>
      </c>
      <c r="G52" s="160"/>
      <c r="H52" s="206"/>
      <c r="I52" s="183" t="str">
        <f t="shared" si="3"/>
        <v/>
      </c>
      <c r="J52" s="207"/>
      <c r="K52" s="206"/>
      <c r="L52" s="183" t="str">
        <f t="shared" si="4"/>
        <v/>
      </c>
      <c r="M52" s="160"/>
      <c r="N52" s="206"/>
      <c r="O52" s="183" t="str">
        <f t="shared" si="5"/>
        <v/>
      </c>
      <c r="P52" s="205"/>
      <c r="Q52" s="206"/>
      <c r="R52" s="197" t="str">
        <f t="shared" si="6"/>
        <v/>
      </c>
    </row>
    <row r="53" spans="1:18">
      <c r="A53" s="55" t="s">
        <v>167</v>
      </c>
      <c r="B53" s="114">
        <f t="shared" si="0"/>
        <v>2009</v>
      </c>
      <c r="C53" s="136">
        <f t="shared" si="1"/>
        <v>8.8779884219364522</v>
      </c>
      <c r="D53" s="38"/>
      <c r="E53" s="158">
        <f>SUM(E54:E58)</f>
        <v>583</v>
      </c>
      <c r="F53" s="183">
        <f t="shared" si="2"/>
        <v>29.019412643106023</v>
      </c>
      <c r="G53" s="151"/>
      <c r="H53" s="158">
        <f>SUM(H54:H58)</f>
        <v>1048</v>
      </c>
      <c r="I53" s="183">
        <f t="shared" si="3"/>
        <v>52.165256346441012</v>
      </c>
      <c r="J53" s="183"/>
      <c r="K53" s="158">
        <f>SUM(K54:K58)</f>
        <v>291</v>
      </c>
      <c r="L53" s="183">
        <f t="shared" si="4"/>
        <v>14.48481831757093</v>
      </c>
      <c r="M53" s="151"/>
      <c r="N53" s="158">
        <f>SUM(N54:N58)</f>
        <v>55</v>
      </c>
      <c r="O53" s="183">
        <f t="shared" si="5"/>
        <v>2.7376804380288702</v>
      </c>
      <c r="P53" s="51"/>
      <c r="Q53" s="158">
        <f>SUM(Q54:Q58)</f>
        <v>32</v>
      </c>
      <c r="R53" s="197">
        <f t="shared" si="6"/>
        <v>1.5928322548531608</v>
      </c>
    </row>
    <row r="54" spans="1:18">
      <c r="A54" s="55" t="s">
        <v>168</v>
      </c>
      <c r="B54" s="114">
        <f t="shared" si="0"/>
        <v>43</v>
      </c>
      <c r="C54" s="136">
        <f t="shared" si="1"/>
        <v>0.19002165363029738</v>
      </c>
      <c r="D54" s="38"/>
      <c r="E54" s="191">
        <v>0</v>
      </c>
      <c r="F54" s="183">
        <f t="shared" si="2"/>
        <v>0</v>
      </c>
      <c r="G54" s="199"/>
      <c r="H54" s="191">
        <v>19</v>
      </c>
      <c r="I54" s="183">
        <f t="shared" si="3"/>
        <v>44.186046511627907</v>
      </c>
      <c r="J54" s="199"/>
      <c r="K54" s="191">
        <v>19</v>
      </c>
      <c r="L54" s="183">
        <f t="shared" si="4"/>
        <v>44.186046511627907</v>
      </c>
      <c r="M54" s="199"/>
      <c r="N54" s="191">
        <v>2</v>
      </c>
      <c r="O54" s="183">
        <f t="shared" si="5"/>
        <v>4.6511627906976747</v>
      </c>
      <c r="P54" s="199"/>
      <c r="Q54" s="191">
        <v>3</v>
      </c>
      <c r="R54" s="197">
        <f t="shared" si="6"/>
        <v>6.9767441860465116</v>
      </c>
    </row>
    <row r="55" spans="1:18">
      <c r="A55" s="55" t="s">
        <v>169</v>
      </c>
      <c r="B55" s="114">
        <f t="shared" si="0"/>
        <v>1290</v>
      </c>
      <c r="C55" s="136">
        <f t="shared" si="1"/>
        <v>5.7006496089089218</v>
      </c>
      <c r="D55" s="38"/>
      <c r="E55" s="191">
        <v>385</v>
      </c>
      <c r="F55" s="183">
        <f t="shared" si="2"/>
        <v>29.844961240310074</v>
      </c>
      <c r="G55" s="199"/>
      <c r="H55" s="191">
        <v>656</v>
      </c>
      <c r="I55" s="183">
        <f t="shared" si="3"/>
        <v>50.852713178294572</v>
      </c>
      <c r="J55" s="199"/>
      <c r="K55" s="191">
        <v>195</v>
      </c>
      <c r="L55" s="183">
        <f t="shared" si="4"/>
        <v>15.11627906976744</v>
      </c>
      <c r="M55" s="199"/>
      <c r="N55" s="191">
        <v>35</v>
      </c>
      <c r="O55" s="183">
        <f t="shared" si="5"/>
        <v>2.7131782945736433</v>
      </c>
      <c r="P55" s="199"/>
      <c r="Q55" s="191">
        <v>19</v>
      </c>
      <c r="R55" s="197">
        <f t="shared" si="6"/>
        <v>1.4728682170542635</v>
      </c>
    </row>
    <row r="56" spans="1:18">
      <c r="A56" s="55" t="s">
        <v>170</v>
      </c>
      <c r="B56" s="114">
        <f t="shared" si="0"/>
        <v>228</v>
      </c>
      <c r="C56" s="136">
        <f t="shared" si="1"/>
        <v>1.0075566750629723</v>
      </c>
      <c r="D56" s="38"/>
      <c r="E56" s="191">
        <v>64</v>
      </c>
      <c r="F56" s="183">
        <f t="shared" si="2"/>
        <v>28.07017543859649</v>
      </c>
      <c r="G56" s="199"/>
      <c r="H56" s="191">
        <v>133</v>
      </c>
      <c r="I56" s="183">
        <f t="shared" si="3"/>
        <v>58.333333333333336</v>
      </c>
      <c r="J56" s="199"/>
      <c r="K56" s="191">
        <v>26</v>
      </c>
      <c r="L56" s="183">
        <f t="shared" si="4"/>
        <v>11.403508771929824</v>
      </c>
      <c r="M56" s="199"/>
      <c r="N56" s="191">
        <v>3</v>
      </c>
      <c r="O56" s="183">
        <f t="shared" si="5"/>
        <v>1.3157894736842104</v>
      </c>
      <c r="P56" s="199"/>
      <c r="Q56" s="191">
        <v>2</v>
      </c>
      <c r="R56" s="197">
        <f t="shared" si="6"/>
        <v>0.8771929824561403</v>
      </c>
    </row>
    <row r="57" spans="1:18">
      <c r="A57" s="55" t="s">
        <v>216</v>
      </c>
      <c r="B57" s="114">
        <f t="shared" si="0"/>
        <v>295</v>
      </c>
      <c r="C57" s="136">
        <f t="shared" si="1"/>
        <v>1.3036369260683194</v>
      </c>
      <c r="D57" s="38"/>
      <c r="E57" s="191">
        <v>91</v>
      </c>
      <c r="F57" s="183">
        <f t="shared" si="2"/>
        <v>30.847457627118647</v>
      </c>
      <c r="G57" s="199"/>
      <c r="H57" s="191">
        <v>148</v>
      </c>
      <c r="I57" s="183">
        <f t="shared" si="3"/>
        <v>50.169491525423723</v>
      </c>
      <c r="J57" s="199"/>
      <c r="K57" s="191">
        <v>40</v>
      </c>
      <c r="L57" s="183">
        <f t="shared" si="4"/>
        <v>13.559322033898304</v>
      </c>
      <c r="M57" s="199"/>
      <c r="N57" s="191">
        <v>9</v>
      </c>
      <c r="O57" s="183">
        <f t="shared" si="5"/>
        <v>3.050847457627119</v>
      </c>
      <c r="P57" s="199"/>
      <c r="Q57" s="191">
        <v>7</v>
      </c>
      <c r="R57" s="197">
        <f t="shared" si="6"/>
        <v>2.3728813559322033</v>
      </c>
    </row>
    <row r="58" spans="1:18">
      <c r="A58" s="55" t="s">
        <v>171</v>
      </c>
      <c r="B58" s="114">
        <f t="shared" si="0"/>
        <v>153</v>
      </c>
      <c r="C58" s="136">
        <f t="shared" si="1"/>
        <v>0.67612355826594195</v>
      </c>
      <c r="D58" s="38"/>
      <c r="E58" s="191">
        <v>43</v>
      </c>
      <c r="F58" s="183">
        <f t="shared" si="2"/>
        <v>28.104575163398692</v>
      </c>
      <c r="G58" s="199"/>
      <c r="H58" s="191">
        <v>92</v>
      </c>
      <c r="I58" s="183">
        <f t="shared" si="3"/>
        <v>60.130718954248366</v>
      </c>
      <c r="J58" s="199"/>
      <c r="K58" s="191">
        <v>11</v>
      </c>
      <c r="L58" s="183">
        <f t="shared" si="4"/>
        <v>7.18954248366013</v>
      </c>
      <c r="M58" s="199"/>
      <c r="N58" s="191">
        <v>6</v>
      </c>
      <c r="O58" s="183">
        <f t="shared" si="5"/>
        <v>3.9215686274509802</v>
      </c>
      <c r="P58" s="199"/>
      <c r="Q58" s="191">
        <v>1</v>
      </c>
      <c r="R58" s="197">
        <f t="shared" si="6"/>
        <v>0.65359477124183007</v>
      </c>
    </row>
    <row r="59" spans="1:18" ht="9.9" customHeight="1">
      <c r="B59" s="114" t="str">
        <f t="shared" si="0"/>
        <v/>
      </c>
      <c r="C59" s="136" t="str">
        <f t="shared" si="1"/>
        <v/>
      </c>
      <c r="E59" s="144"/>
      <c r="F59" s="183" t="str">
        <f t="shared" si="2"/>
        <v/>
      </c>
      <c r="G59" s="51"/>
      <c r="H59" s="144"/>
      <c r="I59" s="183" t="str">
        <f t="shared" si="3"/>
        <v/>
      </c>
      <c r="J59" s="51"/>
      <c r="K59" s="144"/>
      <c r="L59" s="183" t="str">
        <f t="shared" si="4"/>
        <v/>
      </c>
      <c r="M59" s="51"/>
      <c r="N59" s="144"/>
      <c r="O59" s="183" t="str">
        <f t="shared" si="5"/>
        <v/>
      </c>
      <c r="P59" s="51"/>
      <c r="Q59" s="144"/>
      <c r="R59" s="197" t="str">
        <f t="shared" si="6"/>
        <v/>
      </c>
    </row>
    <row r="60" spans="1:18">
      <c r="A60" s="37" t="s">
        <v>217</v>
      </c>
      <c r="B60" s="114">
        <f t="shared" si="0"/>
        <v>1878</v>
      </c>
      <c r="C60" s="136">
        <f t="shared" si="1"/>
        <v>8.2990852445976397</v>
      </c>
      <c r="E60" s="144">
        <f>SUM(E61+E63+E70+E72)</f>
        <v>702</v>
      </c>
      <c r="F60" s="183">
        <f t="shared" si="2"/>
        <v>37.38019169329074</v>
      </c>
      <c r="G60" s="51"/>
      <c r="H60" s="144">
        <f>SUM(H61+H63+H70+H72)</f>
        <v>968</v>
      </c>
      <c r="I60" s="183">
        <f t="shared" si="3"/>
        <v>51.544195953141639</v>
      </c>
      <c r="J60" s="145"/>
      <c r="K60" s="144">
        <f>SUM(K61+K63+K70+K72)</f>
        <v>179</v>
      </c>
      <c r="L60" s="183">
        <f t="shared" si="4"/>
        <v>9.5314164004259858</v>
      </c>
      <c r="M60" s="51"/>
      <c r="N60" s="144">
        <f>SUM(N61+N63+N70+N72)</f>
        <v>22</v>
      </c>
      <c r="O60" s="183">
        <f t="shared" si="5"/>
        <v>1.1714589989350372</v>
      </c>
      <c r="P60" s="51"/>
      <c r="Q60" s="144">
        <f>SUM(Q61+Q63+Q70+Q72)</f>
        <v>7</v>
      </c>
      <c r="R60" s="197">
        <f t="shared" si="6"/>
        <v>0.3727369542066028</v>
      </c>
    </row>
    <row r="61" spans="1:18">
      <c r="A61" s="55" t="s">
        <v>218</v>
      </c>
      <c r="B61" s="114">
        <f t="shared" si="0"/>
        <v>274</v>
      </c>
      <c r="C61" s="136">
        <f t="shared" si="1"/>
        <v>1.210835653365151</v>
      </c>
      <c r="E61" s="208">
        <v>109</v>
      </c>
      <c r="F61" s="183">
        <f t="shared" si="2"/>
        <v>39.78102189781022</v>
      </c>
      <c r="G61" s="209"/>
      <c r="H61" s="208">
        <v>137</v>
      </c>
      <c r="I61" s="183">
        <f t="shared" si="3"/>
        <v>50</v>
      </c>
      <c r="J61" s="209"/>
      <c r="K61" s="208">
        <v>26</v>
      </c>
      <c r="L61" s="183">
        <f t="shared" si="4"/>
        <v>9.4890510948905096</v>
      </c>
      <c r="M61" s="209"/>
      <c r="N61" s="208"/>
      <c r="O61" s="183">
        <f t="shared" si="5"/>
        <v>0</v>
      </c>
      <c r="P61" s="209"/>
      <c r="Q61" s="208">
        <v>2</v>
      </c>
      <c r="R61" s="197">
        <f t="shared" si="6"/>
        <v>0.72992700729927007</v>
      </c>
    </row>
    <row r="62" spans="1:18" ht="9.9" customHeight="1">
      <c r="B62" s="114" t="str">
        <f t="shared" si="0"/>
        <v/>
      </c>
      <c r="C62" s="136" t="str">
        <f t="shared" si="1"/>
        <v/>
      </c>
      <c r="E62" s="144"/>
      <c r="F62" s="183" t="str">
        <f t="shared" si="2"/>
        <v/>
      </c>
      <c r="G62" s="51"/>
      <c r="H62" s="144"/>
      <c r="I62" s="183" t="str">
        <f t="shared" si="3"/>
        <v/>
      </c>
      <c r="J62" s="145"/>
      <c r="K62" s="144"/>
      <c r="L62" s="183" t="str">
        <f t="shared" si="4"/>
        <v/>
      </c>
      <c r="M62" s="51"/>
      <c r="N62" s="144"/>
      <c r="O62" s="183" t="str">
        <f t="shared" si="5"/>
        <v/>
      </c>
      <c r="P62" s="51"/>
      <c r="Q62" s="144"/>
      <c r="R62" s="197" t="str">
        <f t="shared" si="6"/>
        <v/>
      </c>
    </row>
    <row r="63" spans="1:18">
      <c r="A63" s="55" t="s">
        <v>172</v>
      </c>
      <c r="B63" s="114">
        <f t="shared" si="0"/>
        <v>1112</v>
      </c>
      <c r="C63" s="136">
        <f t="shared" si="1"/>
        <v>4.9140483450439696</v>
      </c>
      <c r="E63" s="144">
        <f>SUM(E64:E68)</f>
        <v>419</v>
      </c>
      <c r="F63" s="183">
        <f t="shared" si="2"/>
        <v>37.67985611510791</v>
      </c>
      <c r="G63" s="51"/>
      <c r="H63" s="144">
        <f>SUM(H64:H68)</f>
        <v>578</v>
      </c>
      <c r="I63" s="183">
        <f t="shared" si="3"/>
        <v>51.978417266187051</v>
      </c>
      <c r="J63" s="145"/>
      <c r="K63" s="144">
        <f>SUM(K64:K68)</f>
        <v>100</v>
      </c>
      <c r="L63" s="183">
        <f t="shared" si="4"/>
        <v>8.9928057553956826</v>
      </c>
      <c r="M63" s="51"/>
      <c r="N63" s="144">
        <f>SUM(N64:N68)</f>
        <v>12</v>
      </c>
      <c r="O63" s="183">
        <f t="shared" si="5"/>
        <v>1.079136690647482</v>
      </c>
      <c r="P63" s="51"/>
      <c r="Q63" s="144">
        <f>SUM(Q64:Q68)</f>
        <v>3</v>
      </c>
      <c r="R63" s="197">
        <f t="shared" si="6"/>
        <v>0.26978417266187049</v>
      </c>
    </row>
    <row r="64" spans="1:18">
      <c r="A64" s="55" t="s">
        <v>173</v>
      </c>
      <c r="B64" s="114">
        <f t="shared" si="0"/>
        <v>247</v>
      </c>
      <c r="C64" s="136">
        <f t="shared" si="1"/>
        <v>1.0915197313182201</v>
      </c>
      <c r="E64" s="210">
        <v>94</v>
      </c>
      <c r="F64" s="183">
        <f t="shared" si="2"/>
        <v>38.056680161943319</v>
      </c>
      <c r="G64" s="51"/>
      <c r="H64" s="210">
        <v>121</v>
      </c>
      <c r="I64" s="183">
        <f t="shared" si="3"/>
        <v>48.987854251012145</v>
      </c>
      <c r="J64" s="51"/>
      <c r="K64" s="210">
        <v>30</v>
      </c>
      <c r="L64" s="183">
        <f t="shared" si="4"/>
        <v>12.145748987854251</v>
      </c>
      <c r="M64" s="51"/>
      <c r="N64" s="210">
        <v>2</v>
      </c>
      <c r="O64" s="183">
        <f t="shared" si="5"/>
        <v>0.80971659919028338</v>
      </c>
      <c r="P64" s="211"/>
      <c r="Q64" s="211">
        <v>0</v>
      </c>
      <c r="R64" s="197">
        <f t="shared" si="6"/>
        <v>0</v>
      </c>
    </row>
    <row r="65" spans="1:18">
      <c r="A65" s="55" t="s">
        <v>174</v>
      </c>
      <c r="B65" s="114">
        <f t="shared" si="0"/>
        <v>265</v>
      </c>
      <c r="C65" s="136">
        <f t="shared" si="1"/>
        <v>1.1710636793495073</v>
      </c>
      <c r="E65" s="191">
        <v>108</v>
      </c>
      <c r="F65" s="183">
        <f t="shared" si="2"/>
        <v>40.754716981132077</v>
      </c>
      <c r="G65" s="199"/>
      <c r="H65" s="191">
        <v>134</v>
      </c>
      <c r="I65" s="183">
        <f t="shared" si="3"/>
        <v>50.566037735849058</v>
      </c>
      <c r="J65" s="199"/>
      <c r="K65" s="191">
        <v>16</v>
      </c>
      <c r="L65" s="183">
        <f t="shared" si="4"/>
        <v>6.0377358490566042</v>
      </c>
      <c r="M65" s="199"/>
      <c r="N65" s="191">
        <v>4</v>
      </c>
      <c r="O65" s="183">
        <f t="shared" si="5"/>
        <v>1.5094339622641511</v>
      </c>
      <c r="P65" s="199"/>
      <c r="Q65" s="191">
        <v>3</v>
      </c>
      <c r="R65" s="197">
        <f t="shared" si="6"/>
        <v>1.1320754716981132</v>
      </c>
    </row>
    <row r="66" spans="1:18">
      <c r="A66" s="55" t="s">
        <v>176</v>
      </c>
      <c r="B66" s="114">
        <f t="shared" si="0"/>
        <v>118</v>
      </c>
      <c r="C66" s="136">
        <f t="shared" si="1"/>
        <v>0.5214547704273278</v>
      </c>
      <c r="E66" s="191">
        <v>41</v>
      </c>
      <c r="F66" s="183">
        <f t="shared" si="2"/>
        <v>34.745762711864408</v>
      </c>
      <c r="G66" s="199"/>
      <c r="H66" s="191">
        <v>64</v>
      </c>
      <c r="I66" s="183">
        <f t="shared" si="3"/>
        <v>54.237288135593218</v>
      </c>
      <c r="J66" s="199"/>
      <c r="K66" s="191">
        <v>11</v>
      </c>
      <c r="L66" s="183">
        <f t="shared" si="4"/>
        <v>9.3220338983050848</v>
      </c>
      <c r="M66" s="199"/>
      <c r="N66" s="191">
        <v>2</v>
      </c>
      <c r="O66" s="183">
        <f t="shared" si="5"/>
        <v>1.6949152542372881</v>
      </c>
      <c r="P66" s="199"/>
      <c r="Q66" s="191">
        <v>0</v>
      </c>
      <c r="R66" s="197">
        <f t="shared" si="6"/>
        <v>0</v>
      </c>
    </row>
    <row r="67" spans="1:18">
      <c r="A67" s="141" t="s">
        <v>274</v>
      </c>
      <c r="B67" s="114">
        <f t="shared" si="0"/>
        <v>85</v>
      </c>
      <c r="C67" s="136">
        <f t="shared" si="1"/>
        <v>0.37562419903663441</v>
      </c>
      <c r="E67" s="191">
        <v>29</v>
      </c>
      <c r="F67" s="183">
        <f t="shared" si="2"/>
        <v>34.117647058823529</v>
      </c>
      <c r="G67" s="199"/>
      <c r="H67" s="191">
        <v>49</v>
      </c>
      <c r="I67" s="183">
        <f t="shared" si="3"/>
        <v>57.647058823529406</v>
      </c>
      <c r="J67" s="199"/>
      <c r="K67" s="191">
        <v>7</v>
      </c>
      <c r="L67" s="183">
        <f t="shared" si="4"/>
        <v>8.235294117647058</v>
      </c>
      <c r="M67" s="199"/>
      <c r="N67" s="191">
        <v>0</v>
      </c>
      <c r="O67" s="183">
        <f t="shared" si="5"/>
        <v>0</v>
      </c>
      <c r="P67" s="199"/>
      <c r="Q67" s="191">
        <v>0</v>
      </c>
      <c r="R67" s="197">
        <f t="shared" si="6"/>
        <v>0</v>
      </c>
    </row>
    <row r="68" spans="1:18">
      <c r="A68" s="55" t="s">
        <v>348</v>
      </c>
      <c r="B68" s="114">
        <f t="shared" si="0"/>
        <v>397</v>
      </c>
      <c r="C68" s="136">
        <f>IF(A68&lt;&gt;0,B68/$B$11*100,"")</f>
        <v>1.7543859649122806</v>
      </c>
      <c r="E68" s="191">
        <v>147</v>
      </c>
      <c r="F68" s="183">
        <f t="shared" si="2"/>
        <v>37.02770780856423</v>
      </c>
      <c r="G68" s="199"/>
      <c r="H68" s="191">
        <v>210</v>
      </c>
      <c r="I68" s="183">
        <f t="shared" si="3"/>
        <v>52.896725440806044</v>
      </c>
      <c r="J68" s="199"/>
      <c r="K68" s="191">
        <v>36</v>
      </c>
      <c r="L68" s="183">
        <f t="shared" si="4"/>
        <v>9.0680100755667503</v>
      </c>
      <c r="M68" s="199"/>
      <c r="N68" s="191">
        <v>4</v>
      </c>
      <c r="O68" s="183">
        <f t="shared" si="5"/>
        <v>1.0075566750629723</v>
      </c>
      <c r="P68" s="199"/>
      <c r="Q68" s="191">
        <v>0</v>
      </c>
      <c r="R68" s="197">
        <f>IF(A68&lt;&gt;0,Q68/B68*100,"")</f>
        <v>0</v>
      </c>
    </row>
    <row r="69" spans="1:18" ht="9.9" customHeight="1">
      <c r="B69" s="114" t="str">
        <f t="shared" si="0"/>
        <v/>
      </c>
      <c r="C69" s="136" t="str">
        <f t="shared" si="1"/>
        <v/>
      </c>
      <c r="E69" s="51"/>
      <c r="F69" s="183" t="str">
        <f t="shared" si="2"/>
        <v/>
      </c>
      <c r="G69" s="51"/>
      <c r="H69" s="51"/>
      <c r="I69" s="183" t="str">
        <f t="shared" si="3"/>
        <v/>
      </c>
      <c r="J69" s="51"/>
      <c r="K69" s="51"/>
      <c r="L69" s="183" t="str">
        <f t="shared" si="4"/>
        <v/>
      </c>
      <c r="M69" s="51"/>
      <c r="N69" s="51"/>
      <c r="O69" s="183" t="str">
        <f t="shared" si="5"/>
        <v/>
      </c>
      <c r="P69" s="51"/>
      <c r="Q69" s="51"/>
      <c r="R69" s="197" t="str">
        <f t="shared" si="6"/>
        <v/>
      </c>
    </row>
    <row r="70" spans="1:18">
      <c r="A70" s="55" t="s">
        <v>178</v>
      </c>
      <c r="B70" s="114">
        <f t="shared" si="0"/>
        <v>208</v>
      </c>
      <c r="C70" s="136">
        <f t="shared" si="1"/>
        <v>0.9191745105837642</v>
      </c>
      <c r="E70" s="208">
        <v>84</v>
      </c>
      <c r="F70" s="183">
        <f t="shared" si="2"/>
        <v>40.384615384615387</v>
      </c>
      <c r="G70" s="209"/>
      <c r="H70" s="208">
        <v>103</v>
      </c>
      <c r="I70" s="183">
        <f t="shared" si="3"/>
        <v>49.519230769230774</v>
      </c>
      <c r="J70" s="209"/>
      <c r="K70" s="208">
        <v>14</v>
      </c>
      <c r="L70" s="183">
        <f t="shared" si="4"/>
        <v>6.7307692307692308</v>
      </c>
      <c r="M70" s="209"/>
      <c r="N70" s="208">
        <v>7</v>
      </c>
      <c r="O70" s="183">
        <f t="shared" si="5"/>
        <v>3.3653846153846154</v>
      </c>
      <c r="P70" s="209"/>
      <c r="Q70" s="208"/>
      <c r="R70" s="197">
        <f t="shared" si="6"/>
        <v>0</v>
      </c>
    </row>
    <row r="71" spans="1:18" ht="9.9" customHeight="1">
      <c r="B71" s="114" t="str">
        <f t="shared" si="0"/>
        <v/>
      </c>
      <c r="C71" s="136" t="str">
        <f t="shared" si="1"/>
        <v/>
      </c>
      <c r="E71" s="51"/>
      <c r="F71" s="183" t="str">
        <f t="shared" si="2"/>
        <v/>
      </c>
      <c r="G71" s="51"/>
      <c r="H71" s="51"/>
      <c r="I71" s="183" t="str">
        <f t="shared" si="3"/>
        <v/>
      </c>
      <c r="J71" s="51"/>
      <c r="K71" s="51"/>
      <c r="L71" s="183" t="str">
        <f t="shared" si="4"/>
        <v/>
      </c>
      <c r="M71" s="51"/>
      <c r="N71" s="51"/>
      <c r="O71" s="183" t="str">
        <f t="shared" si="5"/>
        <v/>
      </c>
      <c r="P71" s="51"/>
      <c r="Q71" s="51"/>
      <c r="R71" s="197" t="str">
        <f t="shared" si="6"/>
        <v/>
      </c>
    </row>
    <row r="72" spans="1:18">
      <c r="A72" s="55" t="s">
        <v>179</v>
      </c>
      <c r="B72" s="114">
        <f t="shared" si="0"/>
        <v>284</v>
      </c>
      <c r="C72" s="136">
        <f t="shared" si="1"/>
        <v>1.2550267356047549</v>
      </c>
      <c r="E72" s="208">
        <v>90</v>
      </c>
      <c r="F72" s="183">
        <f t="shared" si="2"/>
        <v>31.690140845070424</v>
      </c>
      <c r="G72" s="209"/>
      <c r="H72" s="208">
        <v>150</v>
      </c>
      <c r="I72" s="183">
        <f t="shared" si="3"/>
        <v>52.816901408450704</v>
      </c>
      <c r="J72" s="209"/>
      <c r="K72" s="208">
        <v>39</v>
      </c>
      <c r="L72" s="183">
        <f t="shared" si="4"/>
        <v>13.732394366197184</v>
      </c>
      <c r="M72" s="209"/>
      <c r="N72" s="208">
        <v>3</v>
      </c>
      <c r="O72" s="183">
        <f t="shared" si="5"/>
        <v>1.056338028169014</v>
      </c>
      <c r="P72" s="209"/>
      <c r="Q72" s="208">
        <v>2</v>
      </c>
      <c r="R72" s="197">
        <f t="shared" si="6"/>
        <v>0.70422535211267612</v>
      </c>
    </row>
    <row r="73" spans="1:18" ht="9.9" customHeight="1">
      <c r="B73" s="114" t="str">
        <f t="shared" si="0"/>
        <v/>
      </c>
      <c r="C73" s="136" t="str">
        <f t="shared" si="1"/>
        <v/>
      </c>
      <c r="E73" s="144"/>
      <c r="F73" s="183" t="str">
        <f t="shared" si="2"/>
        <v/>
      </c>
      <c r="G73" s="51"/>
      <c r="H73" s="144"/>
      <c r="I73" s="183" t="str">
        <f t="shared" si="3"/>
        <v/>
      </c>
      <c r="J73" s="51"/>
      <c r="K73" s="144"/>
      <c r="L73" s="183" t="str">
        <f t="shared" si="4"/>
        <v/>
      </c>
      <c r="M73" s="51"/>
      <c r="N73" s="144"/>
      <c r="O73" s="183" t="str">
        <f t="shared" si="5"/>
        <v/>
      </c>
      <c r="P73" s="51"/>
      <c r="Q73" s="144"/>
      <c r="R73" s="197"/>
    </row>
    <row r="74" spans="1:18" ht="13.5" customHeight="1">
      <c r="A74" s="37" t="s">
        <v>219</v>
      </c>
      <c r="B74" s="114">
        <f t="shared" si="0"/>
        <v>717</v>
      </c>
      <c r="C74" s="136">
        <f t="shared" si="1"/>
        <v>3.1685005965796105</v>
      </c>
      <c r="E74" s="144">
        <f>SUM(E75)</f>
        <v>225</v>
      </c>
      <c r="F74" s="183">
        <f t="shared" si="2"/>
        <v>31.380753138075313</v>
      </c>
      <c r="G74" s="51"/>
      <c r="H74" s="144">
        <f>SUM(H75)</f>
        <v>390</v>
      </c>
      <c r="I74" s="183">
        <f t="shared" si="3"/>
        <v>54.39330543933054</v>
      </c>
      <c r="J74" s="145"/>
      <c r="K74" s="144">
        <f>SUM(K75)</f>
        <v>88</v>
      </c>
      <c r="L74" s="183">
        <f t="shared" si="4"/>
        <v>12.273361227336123</v>
      </c>
      <c r="M74" s="51"/>
      <c r="N74" s="144">
        <f>SUM(N75)</f>
        <v>11</v>
      </c>
      <c r="O74" s="183">
        <f t="shared" si="5"/>
        <v>1.5341701534170153</v>
      </c>
      <c r="P74" s="51"/>
      <c r="Q74" s="144">
        <f>SUM(Q75)</f>
        <v>3</v>
      </c>
      <c r="R74" s="197">
        <f t="shared" si="6"/>
        <v>0.41841004184100417</v>
      </c>
    </row>
    <row r="75" spans="1:18">
      <c r="A75" s="55" t="s">
        <v>220</v>
      </c>
      <c r="B75" s="114">
        <f t="shared" si="0"/>
        <v>717</v>
      </c>
      <c r="C75" s="136">
        <f t="shared" si="1"/>
        <v>3.1685005965796105</v>
      </c>
      <c r="E75" s="144">
        <f>SUM(E76:E79)</f>
        <v>225</v>
      </c>
      <c r="F75" s="183">
        <f t="shared" si="2"/>
        <v>31.380753138075313</v>
      </c>
      <c r="G75" s="51"/>
      <c r="H75" s="144">
        <f>SUM(H76:H79)</f>
        <v>390</v>
      </c>
      <c r="I75" s="183">
        <f t="shared" si="3"/>
        <v>54.39330543933054</v>
      </c>
      <c r="J75" s="145"/>
      <c r="K75" s="144">
        <f>SUM(K76:K79)</f>
        <v>88</v>
      </c>
      <c r="L75" s="183">
        <f t="shared" si="4"/>
        <v>12.273361227336123</v>
      </c>
      <c r="M75" s="51"/>
      <c r="N75" s="144">
        <f>SUM(N76:N79)</f>
        <v>11</v>
      </c>
      <c r="O75" s="183">
        <f t="shared" si="5"/>
        <v>1.5341701534170153</v>
      </c>
      <c r="P75" s="51"/>
      <c r="Q75" s="144">
        <f>SUM(Q76:Q79)</f>
        <v>3</v>
      </c>
      <c r="R75" s="197">
        <f t="shared" si="6"/>
        <v>0.41841004184100417</v>
      </c>
    </row>
    <row r="76" spans="1:18">
      <c r="A76" s="55" t="s">
        <v>182</v>
      </c>
      <c r="B76" s="114">
        <f t="shared" ref="B76:B101" si="7">IF(A76&lt;&gt;0,E76+H76+K76+N76+Q76,"")</f>
        <v>254</v>
      </c>
      <c r="C76" s="136">
        <f t="shared" ref="C76:C101" si="8">IF(A76&lt;&gt;0,B76/$B$11*100,"")</f>
        <v>1.1224534888859428</v>
      </c>
      <c r="E76" s="191">
        <v>67</v>
      </c>
      <c r="F76" s="183">
        <f t="shared" ref="F76:F101" si="9">IF(A76&lt;&gt;0,E76/B76*100,"")</f>
        <v>26.377952755905511</v>
      </c>
      <c r="G76" s="199"/>
      <c r="H76" s="191">
        <v>143</v>
      </c>
      <c r="I76" s="183">
        <f t="shared" ref="I76:I101" si="10">IF(A76&lt;&gt;0,H76/B76*100,"")</f>
        <v>56.2992125984252</v>
      </c>
      <c r="J76" s="199"/>
      <c r="K76" s="191">
        <v>40</v>
      </c>
      <c r="L76" s="183">
        <f t="shared" ref="L76:L101" si="11">IF(A76&lt;&gt;0,K76/B76*100,"")</f>
        <v>15.748031496062993</v>
      </c>
      <c r="M76" s="199"/>
      <c r="N76" s="191">
        <v>3</v>
      </c>
      <c r="O76" s="183">
        <f t="shared" ref="O76:O101" si="12">IF(A76&lt;&gt;0,N76/B76*100,"")</f>
        <v>1.1811023622047243</v>
      </c>
      <c r="P76" s="199"/>
      <c r="Q76" s="191">
        <v>1</v>
      </c>
      <c r="R76" s="197">
        <f>IF(A76&lt;&gt;0,Q76/B76*100,"")</f>
        <v>0.39370078740157477</v>
      </c>
    </row>
    <row r="77" spans="1:18">
      <c r="A77" s="55" t="s">
        <v>183</v>
      </c>
      <c r="B77" s="114">
        <f t="shared" si="7"/>
        <v>172</v>
      </c>
      <c r="C77" s="136">
        <f t="shared" si="8"/>
        <v>0.76008661452118953</v>
      </c>
      <c r="E77" s="191">
        <v>60</v>
      </c>
      <c r="F77" s="183">
        <f t="shared" si="9"/>
        <v>34.883720930232556</v>
      </c>
      <c r="G77" s="199"/>
      <c r="H77" s="191">
        <v>95</v>
      </c>
      <c r="I77" s="183">
        <f t="shared" si="10"/>
        <v>55.232558139534881</v>
      </c>
      <c r="J77" s="199"/>
      <c r="K77" s="191">
        <v>13</v>
      </c>
      <c r="L77" s="183">
        <f t="shared" si="11"/>
        <v>7.5581395348837201</v>
      </c>
      <c r="M77" s="199"/>
      <c r="N77" s="191">
        <v>4</v>
      </c>
      <c r="O77" s="183">
        <f t="shared" si="12"/>
        <v>2.3255813953488373</v>
      </c>
      <c r="P77" s="199"/>
      <c r="Q77" s="191">
        <v>0</v>
      </c>
      <c r="R77" s="197">
        <f>IF(A77&lt;&gt;0,Q77/B77*100,"")</f>
        <v>0</v>
      </c>
    </row>
    <row r="78" spans="1:18">
      <c r="A78" s="55" t="s">
        <v>374</v>
      </c>
      <c r="B78" s="114">
        <f t="shared" si="7"/>
        <v>222</v>
      </c>
      <c r="C78" s="136">
        <f t="shared" si="8"/>
        <v>0.98104202571920995</v>
      </c>
      <c r="E78" s="191">
        <v>65</v>
      </c>
      <c r="F78" s="183">
        <f t="shared" si="9"/>
        <v>29.27927927927928</v>
      </c>
      <c r="G78" s="199"/>
      <c r="H78" s="191">
        <v>125</v>
      </c>
      <c r="I78" s="183">
        <f t="shared" si="10"/>
        <v>56.306306306306311</v>
      </c>
      <c r="J78" s="199"/>
      <c r="K78" s="191">
        <v>27</v>
      </c>
      <c r="L78" s="183">
        <f t="shared" si="11"/>
        <v>12.162162162162163</v>
      </c>
      <c r="M78" s="199"/>
      <c r="N78" s="191">
        <v>3</v>
      </c>
      <c r="O78" s="183">
        <f t="shared" si="12"/>
        <v>1.3513513513513513</v>
      </c>
      <c r="P78" s="199"/>
      <c r="Q78" s="191">
        <v>2</v>
      </c>
      <c r="R78" s="197">
        <f t="shared" ref="R78:R97" si="13">IF(A78&lt;&gt;0,Q78/B78*100,"")</f>
        <v>0.90090090090090091</v>
      </c>
    </row>
    <row r="79" spans="1:18">
      <c r="A79" s="55" t="s">
        <v>375</v>
      </c>
      <c r="B79" s="114">
        <f t="shared" si="7"/>
        <v>69</v>
      </c>
      <c r="C79" s="136">
        <f t="shared" si="8"/>
        <v>0.30491846745326789</v>
      </c>
      <c r="E79" s="191">
        <v>33</v>
      </c>
      <c r="F79" s="183">
        <f t="shared" si="9"/>
        <v>47.826086956521742</v>
      </c>
      <c r="G79" s="199"/>
      <c r="H79" s="191">
        <v>27</v>
      </c>
      <c r="I79" s="183">
        <f t="shared" si="10"/>
        <v>39.130434782608695</v>
      </c>
      <c r="J79" s="199"/>
      <c r="K79" s="191">
        <v>8</v>
      </c>
      <c r="L79" s="183">
        <f t="shared" si="11"/>
        <v>11.594202898550725</v>
      </c>
      <c r="M79" s="199"/>
      <c r="N79" s="191">
        <v>1</v>
      </c>
      <c r="O79" s="183">
        <f t="shared" si="12"/>
        <v>1.4492753623188406</v>
      </c>
      <c r="P79" s="199"/>
      <c r="Q79" s="191">
        <v>0</v>
      </c>
      <c r="R79" s="197">
        <f t="shared" si="13"/>
        <v>0</v>
      </c>
    </row>
    <row r="80" spans="1:18" ht="9.9" customHeight="1">
      <c r="B80" s="114" t="str">
        <f t="shared" si="7"/>
        <v/>
      </c>
      <c r="C80" s="136" t="str">
        <f t="shared" si="8"/>
        <v/>
      </c>
      <c r="E80" s="144"/>
      <c r="F80" s="183" t="str">
        <f t="shared" si="9"/>
        <v/>
      </c>
      <c r="G80" s="51"/>
      <c r="H80" s="144"/>
      <c r="I80" s="183" t="str">
        <f t="shared" si="10"/>
        <v/>
      </c>
      <c r="J80" s="145"/>
      <c r="K80" s="144"/>
      <c r="L80" s="183" t="str">
        <f t="shared" si="11"/>
        <v/>
      </c>
      <c r="M80" s="51"/>
      <c r="N80" s="144"/>
      <c r="O80" s="183" t="str">
        <f t="shared" si="12"/>
        <v/>
      </c>
      <c r="P80" s="51"/>
      <c r="Q80" s="144"/>
      <c r="R80" s="197" t="str">
        <f t="shared" si="13"/>
        <v/>
      </c>
    </row>
    <row r="81" spans="1:19" ht="15" customHeight="1">
      <c r="A81" s="37" t="s">
        <v>238</v>
      </c>
      <c r="B81" s="114">
        <f t="shared" si="7"/>
        <v>2556</v>
      </c>
      <c r="C81" s="136">
        <f t="shared" si="8"/>
        <v>11.295240620442796</v>
      </c>
      <c r="E81" s="144">
        <f>SUM(E82)</f>
        <v>1063</v>
      </c>
      <c r="F81" s="183">
        <f t="shared" si="9"/>
        <v>41.588419405320813</v>
      </c>
      <c r="G81" s="51"/>
      <c r="H81" s="144">
        <f>SUM(H82)</f>
        <v>1214</v>
      </c>
      <c r="I81" s="183">
        <f t="shared" si="10"/>
        <v>47.496087636932707</v>
      </c>
      <c r="J81" s="145"/>
      <c r="K81" s="144">
        <f>SUM(K82)</f>
        <v>238</v>
      </c>
      <c r="L81" s="183">
        <f t="shared" si="11"/>
        <v>9.3114241001564935</v>
      </c>
      <c r="M81" s="51"/>
      <c r="N81" s="144">
        <f>SUM(N82)</f>
        <v>32</v>
      </c>
      <c r="O81" s="183">
        <f t="shared" si="12"/>
        <v>1.2519561815336464</v>
      </c>
      <c r="P81" s="51"/>
      <c r="Q81" s="144">
        <f>SUM(Q82)</f>
        <v>9</v>
      </c>
      <c r="R81" s="197">
        <f t="shared" si="13"/>
        <v>0.35211267605633806</v>
      </c>
    </row>
    <row r="82" spans="1:19">
      <c r="A82" s="55" t="s">
        <v>185</v>
      </c>
      <c r="B82" s="114">
        <f t="shared" si="7"/>
        <v>2556</v>
      </c>
      <c r="C82" s="136">
        <f t="shared" si="8"/>
        <v>11.295240620442796</v>
      </c>
      <c r="E82" s="144">
        <f>SUM(E83:E91)</f>
        <v>1063</v>
      </c>
      <c r="F82" s="183">
        <f t="shared" si="9"/>
        <v>41.588419405320813</v>
      </c>
      <c r="G82" s="51"/>
      <c r="H82" s="144">
        <f>SUM(H83:H91)</f>
        <v>1214</v>
      </c>
      <c r="I82" s="183">
        <f t="shared" si="10"/>
        <v>47.496087636932707</v>
      </c>
      <c r="J82" s="145"/>
      <c r="K82" s="144">
        <f>SUM(K83:K91)</f>
        <v>238</v>
      </c>
      <c r="L82" s="183">
        <f t="shared" si="11"/>
        <v>9.3114241001564935</v>
      </c>
      <c r="M82" s="51"/>
      <c r="N82" s="144">
        <f>SUM(N83:N91)</f>
        <v>32</v>
      </c>
      <c r="O82" s="183">
        <f t="shared" si="12"/>
        <v>1.2519561815336464</v>
      </c>
      <c r="P82" s="51"/>
      <c r="Q82" s="144">
        <f>SUM(Q83:Q91)</f>
        <v>9</v>
      </c>
      <c r="R82" s="197">
        <f t="shared" si="13"/>
        <v>0.35211267605633806</v>
      </c>
    </row>
    <row r="83" spans="1:19">
      <c r="A83" s="55" t="s">
        <v>221</v>
      </c>
      <c r="B83" s="114">
        <f t="shared" si="7"/>
        <v>277</v>
      </c>
      <c r="C83" s="136">
        <f t="shared" si="8"/>
        <v>1.2240929780370322</v>
      </c>
      <c r="E83" s="191">
        <v>155</v>
      </c>
      <c r="F83" s="183">
        <f t="shared" si="9"/>
        <v>55.95667870036101</v>
      </c>
      <c r="G83" s="199"/>
      <c r="H83" s="191">
        <v>94</v>
      </c>
      <c r="I83" s="183">
        <f t="shared" si="10"/>
        <v>33.935018050541515</v>
      </c>
      <c r="J83" s="199"/>
      <c r="K83" s="191">
        <v>24</v>
      </c>
      <c r="L83" s="183">
        <f t="shared" si="11"/>
        <v>8.6642599277978327</v>
      </c>
      <c r="M83" s="199"/>
      <c r="N83" s="191">
        <v>3</v>
      </c>
      <c r="O83" s="183">
        <f t="shared" si="12"/>
        <v>1.0830324909747291</v>
      </c>
      <c r="P83" s="199"/>
      <c r="Q83" s="191">
        <v>1</v>
      </c>
      <c r="R83" s="197">
        <f t="shared" si="13"/>
        <v>0.36101083032490977</v>
      </c>
    </row>
    <row r="84" spans="1:19">
      <c r="A84" s="55" t="s">
        <v>186</v>
      </c>
      <c r="B84" s="114">
        <f t="shared" si="7"/>
        <v>378</v>
      </c>
      <c r="C84" s="136">
        <f t="shared" si="8"/>
        <v>1.6704229086570332</v>
      </c>
      <c r="E84" s="191">
        <v>174</v>
      </c>
      <c r="F84" s="183">
        <f t="shared" si="9"/>
        <v>46.031746031746032</v>
      </c>
      <c r="G84" s="199"/>
      <c r="H84" s="191">
        <v>170</v>
      </c>
      <c r="I84" s="183">
        <f t="shared" si="10"/>
        <v>44.973544973544968</v>
      </c>
      <c r="J84" s="199"/>
      <c r="K84" s="191">
        <v>32</v>
      </c>
      <c r="L84" s="183">
        <f t="shared" si="11"/>
        <v>8.4656084656084651</v>
      </c>
      <c r="M84" s="199"/>
      <c r="N84" s="191">
        <v>1</v>
      </c>
      <c r="O84" s="183">
        <f t="shared" si="12"/>
        <v>0.26455026455026454</v>
      </c>
      <c r="P84" s="199"/>
      <c r="Q84" s="191">
        <v>1</v>
      </c>
      <c r="R84" s="197">
        <f t="shared" si="13"/>
        <v>0.26455026455026454</v>
      </c>
    </row>
    <row r="85" spans="1:19">
      <c r="A85" s="55" t="s">
        <v>188</v>
      </c>
      <c r="B85" s="114">
        <f t="shared" si="7"/>
        <v>463</v>
      </c>
      <c r="C85" s="136">
        <f t="shared" si="8"/>
        <v>2.0460471076936675</v>
      </c>
      <c r="E85" s="191">
        <v>177</v>
      </c>
      <c r="F85" s="183">
        <f t="shared" si="9"/>
        <v>38.228941684665223</v>
      </c>
      <c r="G85" s="199"/>
      <c r="H85" s="191">
        <v>235</v>
      </c>
      <c r="I85" s="183">
        <f t="shared" si="10"/>
        <v>50.755939524838013</v>
      </c>
      <c r="J85" s="199"/>
      <c r="K85" s="191">
        <v>43</v>
      </c>
      <c r="L85" s="183">
        <f t="shared" si="11"/>
        <v>9.2872570194384458</v>
      </c>
      <c r="M85" s="199"/>
      <c r="N85" s="191">
        <v>7</v>
      </c>
      <c r="O85" s="183">
        <f t="shared" si="12"/>
        <v>1.5118790496760259</v>
      </c>
      <c r="P85" s="199"/>
      <c r="Q85" s="191">
        <v>1</v>
      </c>
      <c r="R85" s="197">
        <f t="shared" si="13"/>
        <v>0.21598272138228944</v>
      </c>
    </row>
    <row r="86" spans="1:19">
      <c r="A86" s="55" t="s">
        <v>190</v>
      </c>
      <c r="B86" s="114">
        <f t="shared" si="7"/>
        <v>138</v>
      </c>
      <c r="C86" s="136">
        <f t="shared" si="8"/>
        <v>0.60983693490653579</v>
      </c>
      <c r="E86" s="191">
        <v>66</v>
      </c>
      <c r="F86" s="183">
        <f t="shared" si="9"/>
        <v>47.826086956521742</v>
      </c>
      <c r="G86" s="199"/>
      <c r="H86" s="191">
        <v>61</v>
      </c>
      <c r="I86" s="183">
        <f t="shared" si="10"/>
        <v>44.20289855072464</v>
      </c>
      <c r="J86" s="199"/>
      <c r="K86" s="191">
        <v>8</v>
      </c>
      <c r="L86" s="183">
        <f t="shared" si="11"/>
        <v>5.7971014492753623</v>
      </c>
      <c r="M86" s="199"/>
      <c r="N86" s="191">
        <v>2</v>
      </c>
      <c r="O86" s="183">
        <f t="shared" si="12"/>
        <v>1.4492753623188406</v>
      </c>
      <c r="P86" s="199"/>
      <c r="Q86" s="191">
        <v>1</v>
      </c>
      <c r="R86" s="197">
        <f t="shared" si="13"/>
        <v>0.72463768115942029</v>
      </c>
    </row>
    <row r="87" spans="1:19">
      <c r="A87" s="55" t="s">
        <v>189</v>
      </c>
      <c r="B87" s="114">
        <f t="shared" si="7"/>
        <v>191</v>
      </c>
      <c r="C87" s="136">
        <f t="shared" si="8"/>
        <v>0.84404967077643733</v>
      </c>
      <c r="D87" s="38"/>
      <c r="E87" s="191">
        <v>81</v>
      </c>
      <c r="F87" s="183">
        <f t="shared" si="9"/>
        <v>42.408376963350783</v>
      </c>
      <c r="G87" s="199"/>
      <c r="H87" s="191">
        <v>90</v>
      </c>
      <c r="I87" s="183">
        <f t="shared" si="10"/>
        <v>47.120418848167539</v>
      </c>
      <c r="J87" s="199"/>
      <c r="K87" s="191">
        <v>17</v>
      </c>
      <c r="L87" s="183">
        <f t="shared" si="11"/>
        <v>8.9005235602094235</v>
      </c>
      <c r="M87" s="199"/>
      <c r="N87" s="191">
        <v>2</v>
      </c>
      <c r="O87" s="183">
        <f t="shared" si="12"/>
        <v>1.0471204188481675</v>
      </c>
      <c r="P87" s="199"/>
      <c r="Q87" s="191">
        <v>1</v>
      </c>
      <c r="R87" s="197">
        <f t="shared" si="13"/>
        <v>0.52356020942408377</v>
      </c>
      <c r="S87" s="80"/>
    </row>
    <row r="88" spans="1:19" ht="12.75" customHeight="1">
      <c r="A88" s="55" t="s">
        <v>187</v>
      </c>
      <c r="B88" s="114">
        <f t="shared" si="7"/>
        <v>280</v>
      </c>
      <c r="C88" s="136">
        <f t="shared" si="8"/>
        <v>1.2373503027089134</v>
      </c>
      <c r="D88" s="38"/>
      <c r="E88" s="191">
        <v>103</v>
      </c>
      <c r="F88" s="183">
        <f t="shared" si="9"/>
        <v>36.785714285714292</v>
      </c>
      <c r="G88" s="199"/>
      <c r="H88" s="191">
        <v>148</v>
      </c>
      <c r="I88" s="183">
        <f t="shared" si="10"/>
        <v>52.857142857142861</v>
      </c>
      <c r="J88" s="199"/>
      <c r="K88" s="191">
        <v>25</v>
      </c>
      <c r="L88" s="183">
        <f t="shared" si="11"/>
        <v>8.9285714285714288</v>
      </c>
      <c r="M88" s="199"/>
      <c r="N88" s="191">
        <v>4</v>
      </c>
      <c r="O88" s="183">
        <f t="shared" si="12"/>
        <v>1.4285714285714286</v>
      </c>
      <c r="P88" s="199"/>
      <c r="Q88" s="191">
        <v>0</v>
      </c>
      <c r="R88" s="197">
        <f t="shared" si="13"/>
        <v>0</v>
      </c>
      <c r="S88" s="80"/>
    </row>
    <row r="89" spans="1:19" ht="13.5" customHeight="1">
      <c r="A89" s="55" t="s">
        <v>191</v>
      </c>
      <c r="B89" s="114">
        <f t="shared" si="7"/>
        <v>296</v>
      </c>
      <c r="C89" s="136">
        <f t="shared" si="8"/>
        <v>1.3080560342922798</v>
      </c>
      <c r="D89" s="38"/>
      <c r="E89" s="191">
        <v>92</v>
      </c>
      <c r="F89" s="183">
        <f t="shared" si="9"/>
        <v>31.081081081081081</v>
      </c>
      <c r="G89" s="199"/>
      <c r="H89" s="191">
        <v>155</v>
      </c>
      <c r="I89" s="183">
        <f t="shared" si="10"/>
        <v>52.36486486486487</v>
      </c>
      <c r="J89" s="199"/>
      <c r="K89" s="191">
        <v>40</v>
      </c>
      <c r="L89" s="183">
        <f t="shared" si="11"/>
        <v>13.513513513513514</v>
      </c>
      <c r="M89" s="199"/>
      <c r="N89" s="191">
        <v>6</v>
      </c>
      <c r="O89" s="183">
        <f t="shared" si="12"/>
        <v>2.0270270270270272</v>
      </c>
      <c r="P89" s="199"/>
      <c r="Q89" s="191">
        <v>3</v>
      </c>
      <c r="R89" s="197">
        <f t="shared" si="13"/>
        <v>1.0135135135135136</v>
      </c>
    </row>
    <row r="90" spans="1:19" ht="12.75" customHeight="1">
      <c r="A90" s="55" t="s">
        <v>241</v>
      </c>
      <c r="B90" s="114">
        <f t="shared" si="7"/>
        <v>245</v>
      </c>
      <c r="C90" s="136">
        <f t="shared" si="8"/>
        <v>1.0826815148702991</v>
      </c>
      <c r="D90" s="38"/>
      <c r="E90" s="191">
        <v>87</v>
      </c>
      <c r="F90" s="183">
        <f t="shared" si="9"/>
        <v>35.510204081632651</v>
      </c>
      <c r="G90" s="199"/>
      <c r="H90" s="191">
        <v>119</v>
      </c>
      <c r="I90" s="183">
        <f t="shared" si="10"/>
        <v>48.571428571428569</v>
      </c>
      <c r="J90" s="199"/>
      <c r="K90" s="191">
        <v>34</v>
      </c>
      <c r="L90" s="183">
        <f t="shared" si="11"/>
        <v>13.877551020408163</v>
      </c>
      <c r="M90" s="199"/>
      <c r="N90" s="191">
        <v>5</v>
      </c>
      <c r="O90" s="183">
        <f t="shared" si="12"/>
        <v>2.0408163265306123</v>
      </c>
      <c r="P90" s="199"/>
      <c r="Q90" s="191">
        <v>0</v>
      </c>
      <c r="R90" s="197">
        <f t="shared" si="13"/>
        <v>0</v>
      </c>
    </row>
    <row r="91" spans="1:19">
      <c r="A91" s="55" t="s">
        <v>222</v>
      </c>
      <c r="B91" s="114">
        <f t="shared" si="7"/>
        <v>288</v>
      </c>
      <c r="C91" s="136">
        <f t="shared" si="8"/>
        <v>1.2727031685005967</v>
      </c>
      <c r="E91" s="191">
        <v>128</v>
      </c>
      <c r="F91" s="183">
        <f t="shared" si="9"/>
        <v>44.444444444444443</v>
      </c>
      <c r="G91" s="199"/>
      <c r="H91" s="191">
        <v>142</v>
      </c>
      <c r="I91" s="183">
        <f t="shared" si="10"/>
        <v>49.305555555555557</v>
      </c>
      <c r="J91" s="199"/>
      <c r="K91" s="191">
        <v>15</v>
      </c>
      <c r="L91" s="183">
        <f t="shared" si="11"/>
        <v>5.2083333333333339</v>
      </c>
      <c r="M91" s="199"/>
      <c r="N91" s="191">
        <v>2</v>
      </c>
      <c r="O91" s="183">
        <f t="shared" si="12"/>
        <v>0.69444444444444442</v>
      </c>
      <c r="P91" s="199"/>
      <c r="Q91" s="191">
        <v>1</v>
      </c>
      <c r="R91" s="197">
        <f t="shared" si="13"/>
        <v>0.34722222222222221</v>
      </c>
    </row>
    <row r="92" spans="1:19">
      <c r="B92" s="114" t="str">
        <f t="shared" si="7"/>
        <v/>
      </c>
      <c r="C92" s="136" t="str">
        <f t="shared" si="8"/>
        <v/>
      </c>
      <c r="E92" s="51"/>
      <c r="F92" s="183" t="str">
        <f t="shared" si="9"/>
        <v/>
      </c>
      <c r="G92" s="51"/>
      <c r="H92" s="51"/>
      <c r="I92" s="183" t="str">
        <f t="shared" si="10"/>
        <v/>
      </c>
      <c r="J92" s="51"/>
      <c r="K92" s="51"/>
      <c r="L92" s="183" t="str">
        <f t="shared" si="11"/>
        <v/>
      </c>
      <c r="M92" s="51"/>
      <c r="N92" s="51"/>
      <c r="O92" s="183" t="str">
        <f t="shared" si="12"/>
        <v/>
      </c>
      <c r="P92" s="51"/>
      <c r="Q92" s="51"/>
      <c r="R92" s="197" t="str">
        <f t="shared" si="13"/>
        <v/>
      </c>
    </row>
    <row r="93" spans="1:19">
      <c r="A93" s="55" t="s">
        <v>242</v>
      </c>
      <c r="B93" s="114">
        <f t="shared" si="7"/>
        <v>332</v>
      </c>
      <c r="C93" s="136">
        <f t="shared" si="8"/>
        <v>1.4671439303548544</v>
      </c>
      <c r="E93" s="191">
        <v>181</v>
      </c>
      <c r="F93" s="183">
        <f t="shared" si="9"/>
        <v>54.518072289156628</v>
      </c>
      <c r="G93" s="209"/>
      <c r="H93" s="208">
        <v>130</v>
      </c>
      <c r="I93" s="183">
        <f t="shared" si="10"/>
        <v>39.156626506024097</v>
      </c>
      <c r="J93" s="209"/>
      <c r="K93" s="208">
        <v>18</v>
      </c>
      <c r="L93" s="183">
        <f t="shared" si="11"/>
        <v>5.4216867469879517</v>
      </c>
      <c r="M93" s="209"/>
      <c r="N93" s="208">
        <v>1</v>
      </c>
      <c r="O93" s="183">
        <f t="shared" si="12"/>
        <v>0.30120481927710846</v>
      </c>
      <c r="P93" s="209"/>
      <c r="Q93" s="208">
        <v>2</v>
      </c>
      <c r="R93" s="197">
        <f t="shared" si="13"/>
        <v>0.60240963855421692</v>
      </c>
    </row>
    <row r="94" spans="1:19">
      <c r="A94" s="55" t="s">
        <v>276</v>
      </c>
      <c r="B94" s="114">
        <f t="shared" si="7"/>
        <v>401</v>
      </c>
      <c r="C94" s="136">
        <f t="shared" si="8"/>
        <v>1.7720623978081222</v>
      </c>
      <c r="E94" s="191">
        <v>158</v>
      </c>
      <c r="F94" s="183">
        <f t="shared" si="9"/>
        <v>39.401496259351617</v>
      </c>
      <c r="G94" s="199"/>
      <c r="H94" s="191">
        <v>197</v>
      </c>
      <c r="I94" s="183">
        <f t="shared" si="10"/>
        <v>49.127182044887782</v>
      </c>
      <c r="J94" s="199"/>
      <c r="K94" s="191">
        <v>42</v>
      </c>
      <c r="L94" s="183">
        <f t="shared" si="11"/>
        <v>10.473815461346634</v>
      </c>
      <c r="M94" s="199"/>
      <c r="N94" s="191">
        <v>4</v>
      </c>
      <c r="O94" s="183">
        <f t="shared" si="12"/>
        <v>0.99750623441396502</v>
      </c>
      <c r="P94" s="199"/>
      <c r="Q94" s="191">
        <v>0</v>
      </c>
      <c r="R94" s="197">
        <f t="shared" si="13"/>
        <v>0</v>
      </c>
    </row>
    <row r="95" spans="1:19" ht="10.5" customHeight="1">
      <c r="B95" s="114" t="str">
        <f t="shared" si="7"/>
        <v/>
      </c>
      <c r="C95" s="136" t="str">
        <f t="shared" si="8"/>
        <v/>
      </c>
      <c r="E95" s="144"/>
      <c r="F95" s="183" t="str">
        <f t="shared" si="9"/>
        <v/>
      </c>
      <c r="G95" s="51"/>
      <c r="H95" s="144"/>
      <c r="I95" s="183" t="str">
        <f t="shared" si="10"/>
        <v/>
      </c>
      <c r="J95" s="145"/>
      <c r="K95" s="144"/>
      <c r="L95" s="183" t="str">
        <f t="shared" si="11"/>
        <v/>
      </c>
      <c r="M95" s="51"/>
      <c r="N95" s="144"/>
      <c r="O95" s="183" t="str">
        <f t="shared" si="12"/>
        <v/>
      </c>
      <c r="P95" s="51"/>
      <c r="Q95" s="144"/>
      <c r="R95" s="197" t="str">
        <f t="shared" si="13"/>
        <v/>
      </c>
    </row>
    <row r="96" spans="1:19">
      <c r="A96" s="37" t="s">
        <v>349</v>
      </c>
      <c r="B96" s="114">
        <f t="shared" si="7"/>
        <v>7824</v>
      </c>
      <c r="C96" s="136">
        <f t="shared" si="8"/>
        <v>34.575102744266204</v>
      </c>
      <c r="E96" s="144">
        <f>SUM(E97:E101)</f>
        <v>3282</v>
      </c>
      <c r="F96" s="183">
        <f t="shared" si="9"/>
        <v>41.947852760736197</v>
      </c>
      <c r="G96" s="51"/>
      <c r="H96" s="144">
        <f>SUM(H97:H101)</f>
        <v>3689</v>
      </c>
      <c r="I96" s="183">
        <f t="shared" si="10"/>
        <v>47.149795501022496</v>
      </c>
      <c r="J96" s="145"/>
      <c r="K96" s="144">
        <f>SUM(K97:K101)</f>
        <v>657</v>
      </c>
      <c r="L96" s="183">
        <f t="shared" si="11"/>
        <v>8.3972392638036819</v>
      </c>
      <c r="M96" s="51"/>
      <c r="N96" s="144">
        <f>SUM(N97:N101)</f>
        <v>139</v>
      </c>
      <c r="O96" s="183">
        <f t="shared" si="12"/>
        <v>1.7765848670756645</v>
      </c>
      <c r="P96" s="51"/>
      <c r="Q96" s="144">
        <f>SUM(Q97:Q101)</f>
        <v>57</v>
      </c>
      <c r="R96" s="197">
        <f t="shared" si="13"/>
        <v>0.72852760736196309</v>
      </c>
    </row>
    <row r="97" spans="1:19">
      <c r="A97" s="55" t="s">
        <v>225</v>
      </c>
      <c r="B97" s="114">
        <f t="shared" si="7"/>
        <v>2382</v>
      </c>
      <c r="C97" s="136">
        <f t="shared" si="8"/>
        <v>10.526315789473683</v>
      </c>
      <c r="E97" s="191">
        <v>923</v>
      </c>
      <c r="F97" s="183">
        <f t="shared" si="9"/>
        <v>38.748950461796809</v>
      </c>
      <c r="G97" s="199"/>
      <c r="H97" s="191">
        <v>1207</v>
      </c>
      <c r="I97" s="183">
        <f t="shared" si="10"/>
        <v>50.671704450041979</v>
      </c>
      <c r="J97" s="199"/>
      <c r="K97" s="191">
        <v>199</v>
      </c>
      <c r="L97" s="183">
        <f t="shared" si="11"/>
        <v>8.3543240973971447</v>
      </c>
      <c r="M97" s="199"/>
      <c r="N97" s="191">
        <v>41</v>
      </c>
      <c r="O97" s="183">
        <f t="shared" si="12"/>
        <v>1.7212426532325777</v>
      </c>
      <c r="P97" s="199"/>
      <c r="Q97" s="191">
        <v>12</v>
      </c>
      <c r="R97" s="197">
        <f t="shared" si="13"/>
        <v>0.50377833753148615</v>
      </c>
    </row>
    <row r="98" spans="1:19">
      <c r="A98" s="55" t="s">
        <v>226</v>
      </c>
      <c r="B98" s="114">
        <f t="shared" si="7"/>
        <v>1575</v>
      </c>
      <c r="C98" s="136">
        <f t="shared" si="8"/>
        <v>6.9600954527376375</v>
      </c>
      <c r="E98" s="191">
        <v>671</v>
      </c>
      <c r="F98" s="183">
        <f t="shared" si="9"/>
        <v>42.603174603174601</v>
      </c>
      <c r="G98" s="199"/>
      <c r="H98" s="191">
        <v>733</v>
      </c>
      <c r="I98" s="183">
        <f t="shared" si="10"/>
        <v>46.539682539682545</v>
      </c>
      <c r="J98" s="199"/>
      <c r="K98" s="191">
        <v>132</v>
      </c>
      <c r="L98" s="183">
        <f t="shared" si="11"/>
        <v>8.3809523809523814</v>
      </c>
      <c r="M98" s="199"/>
      <c r="N98" s="191">
        <v>25</v>
      </c>
      <c r="O98" s="183">
        <f t="shared" si="12"/>
        <v>1.5873015873015872</v>
      </c>
      <c r="P98" s="199"/>
      <c r="Q98" s="191">
        <v>14</v>
      </c>
      <c r="R98" s="197">
        <f>IF(A98&lt;&gt;0,Q98/B98*100,"")</f>
        <v>0.88888888888888884</v>
      </c>
    </row>
    <row r="99" spans="1:19">
      <c r="A99" s="55" t="s">
        <v>227</v>
      </c>
      <c r="B99" s="114">
        <f t="shared" si="7"/>
        <v>1628</v>
      </c>
      <c r="C99" s="136">
        <f t="shared" si="8"/>
        <v>7.1943081886075388</v>
      </c>
      <c r="E99" s="191">
        <v>695</v>
      </c>
      <c r="F99" s="183">
        <f t="shared" si="9"/>
        <v>42.690417690417689</v>
      </c>
      <c r="G99" s="199"/>
      <c r="H99" s="191">
        <v>759</v>
      </c>
      <c r="I99" s="183">
        <f t="shared" si="10"/>
        <v>46.621621621621621</v>
      </c>
      <c r="J99" s="199"/>
      <c r="K99" s="191">
        <v>136</v>
      </c>
      <c r="L99" s="183">
        <f t="shared" si="11"/>
        <v>8.3538083538083541</v>
      </c>
      <c r="M99" s="199"/>
      <c r="N99" s="191">
        <v>31</v>
      </c>
      <c r="O99" s="183">
        <f t="shared" si="12"/>
        <v>1.9041769041769043</v>
      </c>
      <c r="P99" s="199"/>
      <c r="Q99" s="191">
        <v>7</v>
      </c>
      <c r="R99" s="197">
        <f>IF(A99&lt;&gt;0,Q99/B99*100,"")</f>
        <v>0.42997542997542998</v>
      </c>
    </row>
    <row r="100" spans="1:19">
      <c r="A100" s="55" t="s">
        <v>228</v>
      </c>
      <c r="B100" s="114">
        <f t="shared" si="7"/>
        <v>1208</v>
      </c>
      <c r="C100" s="136">
        <f t="shared" si="8"/>
        <v>5.338282734544169</v>
      </c>
      <c r="E100" s="191">
        <v>488</v>
      </c>
      <c r="F100" s="183">
        <f t="shared" si="9"/>
        <v>40.397350993377486</v>
      </c>
      <c r="G100" s="199"/>
      <c r="H100" s="191">
        <v>540</v>
      </c>
      <c r="I100" s="183">
        <f t="shared" si="10"/>
        <v>44.701986754966889</v>
      </c>
      <c r="J100" s="199"/>
      <c r="K100" s="191">
        <v>126</v>
      </c>
      <c r="L100" s="183">
        <f t="shared" si="11"/>
        <v>10.430463576158941</v>
      </c>
      <c r="M100" s="199"/>
      <c r="N100" s="191">
        <v>34</v>
      </c>
      <c r="O100" s="183">
        <f t="shared" si="12"/>
        <v>2.814569536423841</v>
      </c>
      <c r="P100" s="199"/>
      <c r="Q100" s="191">
        <v>20</v>
      </c>
      <c r="R100" s="197">
        <f>IF(A100&lt;&gt;0,Q100/B100*100,"")</f>
        <v>1.6556291390728477</v>
      </c>
    </row>
    <row r="101" spans="1:19">
      <c r="A101" s="55" t="s">
        <v>376</v>
      </c>
      <c r="B101" s="114">
        <f t="shared" si="7"/>
        <v>1031</v>
      </c>
      <c r="C101" s="136">
        <f t="shared" si="8"/>
        <v>4.5561005789031768</v>
      </c>
      <c r="E101" s="191">
        <v>505</v>
      </c>
      <c r="F101" s="183">
        <f t="shared" si="9"/>
        <v>48.981571290009704</v>
      </c>
      <c r="G101" s="199"/>
      <c r="H101" s="191">
        <v>450</v>
      </c>
      <c r="I101" s="183">
        <f t="shared" si="10"/>
        <v>43.646944713870027</v>
      </c>
      <c r="J101" s="199"/>
      <c r="K101" s="191">
        <v>64</v>
      </c>
      <c r="L101" s="183">
        <f t="shared" si="11"/>
        <v>6.2075654704170713</v>
      </c>
      <c r="M101" s="199"/>
      <c r="N101" s="191">
        <v>8</v>
      </c>
      <c r="O101" s="183">
        <f t="shared" si="12"/>
        <v>0.77594568380213391</v>
      </c>
      <c r="P101" s="199"/>
      <c r="Q101" s="191">
        <v>4</v>
      </c>
      <c r="R101" s="197">
        <f>IF(A101&lt;&gt;0,Q101/B101*100,"")</f>
        <v>0.38797284190106696</v>
      </c>
    </row>
    <row r="102" spans="1:19" ht="9.9" customHeight="1" thickBot="1"/>
    <row r="103" spans="1:19" ht="9.75" customHeight="1">
      <c r="A103" s="57"/>
      <c r="B103" s="110"/>
      <c r="C103" s="135"/>
      <c r="D103" s="112"/>
      <c r="E103" s="113"/>
      <c r="F103" s="111"/>
      <c r="G103" s="112"/>
      <c r="H103" s="113"/>
      <c r="I103" s="111"/>
      <c r="J103" s="111"/>
      <c r="K103" s="113"/>
      <c r="L103" s="112"/>
      <c r="M103" s="112"/>
      <c r="N103" s="113"/>
      <c r="O103" s="112"/>
      <c r="P103" s="112"/>
      <c r="Q103" s="113"/>
      <c r="R103" s="57"/>
      <c r="S103" s="57"/>
    </row>
    <row r="104" spans="1:19">
      <c r="A104" s="28" t="s">
        <v>366</v>
      </c>
      <c r="D104" s="47"/>
      <c r="G104" s="47"/>
      <c r="J104" s="28"/>
      <c r="K104" s="28"/>
      <c r="N104" s="28"/>
      <c r="Q104" s="28"/>
    </row>
    <row r="105" spans="1:19" ht="10.5" customHeight="1">
      <c r="A105" s="55" t="s">
        <v>351</v>
      </c>
    </row>
    <row r="107" spans="1:19">
      <c r="A107" s="55" t="s">
        <v>352</v>
      </c>
    </row>
    <row r="108" spans="1:19">
      <c r="A108" s="55" t="s">
        <v>353</v>
      </c>
    </row>
  </sheetData>
  <mergeCells count="5">
    <mergeCell ref="E7:F7"/>
    <mergeCell ref="H7:I7"/>
    <mergeCell ref="K7:L7"/>
    <mergeCell ref="N7:O7"/>
    <mergeCell ref="Q7:R7"/>
  </mergeCells>
  <conditionalFormatting sqref="A1:XFD1048576">
    <cfRule type="cellIs" dxfId="10" priority="1" operator="equal">
      <formula>0</formula>
    </cfRule>
  </conditionalFormatting>
  <pageMargins left="0.7" right="0.7" top="0.75" bottom="0.75" header="0.3" footer="0.3"/>
  <pageSetup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K42"/>
  <sheetViews>
    <sheetView workbookViewId="0">
      <selection activeCell="I2" sqref="I2"/>
    </sheetView>
  </sheetViews>
  <sheetFormatPr baseColWidth="10" defaultRowHeight="14.4"/>
  <sheetData>
    <row r="2" spans="1:11" ht="12.75" customHeight="1">
      <c r="B2" s="28" t="s">
        <v>458</v>
      </c>
      <c r="C2" s="28" t="s">
        <v>385</v>
      </c>
      <c r="D2" s="28" t="s">
        <v>289</v>
      </c>
    </row>
    <row r="3" spans="1:11" ht="12.75" customHeight="1">
      <c r="B3" s="23">
        <v>97.69</v>
      </c>
      <c r="C3" s="23">
        <v>1.1299999999999999</v>
      </c>
      <c r="D3" s="23">
        <v>1.18</v>
      </c>
      <c r="K3" s="24"/>
    </row>
    <row r="4" spans="1:11" ht="12.75" customHeight="1">
      <c r="C4" t="s">
        <v>138</v>
      </c>
      <c r="I4" s="25"/>
    </row>
    <row r="5" spans="1:11" ht="12.75" customHeight="1">
      <c r="I5" s="25"/>
    </row>
    <row r="6" spans="1:11" ht="12.75" customHeight="1">
      <c r="B6" s="212"/>
      <c r="C6" s="189"/>
      <c r="D6" s="189"/>
      <c r="E6" s="189"/>
      <c r="F6" s="178"/>
      <c r="G6" s="178"/>
      <c r="H6" s="179"/>
      <c r="I6" s="25"/>
    </row>
    <row r="7" spans="1:11" ht="12.75" customHeight="1">
      <c r="B7" s="212"/>
      <c r="C7" s="159"/>
      <c r="D7" s="159"/>
      <c r="E7" s="159"/>
      <c r="F7" s="308"/>
      <c r="G7" s="308"/>
      <c r="H7" s="308"/>
      <c r="I7" s="26"/>
    </row>
    <row r="8" spans="1:11">
      <c r="B8" s="212"/>
      <c r="C8" s="29"/>
      <c r="D8" s="29"/>
      <c r="E8" s="29"/>
      <c r="F8" s="186"/>
      <c r="G8" s="186"/>
      <c r="H8" s="186"/>
    </row>
    <row r="9" spans="1:11" ht="22.8">
      <c r="D9" s="27"/>
      <c r="F9" s="186"/>
      <c r="G9" s="186"/>
      <c r="H9" s="186"/>
    </row>
    <row r="10" spans="1:11">
      <c r="C10" s="186"/>
      <c r="D10" s="186"/>
      <c r="E10" s="186"/>
    </row>
    <row r="11" spans="1:11">
      <c r="B11" s="23"/>
      <c r="C11" s="23"/>
      <c r="D11" s="23"/>
    </row>
    <row r="12" spans="1:11">
      <c r="B12" s="23"/>
      <c r="C12" s="23"/>
      <c r="D12" s="23"/>
    </row>
    <row r="13" spans="1:11">
      <c r="A13" s="46">
        <f>SUM(B13:D13)</f>
        <v>22629</v>
      </c>
      <c r="B13" s="216">
        <v>22110</v>
      </c>
      <c r="C13" s="216">
        <v>253</v>
      </c>
      <c r="D13" s="216">
        <v>266</v>
      </c>
    </row>
    <row r="14" spans="1:11">
      <c r="A14" s="46">
        <f>SUM(B14:D14)</f>
        <v>165</v>
      </c>
      <c r="B14" s="159">
        <v>157</v>
      </c>
      <c r="C14" s="159">
        <v>4</v>
      </c>
      <c r="D14" s="159">
        <v>4</v>
      </c>
    </row>
    <row r="15" spans="1:11">
      <c r="A15" s="46">
        <f>SUM(A13:A14)</f>
        <v>22794</v>
      </c>
      <c r="B15" s="46">
        <v>22267</v>
      </c>
      <c r="C15" s="46">
        <v>257</v>
      </c>
      <c r="D15" s="46">
        <v>270</v>
      </c>
    </row>
    <row r="17" spans="2:4">
      <c r="B17" s="23">
        <f>B15/A15*100</f>
        <v>97.687988067035178</v>
      </c>
      <c r="C17" s="23">
        <f>C15/A15*100</f>
        <v>1.1274896902693692</v>
      </c>
      <c r="D17" s="23">
        <f>D15/A15*100</f>
        <v>1.1845222426954463</v>
      </c>
    </row>
    <row r="36" spans="2:5">
      <c r="B36" s="189"/>
      <c r="C36" s="189"/>
      <c r="D36" s="189"/>
    </row>
    <row r="39" spans="2:5">
      <c r="E39" s="23"/>
    </row>
    <row r="40" spans="2:5">
      <c r="E40" s="23"/>
    </row>
    <row r="41" spans="2:5">
      <c r="E41" s="23"/>
    </row>
    <row r="42" spans="2:5">
      <c r="E42" s="2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opLeftCell="A31" workbookViewId="0">
      <selection activeCell="D33" sqref="D33"/>
    </sheetView>
  </sheetViews>
  <sheetFormatPr baseColWidth="10" defaultColWidth="9.109375" defaultRowHeight="13.2"/>
  <cols>
    <col min="1" max="1" width="37.6640625" style="55" customWidth="1"/>
    <col min="2" max="2" width="7.6640625" style="95" customWidth="1"/>
    <col min="3" max="3" width="7.6640625" style="63" customWidth="1"/>
    <col min="4" max="4" width="2.44140625" style="63" customWidth="1"/>
    <col min="5" max="5" width="8.6640625" style="83" customWidth="1"/>
    <col min="6" max="6" width="8.6640625" style="63" customWidth="1"/>
    <col min="7" max="7" width="1.6640625" style="63" customWidth="1"/>
    <col min="8" max="8" width="8.6640625" style="83" customWidth="1"/>
    <col min="9" max="9" width="8.6640625" style="55" customWidth="1"/>
    <col min="10" max="10" width="1.6640625" style="55" customWidth="1"/>
    <col min="11" max="11" width="8.6640625" style="83" customWidth="1"/>
    <col min="12" max="12" width="8.6640625" style="55" customWidth="1"/>
    <col min="13" max="13" width="1.6640625" style="55" customWidth="1"/>
    <col min="14" max="14" width="8.6640625" style="83" customWidth="1"/>
    <col min="15" max="15" width="8.109375" style="55" customWidth="1"/>
    <col min="16" max="16" width="2.44140625" style="55" customWidth="1"/>
    <col min="17" max="256" width="9.109375" style="55"/>
    <col min="257" max="257" width="37.6640625" style="55" customWidth="1"/>
    <col min="258" max="259" width="7.6640625" style="55" customWidth="1"/>
    <col min="260" max="260" width="2.44140625" style="55" customWidth="1"/>
    <col min="261" max="262" width="8.6640625" style="55" customWidth="1"/>
    <col min="263" max="263" width="1.6640625" style="55" customWidth="1"/>
    <col min="264" max="265" width="8.6640625" style="55" customWidth="1"/>
    <col min="266" max="266" width="1.6640625" style="55" customWidth="1"/>
    <col min="267" max="268" width="8.6640625" style="55" customWidth="1"/>
    <col min="269" max="269" width="1.6640625" style="55" customWidth="1"/>
    <col min="270" max="270" width="8.6640625" style="55" customWidth="1"/>
    <col min="271" max="271" width="8.109375" style="55" customWidth="1"/>
    <col min="272" max="272" width="2.44140625" style="55" customWidth="1"/>
    <col min="273" max="512" width="9.109375" style="55"/>
    <col min="513" max="513" width="37.6640625" style="55" customWidth="1"/>
    <col min="514" max="515" width="7.6640625" style="55" customWidth="1"/>
    <col min="516" max="516" width="2.44140625" style="55" customWidth="1"/>
    <col min="517" max="518" width="8.6640625" style="55" customWidth="1"/>
    <col min="519" max="519" width="1.6640625" style="55" customWidth="1"/>
    <col min="520" max="521" width="8.6640625" style="55" customWidth="1"/>
    <col min="522" max="522" width="1.6640625" style="55" customWidth="1"/>
    <col min="523" max="524" width="8.6640625" style="55" customWidth="1"/>
    <col min="525" max="525" width="1.6640625" style="55" customWidth="1"/>
    <col min="526" max="526" width="8.6640625" style="55" customWidth="1"/>
    <col min="527" max="527" width="8.109375" style="55" customWidth="1"/>
    <col min="528" max="528" width="2.44140625" style="55" customWidth="1"/>
    <col min="529" max="768" width="9.109375" style="55"/>
    <col min="769" max="769" width="37.6640625" style="55" customWidth="1"/>
    <col min="770" max="771" width="7.6640625" style="55" customWidth="1"/>
    <col min="772" max="772" width="2.44140625" style="55" customWidth="1"/>
    <col min="773" max="774" width="8.6640625" style="55" customWidth="1"/>
    <col min="775" max="775" width="1.6640625" style="55" customWidth="1"/>
    <col min="776" max="777" width="8.6640625" style="55" customWidth="1"/>
    <col min="778" max="778" width="1.6640625" style="55" customWidth="1"/>
    <col min="779" max="780" width="8.6640625" style="55" customWidth="1"/>
    <col min="781" max="781" width="1.6640625" style="55" customWidth="1"/>
    <col min="782" max="782" width="8.6640625" style="55" customWidth="1"/>
    <col min="783" max="783" width="8.109375" style="55" customWidth="1"/>
    <col min="784" max="784" width="2.44140625" style="55" customWidth="1"/>
    <col min="785" max="1024" width="9.109375" style="55"/>
    <col min="1025" max="1025" width="37.6640625" style="55" customWidth="1"/>
    <col min="1026" max="1027" width="7.6640625" style="55" customWidth="1"/>
    <col min="1028" max="1028" width="2.44140625" style="55" customWidth="1"/>
    <col min="1029" max="1030" width="8.6640625" style="55" customWidth="1"/>
    <col min="1031" max="1031" width="1.6640625" style="55" customWidth="1"/>
    <col min="1032" max="1033" width="8.6640625" style="55" customWidth="1"/>
    <col min="1034" max="1034" width="1.6640625" style="55" customWidth="1"/>
    <col min="1035" max="1036" width="8.6640625" style="55" customWidth="1"/>
    <col min="1037" max="1037" width="1.6640625" style="55" customWidth="1"/>
    <col min="1038" max="1038" width="8.6640625" style="55" customWidth="1"/>
    <col min="1039" max="1039" width="8.109375" style="55" customWidth="1"/>
    <col min="1040" max="1040" width="2.44140625" style="55" customWidth="1"/>
    <col min="1041" max="1280" width="9.109375" style="55"/>
    <col min="1281" max="1281" width="37.6640625" style="55" customWidth="1"/>
    <col min="1282" max="1283" width="7.6640625" style="55" customWidth="1"/>
    <col min="1284" max="1284" width="2.44140625" style="55" customWidth="1"/>
    <col min="1285" max="1286" width="8.6640625" style="55" customWidth="1"/>
    <col min="1287" max="1287" width="1.6640625" style="55" customWidth="1"/>
    <col min="1288" max="1289" width="8.6640625" style="55" customWidth="1"/>
    <col min="1290" max="1290" width="1.6640625" style="55" customWidth="1"/>
    <col min="1291" max="1292" width="8.6640625" style="55" customWidth="1"/>
    <col min="1293" max="1293" width="1.6640625" style="55" customWidth="1"/>
    <col min="1294" max="1294" width="8.6640625" style="55" customWidth="1"/>
    <col min="1295" max="1295" width="8.109375" style="55" customWidth="1"/>
    <col min="1296" max="1296" width="2.44140625" style="55" customWidth="1"/>
    <col min="1297" max="1536" width="9.109375" style="55"/>
    <col min="1537" max="1537" width="37.6640625" style="55" customWidth="1"/>
    <col min="1538" max="1539" width="7.6640625" style="55" customWidth="1"/>
    <col min="1540" max="1540" width="2.44140625" style="55" customWidth="1"/>
    <col min="1541" max="1542" width="8.6640625" style="55" customWidth="1"/>
    <col min="1543" max="1543" width="1.6640625" style="55" customWidth="1"/>
    <col min="1544" max="1545" width="8.6640625" style="55" customWidth="1"/>
    <col min="1546" max="1546" width="1.6640625" style="55" customWidth="1"/>
    <col min="1547" max="1548" width="8.6640625" style="55" customWidth="1"/>
    <col min="1549" max="1549" width="1.6640625" style="55" customWidth="1"/>
    <col min="1550" max="1550" width="8.6640625" style="55" customWidth="1"/>
    <col min="1551" max="1551" width="8.109375" style="55" customWidth="1"/>
    <col min="1552" max="1552" width="2.44140625" style="55" customWidth="1"/>
    <col min="1553" max="1792" width="9.109375" style="55"/>
    <col min="1793" max="1793" width="37.6640625" style="55" customWidth="1"/>
    <col min="1794" max="1795" width="7.6640625" style="55" customWidth="1"/>
    <col min="1796" max="1796" width="2.44140625" style="55" customWidth="1"/>
    <col min="1797" max="1798" width="8.6640625" style="55" customWidth="1"/>
    <col min="1799" max="1799" width="1.6640625" style="55" customWidth="1"/>
    <col min="1800" max="1801" width="8.6640625" style="55" customWidth="1"/>
    <col min="1802" max="1802" width="1.6640625" style="55" customWidth="1"/>
    <col min="1803" max="1804" width="8.6640625" style="55" customWidth="1"/>
    <col min="1805" max="1805" width="1.6640625" style="55" customWidth="1"/>
    <col min="1806" max="1806" width="8.6640625" style="55" customWidth="1"/>
    <col min="1807" max="1807" width="8.109375" style="55" customWidth="1"/>
    <col min="1808" max="1808" width="2.44140625" style="55" customWidth="1"/>
    <col min="1809" max="2048" width="9.109375" style="55"/>
    <col min="2049" max="2049" width="37.6640625" style="55" customWidth="1"/>
    <col min="2050" max="2051" width="7.6640625" style="55" customWidth="1"/>
    <col min="2052" max="2052" width="2.44140625" style="55" customWidth="1"/>
    <col min="2053" max="2054" width="8.6640625" style="55" customWidth="1"/>
    <col min="2055" max="2055" width="1.6640625" style="55" customWidth="1"/>
    <col min="2056" max="2057" width="8.6640625" style="55" customWidth="1"/>
    <col min="2058" max="2058" width="1.6640625" style="55" customWidth="1"/>
    <col min="2059" max="2060" width="8.6640625" style="55" customWidth="1"/>
    <col min="2061" max="2061" width="1.6640625" style="55" customWidth="1"/>
    <col min="2062" max="2062" width="8.6640625" style="55" customWidth="1"/>
    <col min="2063" max="2063" width="8.109375" style="55" customWidth="1"/>
    <col min="2064" max="2064" width="2.44140625" style="55" customWidth="1"/>
    <col min="2065" max="2304" width="9.109375" style="55"/>
    <col min="2305" max="2305" width="37.6640625" style="55" customWidth="1"/>
    <col min="2306" max="2307" width="7.6640625" style="55" customWidth="1"/>
    <col min="2308" max="2308" width="2.44140625" style="55" customWidth="1"/>
    <col min="2309" max="2310" width="8.6640625" style="55" customWidth="1"/>
    <col min="2311" max="2311" width="1.6640625" style="55" customWidth="1"/>
    <col min="2312" max="2313" width="8.6640625" style="55" customWidth="1"/>
    <col min="2314" max="2314" width="1.6640625" style="55" customWidth="1"/>
    <col min="2315" max="2316" width="8.6640625" style="55" customWidth="1"/>
    <col min="2317" max="2317" width="1.6640625" style="55" customWidth="1"/>
    <col min="2318" max="2318" width="8.6640625" style="55" customWidth="1"/>
    <col min="2319" max="2319" width="8.109375" style="55" customWidth="1"/>
    <col min="2320" max="2320" width="2.44140625" style="55" customWidth="1"/>
    <col min="2321" max="2560" width="9.109375" style="55"/>
    <col min="2561" max="2561" width="37.6640625" style="55" customWidth="1"/>
    <col min="2562" max="2563" width="7.6640625" style="55" customWidth="1"/>
    <col min="2564" max="2564" width="2.44140625" style="55" customWidth="1"/>
    <col min="2565" max="2566" width="8.6640625" style="55" customWidth="1"/>
    <col min="2567" max="2567" width="1.6640625" style="55" customWidth="1"/>
    <col min="2568" max="2569" width="8.6640625" style="55" customWidth="1"/>
    <col min="2570" max="2570" width="1.6640625" style="55" customWidth="1"/>
    <col min="2571" max="2572" width="8.6640625" style="55" customWidth="1"/>
    <col min="2573" max="2573" width="1.6640625" style="55" customWidth="1"/>
    <col min="2574" max="2574" width="8.6640625" style="55" customWidth="1"/>
    <col min="2575" max="2575" width="8.109375" style="55" customWidth="1"/>
    <col min="2576" max="2576" width="2.44140625" style="55" customWidth="1"/>
    <col min="2577" max="2816" width="9.109375" style="55"/>
    <col min="2817" max="2817" width="37.6640625" style="55" customWidth="1"/>
    <col min="2818" max="2819" width="7.6640625" style="55" customWidth="1"/>
    <col min="2820" max="2820" width="2.44140625" style="55" customWidth="1"/>
    <col min="2821" max="2822" width="8.6640625" style="55" customWidth="1"/>
    <col min="2823" max="2823" width="1.6640625" style="55" customWidth="1"/>
    <col min="2824" max="2825" width="8.6640625" style="55" customWidth="1"/>
    <col min="2826" max="2826" width="1.6640625" style="55" customWidth="1"/>
    <col min="2827" max="2828" width="8.6640625" style="55" customWidth="1"/>
    <col min="2829" max="2829" width="1.6640625" style="55" customWidth="1"/>
    <col min="2830" max="2830" width="8.6640625" style="55" customWidth="1"/>
    <col min="2831" max="2831" width="8.109375" style="55" customWidth="1"/>
    <col min="2832" max="2832" width="2.44140625" style="55" customWidth="1"/>
    <col min="2833" max="3072" width="9.109375" style="55"/>
    <col min="3073" max="3073" width="37.6640625" style="55" customWidth="1"/>
    <col min="3074" max="3075" width="7.6640625" style="55" customWidth="1"/>
    <col min="3076" max="3076" width="2.44140625" style="55" customWidth="1"/>
    <col min="3077" max="3078" width="8.6640625" style="55" customWidth="1"/>
    <col min="3079" max="3079" width="1.6640625" style="55" customWidth="1"/>
    <col min="3080" max="3081" width="8.6640625" style="55" customWidth="1"/>
    <col min="3082" max="3082" width="1.6640625" style="55" customWidth="1"/>
    <col min="3083" max="3084" width="8.6640625" style="55" customWidth="1"/>
    <col min="3085" max="3085" width="1.6640625" style="55" customWidth="1"/>
    <col min="3086" max="3086" width="8.6640625" style="55" customWidth="1"/>
    <col min="3087" max="3087" width="8.109375" style="55" customWidth="1"/>
    <col min="3088" max="3088" width="2.44140625" style="55" customWidth="1"/>
    <col min="3089" max="3328" width="9.109375" style="55"/>
    <col min="3329" max="3329" width="37.6640625" style="55" customWidth="1"/>
    <col min="3330" max="3331" width="7.6640625" style="55" customWidth="1"/>
    <col min="3332" max="3332" width="2.44140625" style="55" customWidth="1"/>
    <col min="3333" max="3334" width="8.6640625" style="55" customWidth="1"/>
    <col min="3335" max="3335" width="1.6640625" style="55" customWidth="1"/>
    <col min="3336" max="3337" width="8.6640625" style="55" customWidth="1"/>
    <col min="3338" max="3338" width="1.6640625" style="55" customWidth="1"/>
    <col min="3339" max="3340" width="8.6640625" style="55" customWidth="1"/>
    <col min="3341" max="3341" width="1.6640625" style="55" customWidth="1"/>
    <col min="3342" max="3342" width="8.6640625" style="55" customWidth="1"/>
    <col min="3343" max="3343" width="8.109375" style="55" customWidth="1"/>
    <col min="3344" max="3344" width="2.44140625" style="55" customWidth="1"/>
    <col min="3345" max="3584" width="9.109375" style="55"/>
    <col min="3585" max="3585" width="37.6640625" style="55" customWidth="1"/>
    <col min="3586" max="3587" width="7.6640625" style="55" customWidth="1"/>
    <col min="3588" max="3588" width="2.44140625" style="55" customWidth="1"/>
    <col min="3589" max="3590" width="8.6640625" style="55" customWidth="1"/>
    <col min="3591" max="3591" width="1.6640625" style="55" customWidth="1"/>
    <col min="3592" max="3593" width="8.6640625" style="55" customWidth="1"/>
    <col min="3594" max="3594" width="1.6640625" style="55" customWidth="1"/>
    <col min="3595" max="3596" width="8.6640625" style="55" customWidth="1"/>
    <col min="3597" max="3597" width="1.6640625" style="55" customWidth="1"/>
    <col min="3598" max="3598" width="8.6640625" style="55" customWidth="1"/>
    <col min="3599" max="3599" width="8.109375" style="55" customWidth="1"/>
    <col min="3600" max="3600" width="2.44140625" style="55" customWidth="1"/>
    <col min="3601" max="3840" width="9.109375" style="55"/>
    <col min="3841" max="3841" width="37.6640625" style="55" customWidth="1"/>
    <col min="3842" max="3843" width="7.6640625" style="55" customWidth="1"/>
    <col min="3844" max="3844" width="2.44140625" style="55" customWidth="1"/>
    <col min="3845" max="3846" width="8.6640625" style="55" customWidth="1"/>
    <col min="3847" max="3847" width="1.6640625" style="55" customWidth="1"/>
    <col min="3848" max="3849" width="8.6640625" style="55" customWidth="1"/>
    <col min="3850" max="3850" width="1.6640625" style="55" customWidth="1"/>
    <col min="3851" max="3852" width="8.6640625" style="55" customWidth="1"/>
    <col min="3853" max="3853" width="1.6640625" style="55" customWidth="1"/>
    <col min="3854" max="3854" width="8.6640625" style="55" customWidth="1"/>
    <col min="3855" max="3855" width="8.109375" style="55" customWidth="1"/>
    <col min="3856" max="3856" width="2.44140625" style="55" customWidth="1"/>
    <col min="3857" max="4096" width="9.109375" style="55"/>
    <col min="4097" max="4097" width="37.6640625" style="55" customWidth="1"/>
    <col min="4098" max="4099" width="7.6640625" style="55" customWidth="1"/>
    <col min="4100" max="4100" width="2.44140625" style="55" customWidth="1"/>
    <col min="4101" max="4102" width="8.6640625" style="55" customWidth="1"/>
    <col min="4103" max="4103" width="1.6640625" style="55" customWidth="1"/>
    <col min="4104" max="4105" width="8.6640625" style="55" customWidth="1"/>
    <col min="4106" max="4106" width="1.6640625" style="55" customWidth="1"/>
    <col min="4107" max="4108" width="8.6640625" style="55" customWidth="1"/>
    <col min="4109" max="4109" width="1.6640625" style="55" customWidth="1"/>
    <col min="4110" max="4110" width="8.6640625" style="55" customWidth="1"/>
    <col min="4111" max="4111" width="8.109375" style="55" customWidth="1"/>
    <col min="4112" max="4112" width="2.44140625" style="55" customWidth="1"/>
    <col min="4113" max="4352" width="9.109375" style="55"/>
    <col min="4353" max="4353" width="37.6640625" style="55" customWidth="1"/>
    <col min="4354" max="4355" width="7.6640625" style="55" customWidth="1"/>
    <col min="4356" max="4356" width="2.44140625" style="55" customWidth="1"/>
    <col min="4357" max="4358" width="8.6640625" style="55" customWidth="1"/>
    <col min="4359" max="4359" width="1.6640625" style="55" customWidth="1"/>
    <col min="4360" max="4361" width="8.6640625" style="55" customWidth="1"/>
    <col min="4362" max="4362" width="1.6640625" style="55" customWidth="1"/>
    <col min="4363" max="4364" width="8.6640625" style="55" customWidth="1"/>
    <col min="4365" max="4365" width="1.6640625" style="55" customWidth="1"/>
    <col min="4366" max="4366" width="8.6640625" style="55" customWidth="1"/>
    <col min="4367" max="4367" width="8.109375" style="55" customWidth="1"/>
    <col min="4368" max="4368" width="2.44140625" style="55" customWidth="1"/>
    <col min="4369" max="4608" width="9.109375" style="55"/>
    <col min="4609" max="4609" width="37.6640625" style="55" customWidth="1"/>
    <col min="4610" max="4611" width="7.6640625" style="55" customWidth="1"/>
    <col min="4612" max="4612" width="2.44140625" style="55" customWidth="1"/>
    <col min="4613" max="4614" width="8.6640625" style="55" customWidth="1"/>
    <col min="4615" max="4615" width="1.6640625" style="55" customWidth="1"/>
    <col min="4616" max="4617" width="8.6640625" style="55" customWidth="1"/>
    <col min="4618" max="4618" width="1.6640625" style="55" customWidth="1"/>
    <col min="4619" max="4620" width="8.6640625" style="55" customWidth="1"/>
    <col min="4621" max="4621" width="1.6640625" style="55" customWidth="1"/>
    <col min="4622" max="4622" width="8.6640625" style="55" customWidth="1"/>
    <col min="4623" max="4623" width="8.109375" style="55" customWidth="1"/>
    <col min="4624" max="4624" width="2.44140625" style="55" customWidth="1"/>
    <col min="4625" max="4864" width="9.109375" style="55"/>
    <col min="4865" max="4865" width="37.6640625" style="55" customWidth="1"/>
    <col min="4866" max="4867" width="7.6640625" style="55" customWidth="1"/>
    <col min="4868" max="4868" width="2.44140625" style="55" customWidth="1"/>
    <col min="4869" max="4870" width="8.6640625" style="55" customWidth="1"/>
    <col min="4871" max="4871" width="1.6640625" style="55" customWidth="1"/>
    <col min="4872" max="4873" width="8.6640625" style="55" customWidth="1"/>
    <col min="4874" max="4874" width="1.6640625" style="55" customWidth="1"/>
    <col min="4875" max="4876" width="8.6640625" style="55" customWidth="1"/>
    <col min="4877" max="4877" width="1.6640625" style="55" customWidth="1"/>
    <col min="4878" max="4878" width="8.6640625" style="55" customWidth="1"/>
    <col min="4879" max="4879" width="8.109375" style="55" customWidth="1"/>
    <col min="4880" max="4880" width="2.44140625" style="55" customWidth="1"/>
    <col min="4881" max="5120" width="9.109375" style="55"/>
    <col min="5121" max="5121" width="37.6640625" style="55" customWidth="1"/>
    <col min="5122" max="5123" width="7.6640625" style="55" customWidth="1"/>
    <col min="5124" max="5124" width="2.44140625" style="55" customWidth="1"/>
    <col min="5125" max="5126" width="8.6640625" style="55" customWidth="1"/>
    <col min="5127" max="5127" width="1.6640625" style="55" customWidth="1"/>
    <col min="5128" max="5129" width="8.6640625" style="55" customWidth="1"/>
    <col min="5130" max="5130" width="1.6640625" style="55" customWidth="1"/>
    <col min="5131" max="5132" width="8.6640625" style="55" customWidth="1"/>
    <col min="5133" max="5133" width="1.6640625" style="55" customWidth="1"/>
    <col min="5134" max="5134" width="8.6640625" style="55" customWidth="1"/>
    <col min="5135" max="5135" width="8.109375" style="55" customWidth="1"/>
    <col min="5136" max="5136" width="2.44140625" style="55" customWidth="1"/>
    <col min="5137" max="5376" width="9.109375" style="55"/>
    <col min="5377" max="5377" width="37.6640625" style="55" customWidth="1"/>
    <col min="5378" max="5379" width="7.6640625" style="55" customWidth="1"/>
    <col min="5380" max="5380" width="2.44140625" style="55" customWidth="1"/>
    <col min="5381" max="5382" width="8.6640625" style="55" customWidth="1"/>
    <col min="5383" max="5383" width="1.6640625" style="55" customWidth="1"/>
    <col min="5384" max="5385" width="8.6640625" style="55" customWidth="1"/>
    <col min="5386" max="5386" width="1.6640625" style="55" customWidth="1"/>
    <col min="5387" max="5388" width="8.6640625" style="55" customWidth="1"/>
    <col min="5389" max="5389" width="1.6640625" style="55" customWidth="1"/>
    <col min="5390" max="5390" width="8.6640625" style="55" customWidth="1"/>
    <col min="5391" max="5391" width="8.109375" style="55" customWidth="1"/>
    <col min="5392" max="5392" width="2.44140625" style="55" customWidth="1"/>
    <col min="5393" max="5632" width="9.109375" style="55"/>
    <col min="5633" max="5633" width="37.6640625" style="55" customWidth="1"/>
    <col min="5634" max="5635" width="7.6640625" style="55" customWidth="1"/>
    <col min="5636" max="5636" width="2.44140625" style="55" customWidth="1"/>
    <col min="5637" max="5638" width="8.6640625" style="55" customWidth="1"/>
    <col min="5639" max="5639" width="1.6640625" style="55" customWidth="1"/>
    <col min="5640" max="5641" width="8.6640625" style="55" customWidth="1"/>
    <col min="5642" max="5642" width="1.6640625" style="55" customWidth="1"/>
    <col min="5643" max="5644" width="8.6640625" style="55" customWidth="1"/>
    <col min="5645" max="5645" width="1.6640625" style="55" customWidth="1"/>
    <col min="5646" max="5646" width="8.6640625" style="55" customWidth="1"/>
    <col min="5647" max="5647" width="8.109375" style="55" customWidth="1"/>
    <col min="5648" max="5648" width="2.44140625" style="55" customWidth="1"/>
    <col min="5649" max="5888" width="9.109375" style="55"/>
    <col min="5889" max="5889" width="37.6640625" style="55" customWidth="1"/>
    <col min="5890" max="5891" width="7.6640625" style="55" customWidth="1"/>
    <col min="5892" max="5892" width="2.44140625" style="55" customWidth="1"/>
    <col min="5893" max="5894" width="8.6640625" style="55" customWidth="1"/>
    <col min="5895" max="5895" width="1.6640625" style="55" customWidth="1"/>
    <col min="5896" max="5897" width="8.6640625" style="55" customWidth="1"/>
    <col min="5898" max="5898" width="1.6640625" style="55" customWidth="1"/>
    <col min="5899" max="5900" width="8.6640625" style="55" customWidth="1"/>
    <col min="5901" max="5901" width="1.6640625" style="55" customWidth="1"/>
    <col min="5902" max="5902" width="8.6640625" style="55" customWidth="1"/>
    <col min="5903" max="5903" width="8.109375" style="55" customWidth="1"/>
    <col min="5904" max="5904" width="2.44140625" style="55" customWidth="1"/>
    <col min="5905" max="6144" width="9.109375" style="55"/>
    <col min="6145" max="6145" width="37.6640625" style="55" customWidth="1"/>
    <col min="6146" max="6147" width="7.6640625" style="55" customWidth="1"/>
    <col min="6148" max="6148" width="2.44140625" style="55" customWidth="1"/>
    <col min="6149" max="6150" width="8.6640625" style="55" customWidth="1"/>
    <col min="6151" max="6151" width="1.6640625" style="55" customWidth="1"/>
    <col min="6152" max="6153" width="8.6640625" style="55" customWidth="1"/>
    <col min="6154" max="6154" width="1.6640625" style="55" customWidth="1"/>
    <col min="6155" max="6156" width="8.6640625" style="55" customWidth="1"/>
    <col min="6157" max="6157" width="1.6640625" style="55" customWidth="1"/>
    <col min="6158" max="6158" width="8.6640625" style="55" customWidth="1"/>
    <col min="6159" max="6159" width="8.109375" style="55" customWidth="1"/>
    <col min="6160" max="6160" width="2.44140625" style="55" customWidth="1"/>
    <col min="6161" max="6400" width="9.109375" style="55"/>
    <col min="6401" max="6401" width="37.6640625" style="55" customWidth="1"/>
    <col min="6402" max="6403" width="7.6640625" style="55" customWidth="1"/>
    <col min="6404" max="6404" width="2.44140625" style="55" customWidth="1"/>
    <col min="6405" max="6406" width="8.6640625" style="55" customWidth="1"/>
    <col min="6407" max="6407" width="1.6640625" style="55" customWidth="1"/>
    <col min="6408" max="6409" width="8.6640625" style="55" customWidth="1"/>
    <col min="6410" max="6410" width="1.6640625" style="55" customWidth="1"/>
    <col min="6411" max="6412" width="8.6640625" style="55" customWidth="1"/>
    <col min="6413" max="6413" width="1.6640625" style="55" customWidth="1"/>
    <col min="6414" max="6414" width="8.6640625" style="55" customWidth="1"/>
    <col min="6415" max="6415" width="8.109375" style="55" customWidth="1"/>
    <col min="6416" max="6416" width="2.44140625" style="55" customWidth="1"/>
    <col min="6417" max="6656" width="9.109375" style="55"/>
    <col min="6657" max="6657" width="37.6640625" style="55" customWidth="1"/>
    <col min="6658" max="6659" width="7.6640625" style="55" customWidth="1"/>
    <col min="6660" max="6660" width="2.44140625" style="55" customWidth="1"/>
    <col min="6661" max="6662" width="8.6640625" style="55" customWidth="1"/>
    <col min="6663" max="6663" width="1.6640625" style="55" customWidth="1"/>
    <col min="6664" max="6665" width="8.6640625" style="55" customWidth="1"/>
    <col min="6666" max="6666" width="1.6640625" style="55" customWidth="1"/>
    <col min="6667" max="6668" width="8.6640625" style="55" customWidth="1"/>
    <col min="6669" max="6669" width="1.6640625" style="55" customWidth="1"/>
    <col min="6670" max="6670" width="8.6640625" style="55" customWidth="1"/>
    <col min="6671" max="6671" width="8.109375" style="55" customWidth="1"/>
    <col min="6672" max="6672" width="2.44140625" style="55" customWidth="1"/>
    <col min="6673" max="6912" width="9.109375" style="55"/>
    <col min="6913" max="6913" width="37.6640625" style="55" customWidth="1"/>
    <col min="6914" max="6915" width="7.6640625" style="55" customWidth="1"/>
    <col min="6916" max="6916" width="2.44140625" style="55" customWidth="1"/>
    <col min="6917" max="6918" width="8.6640625" style="55" customWidth="1"/>
    <col min="6919" max="6919" width="1.6640625" style="55" customWidth="1"/>
    <col min="6920" max="6921" width="8.6640625" style="55" customWidth="1"/>
    <col min="6922" max="6922" width="1.6640625" style="55" customWidth="1"/>
    <col min="6923" max="6924" width="8.6640625" style="55" customWidth="1"/>
    <col min="6925" max="6925" width="1.6640625" style="55" customWidth="1"/>
    <col min="6926" max="6926" width="8.6640625" style="55" customWidth="1"/>
    <col min="6927" max="6927" width="8.109375" style="55" customWidth="1"/>
    <col min="6928" max="6928" width="2.44140625" style="55" customWidth="1"/>
    <col min="6929" max="7168" width="9.109375" style="55"/>
    <col min="7169" max="7169" width="37.6640625" style="55" customWidth="1"/>
    <col min="7170" max="7171" width="7.6640625" style="55" customWidth="1"/>
    <col min="7172" max="7172" width="2.44140625" style="55" customWidth="1"/>
    <col min="7173" max="7174" width="8.6640625" style="55" customWidth="1"/>
    <col min="7175" max="7175" width="1.6640625" style="55" customWidth="1"/>
    <col min="7176" max="7177" width="8.6640625" style="55" customWidth="1"/>
    <col min="7178" max="7178" width="1.6640625" style="55" customWidth="1"/>
    <col min="7179" max="7180" width="8.6640625" style="55" customWidth="1"/>
    <col min="7181" max="7181" width="1.6640625" style="55" customWidth="1"/>
    <col min="7182" max="7182" width="8.6640625" style="55" customWidth="1"/>
    <col min="7183" max="7183" width="8.109375" style="55" customWidth="1"/>
    <col min="7184" max="7184" width="2.44140625" style="55" customWidth="1"/>
    <col min="7185" max="7424" width="9.109375" style="55"/>
    <col min="7425" max="7425" width="37.6640625" style="55" customWidth="1"/>
    <col min="7426" max="7427" width="7.6640625" style="55" customWidth="1"/>
    <col min="7428" max="7428" width="2.44140625" style="55" customWidth="1"/>
    <col min="7429" max="7430" width="8.6640625" style="55" customWidth="1"/>
    <col min="7431" max="7431" width="1.6640625" style="55" customWidth="1"/>
    <col min="7432" max="7433" width="8.6640625" style="55" customWidth="1"/>
    <col min="7434" max="7434" width="1.6640625" style="55" customWidth="1"/>
    <col min="7435" max="7436" width="8.6640625" style="55" customWidth="1"/>
    <col min="7437" max="7437" width="1.6640625" style="55" customWidth="1"/>
    <col min="7438" max="7438" width="8.6640625" style="55" customWidth="1"/>
    <col min="7439" max="7439" width="8.109375" style="55" customWidth="1"/>
    <col min="7440" max="7440" width="2.44140625" style="55" customWidth="1"/>
    <col min="7441" max="7680" width="9.109375" style="55"/>
    <col min="7681" max="7681" width="37.6640625" style="55" customWidth="1"/>
    <col min="7682" max="7683" width="7.6640625" style="55" customWidth="1"/>
    <col min="7684" max="7684" width="2.44140625" style="55" customWidth="1"/>
    <col min="7685" max="7686" width="8.6640625" style="55" customWidth="1"/>
    <col min="7687" max="7687" width="1.6640625" style="55" customWidth="1"/>
    <col min="7688" max="7689" width="8.6640625" style="55" customWidth="1"/>
    <col min="7690" max="7690" width="1.6640625" style="55" customWidth="1"/>
    <col min="7691" max="7692" width="8.6640625" style="55" customWidth="1"/>
    <col min="7693" max="7693" width="1.6640625" style="55" customWidth="1"/>
    <col min="7694" max="7694" width="8.6640625" style="55" customWidth="1"/>
    <col min="7695" max="7695" width="8.109375" style="55" customWidth="1"/>
    <col min="7696" max="7696" width="2.44140625" style="55" customWidth="1"/>
    <col min="7697" max="7936" width="9.109375" style="55"/>
    <col min="7937" max="7937" width="37.6640625" style="55" customWidth="1"/>
    <col min="7938" max="7939" width="7.6640625" style="55" customWidth="1"/>
    <col min="7940" max="7940" width="2.44140625" style="55" customWidth="1"/>
    <col min="7941" max="7942" width="8.6640625" style="55" customWidth="1"/>
    <col min="7943" max="7943" width="1.6640625" style="55" customWidth="1"/>
    <col min="7944" max="7945" width="8.6640625" style="55" customWidth="1"/>
    <col min="7946" max="7946" width="1.6640625" style="55" customWidth="1"/>
    <col min="7947" max="7948" width="8.6640625" style="55" customWidth="1"/>
    <col min="7949" max="7949" width="1.6640625" style="55" customWidth="1"/>
    <col min="7950" max="7950" width="8.6640625" style="55" customWidth="1"/>
    <col min="7951" max="7951" width="8.109375" style="55" customWidth="1"/>
    <col min="7952" max="7952" width="2.44140625" style="55" customWidth="1"/>
    <col min="7953" max="8192" width="9.109375" style="55"/>
    <col min="8193" max="8193" width="37.6640625" style="55" customWidth="1"/>
    <col min="8194" max="8195" width="7.6640625" style="55" customWidth="1"/>
    <col min="8196" max="8196" width="2.44140625" style="55" customWidth="1"/>
    <col min="8197" max="8198" width="8.6640625" style="55" customWidth="1"/>
    <col min="8199" max="8199" width="1.6640625" style="55" customWidth="1"/>
    <col min="8200" max="8201" width="8.6640625" style="55" customWidth="1"/>
    <col min="8202" max="8202" width="1.6640625" style="55" customWidth="1"/>
    <col min="8203" max="8204" width="8.6640625" style="55" customWidth="1"/>
    <col min="8205" max="8205" width="1.6640625" style="55" customWidth="1"/>
    <col min="8206" max="8206" width="8.6640625" style="55" customWidth="1"/>
    <col min="8207" max="8207" width="8.109375" style="55" customWidth="1"/>
    <col min="8208" max="8208" width="2.44140625" style="55" customWidth="1"/>
    <col min="8209" max="8448" width="9.109375" style="55"/>
    <col min="8449" max="8449" width="37.6640625" style="55" customWidth="1"/>
    <col min="8450" max="8451" width="7.6640625" style="55" customWidth="1"/>
    <col min="8452" max="8452" width="2.44140625" style="55" customWidth="1"/>
    <col min="8453" max="8454" width="8.6640625" style="55" customWidth="1"/>
    <col min="8455" max="8455" width="1.6640625" style="55" customWidth="1"/>
    <col min="8456" max="8457" width="8.6640625" style="55" customWidth="1"/>
    <col min="8458" max="8458" width="1.6640625" style="55" customWidth="1"/>
    <col min="8459" max="8460" width="8.6640625" style="55" customWidth="1"/>
    <col min="8461" max="8461" width="1.6640625" style="55" customWidth="1"/>
    <col min="8462" max="8462" width="8.6640625" style="55" customWidth="1"/>
    <col min="8463" max="8463" width="8.109375" style="55" customWidth="1"/>
    <col min="8464" max="8464" width="2.44140625" style="55" customWidth="1"/>
    <col min="8465" max="8704" width="9.109375" style="55"/>
    <col min="8705" max="8705" width="37.6640625" style="55" customWidth="1"/>
    <col min="8706" max="8707" width="7.6640625" style="55" customWidth="1"/>
    <col min="8708" max="8708" width="2.44140625" style="55" customWidth="1"/>
    <col min="8709" max="8710" width="8.6640625" style="55" customWidth="1"/>
    <col min="8711" max="8711" width="1.6640625" style="55" customWidth="1"/>
    <col min="8712" max="8713" width="8.6640625" style="55" customWidth="1"/>
    <col min="8714" max="8714" width="1.6640625" style="55" customWidth="1"/>
    <col min="8715" max="8716" width="8.6640625" style="55" customWidth="1"/>
    <col min="8717" max="8717" width="1.6640625" style="55" customWidth="1"/>
    <col min="8718" max="8718" width="8.6640625" style="55" customWidth="1"/>
    <col min="8719" max="8719" width="8.109375" style="55" customWidth="1"/>
    <col min="8720" max="8720" width="2.44140625" style="55" customWidth="1"/>
    <col min="8721" max="8960" width="9.109375" style="55"/>
    <col min="8961" max="8961" width="37.6640625" style="55" customWidth="1"/>
    <col min="8962" max="8963" width="7.6640625" style="55" customWidth="1"/>
    <col min="8964" max="8964" width="2.44140625" style="55" customWidth="1"/>
    <col min="8965" max="8966" width="8.6640625" style="55" customWidth="1"/>
    <col min="8967" max="8967" width="1.6640625" style="55" customWidth="1"/>
    <col min="8968" max="8969" width="8.6640625" style="55" customWidth="1"/>
    <col min="8970" max="8970" width="1.6640625" style="55" customWidth="1"/>
    <col min="8971" max="8972" width="8.6640625" style="55" customWidth="1"/>
    <col min="8973" max="8973" width="1.6640625" style="55" customWidth="1"/>
    <col min="8974" max="8974" width="8.6640625" style="55" customWidth="1"/>
    <col min="8975" max="8975" width="8.109375" style="55" customWidth="1"/>
    <col min="8976" max="8976" width="2.44140625" style="55" customWidth="1"/>
    <col min="8977" max="9216" width="9.109375" style="55"/>
    <col min="9217" max="9217" width="37.6640625" style="55" customWidth="1"/>
    <col min="9218" max="9219" width="7.6640625" style="55" customWidth="1"/>
    <col min="9220" max="9220" width="2.44140625" style="55" customWidth="1"/>
    <col min="9221" max="9222" width="8.6640625" style="55" customWidth="1"/>
    <col min="9223" max="9223" width="1.6640625" style="55" customWidth="1"/>
    <col min="9224" max="9225" width="8.6640625" style="55" customWidth="1"/>
    <col min="9226" max="9226" width="1.6640625" style="55" customWidth="1"/>
    <col min="9227" max="9228" width="8.6640625" style="55" customWidth="1"/>
    <col min="9229" max="9229" width="1.6640625" style="55" customWidth="1"/>
    <col min="9230" max="9230" width="8.6640625" style="55" customWidth="1"/>
    <col min="9231" max="9231" width="8.109375" style="55" customWidth="1"/>
    <col min="9232" max="9232" width="2.44140625" style="55" customWidth="1"/>
    <col min="9233" max="9472" width="9.109375" style="55"/>
    <col min="9473" max="9473" width="37.6640625" style="55" customWidth="1"/>
    <col min="9474" max="9475" width="7.6640625" style="55" customWidth="1"/>
    <col min="9476" max="9476" width="2.44140625" style="55" customWidth="1"/>
    <col min="9477" max="9478" width="8.6640625" style="55" customWidth="1"/>
    <col min="9479" max="9479" width="1.6640625" style="55" customWidth="1"/>
    <col min="9480" max="9481" width="8.6640625" style="55" customWidth="1"/>
    <col min="9482" max="9482" width="1.6640625" style="55" customWidth="1"/>
    <col min="9483" max="9484" width="8.6640625" style="55" customWidth="1"/>
    <col min="9485" max="9485" width="1.6640625" style="55" customWidth="1"/>
    <col min="9486" max="9486" width="8.6640625" style="55" customWidth="1"/>
    <col min="9487" max="9487" width="8.109375" style="55" customWidth="1"/>
    <col min="9488" max="9488" width="2.44140625" style="55" customWidth="1"/>
    <col min="9489" max="9728" width="9.109375" style="55"/>
    <col min="9729" max="9729" width="37.6640625" style="55" customWidth="1"/>
    <col min="9730" max="9731" width="7.6640625" style="55" customWidth="1"/>
    <col min="9732" max="9732" width="2.44140625" style="55" customWidth="1"/>
    <col min="9733" max="9734" width="8.6640625" style="55" customWidth="1"/>
    <col min="9735" max="9735" width="1.6640625" style="55" customWidth="1"/>
    <col min="9736" max="9737" width="8.6640625" style="55" customWidth="1"/>
    <col min="9738" max="9738" width="1.6640625" style="55" customWidth="1"/>
    <col min="9739" max="9740" width="8.6640625" style="55" customWidth="1"/>
    <col min="9741" max="9741" width="1.6640625" style="55" customWidth="1"/>
    <col min="9742" max="9742" width="8.6640625" style="55" customWidth="1"/>
    <col min="9743" max="9743" width="8.109375" style="55" customWidth="1"/>
    <col min="9744" max="9744" width="2.44140625" style="55" customWidth="1"/>
    <col min="9745" max="9984" width="9.109375" style="55"/>
    <col min="9985" max="9985" width="37.6640625" style="55" customWidth="1"/>
    <col min="9986" max="9987" width="7.6640625" style="55" customWidth="1"/>
    <col min="9988" max="9988" width="2.44140625" style="55" customWidth="1"/>
    <col min="9989" max="9990" width="8.6640625" style="55" customWidth="1"/>
    <col min="9991" max="9991" width="1.6640625" style="55" customWidth="1"/>
    <col min="9992" max="9993" width="8.6640625" style="55" customWidth="1"/>
    <col min="9994" max="9994" width="1.6640625" style="55" customWidth="1"/>
    <col min="9995" max="9996" width="8.6640625" style="55" customWidth="1"/>
    <col min="9997" max="9997" width="1.6640625" style="55" customWidth="1"/>
    <col min="9998" max="9998" width="8.6640625" style="55" customWidth="1"/>
    <col min="9999" max="9999" width="8.109375" style="55" customWidth="1"/>
    <col min="10000" max="10000" width="2.44140625" style="55" customWidth="1"/>
    <col min="10001" max="10240" width="9.109375" style="55"/>
    <col min="10241" max="10241" width="37.6640625" style="55" customWidth="1"/>
    <col min="10242" max="10243" width="7.6640625" style="55" customWidth="1"/>
    <col min="10244" max="10244" width="2.44140625" style="55" customWidth="1"/>
    <col min="10245" max="10246" width="8.6640625" style="55" customWidth="1"/>
    <col min="10247" max="10247" width="1.6640625" style="55" customWidth="1"/>
    <col min="10248" max="10249" width="8.6640625" style="55" customWidth="1"/>
    <col min="10250" max="10250" width="1.6640625" style="55" customWidth="1"/>
    <col min="10251" max="10252" width="8.6640625" style="55" customWidth="1"/>
    <col min="10253" max="10253" width="1.6640625" style="55" customWidth="1"/>
    <col min="10254" max="10254" width="8.6640625" style="55" customWidth="1"/>
    <col min="10255" max="10255" width="8.109375" style="55" customWidth="1"/>
    <col min="10256" max="10256" width="2.44140625" style="55" customWidth="1"/>
    <col min="10257" max="10496" width="9.109375" style="55"/>
    <col min="10497" max="10497" width="37.6640625" style="55" customWidth="1"/>
    <col min="10498" max="10499" width="7.6640625" style="55" customWidth="1"/>
    <col min="10500" max="10500" width="2.44140625" style="55" customWidth="1"/>
    <col min="10501" max="10502" width="8.6640625" style="55" customWidth="1"/>
    <col min="10503" max="10503" width="1.6640625" style="55" customWidth="1"/>
    <col min="10504" max="10505" width="8.6640625" style="55" customWidth="1"/>
    <col min="10506" max="10506" width="1.6640625" style="55" customWidth="1"/>
    <col min="10507" max="10508" width="8.6640625" style="55" customWidth="1"/>
    <col min="10509" max="10509" width="1.6640625" style="55" customWidth="1"/>
    <col min="10510" max="10510" width="8.6640625" style="55" customWidth="1"/>
    <col min="10511" max="10511" width="8.109375" style="55" customWidth="1"/>
    <col min="10512" max="10512" width="2.44140625" style="55" customWidth="1"/>
    <col min="10513" max="10752" width="9.109375" style="55"/>
    <col min="10753" max="10753" width="37.6640625" style="55" customWidth="1"/>
    <col min="10754" max="10755" width="7.6640625" style="55" customWidth="1"/>
    <col min="10756" max="10756" width="2.44140625" style="55" customWidth="1"/>
    <col min="10757" max="10758" width="8.6640625" style="55" customWidth="1"/>
    <col min="10759" max="10759" width="1.6640625" style="55" customWidth="1"/>
    <col min="10760" max="10761" width="8.6640625" style="55" customWidth="1"/>
    <col min="10762" max="10762" width="1.6640625" style="55" customWidth="1"/>
    <col min="10763" max="10764" width="8.6640625" style="55" customWidth="1"/>
    <col min="10765" max="10765" width="1.6640625" style="55" customWidth="1"/>
    <col min="10766" max="10766" width="8.6640625" style="55" customWidth="1"/>
    <col min="10767" max="10767" width="8.109375" style="55" customWidth="1"/>
    <col min="10768" max="10768" width="2.44140625" style="55" customWidth="1"/>
    <col min="10769" max="11008" width="9.109375" style="55"/>
    <col min="11009" max="11009" width="37.6640625" style="55" customWidth="1"/>
    <col min="11010" max="11011" width="7.6640625" style="55" customWidth="1"/>
    <col min="11012" max="11012" width="2.44140625" style="55" customWidth="1"/>
    <col min="11013" max="11014" width="8.6640625" style="55" customWidth="1"/>
    <col min="11015" max="11015" width="1.6640625" style="55" customWidth="1"/>
    <col min="11016" max="11017" width="8.6640625" style="55" customWidth="1"/>
    <col min="11018" max="11018" width="1.6640625" style="55" customWidth="1"/>
    <col min="11019" max="11020" width="8.6640625" style="55" customWidth="1"/>
    <col min="11021" max="11021" width="1.6640625" style="55" customWidth="1"/>
    <col min="11022" max="11022" width="8.6640625" style="55" customWidth="1"/>
    <col min="11023" max="11023" width="8.109375" style="55" customWidth="1"/>
    <col min="11024" max="11024" width="2.44140625" style="55" customWidth="1"/>
    <col min="11025" max="11264" width="9.109375" style="55"/>
    <col min="11265" max="11265" width="37.6640625" style="55" customWidth="1"/>
    <col min="11266" max="11267" width="7.6640625" style="55" customWidth="1"/>
    <col min="11268" max="11268" width="2.44140625" style="55" customWidth="1"/>
    <col min="11269" max="11270" width="8.6640625" style="55" customWidth="1"/>
    <col min="11271" max="11271" width="1.6640625" style="55" customWidth="1"/>
    <col min="11272" max="11273" width="8.6640625" style="55" customWidth="1"/>
    <col min="11274" max="11274" width="1.6640625" style="55" customWidth="1"/>
    <col min="11275" max="11276" width="8.6640625" style="55" customWidth="1"/>
    <col min="11277" max="11277" width="1.6640625" style="55" customWidth="1"/>
    <col min="11278" max="11278" width="8.6640625" style="55" customWidth="1"/>
    <col min="11279" max="11279" width="8.109375" style="55" customWidth="1"/>
    <col min="11280" max="11280" width="2.44140625" style="55" customWidth="1"/>
    <col min="11281" max="11520" width="9.109375" style="55"/>
    <col min="11521" max="11521" width="37.6640625" style="55" customWidth="1"/>
    <col min="11522" max="11523" width="7.6640625" style="55" customWidth="1"/>
    <col min="11524" max="11524" width="2.44140625" style="55" customWidth="1"/>
    <col min="11525" max="11526" width="8.6640625" style="55" customWidth="1"/>
    <col min="11527" max="11527" width="1.6640625" style="55" customWidth="1"/>
    <col min="11528" max="11529" width="8.6640625" style="55" customWidth="1"/>
    <col min="11530" max="11530" width="1.6640625" style="55" customWidth="1"/>
    <col min="11531" max="11532" width="8.6640625" style="55" customWidth="1"/>
    <col min="11533" max="11533" width="1.6640625" style="55" customWidth="1"/>
    <col min="11534" max="11534" width="8.6640625" style="55" customWidth="1"/>
    <col min="11535" max="11535" width="8.109375" style="55" customWidth="1"/>
    <col min="11536" max="11536" width="2.44140625" style="55" customWidth="1"/>
    <col min="11537" max="11776" width="9.109375" style="55"/>
    <col min="11777" max="11777" width="37.6640625" style="55" customWidth="1"/>
    <col min="11778" max="11779" width="7.6640625" style="55" customWidth="1"/>
    <col min="11780" max="11780" width="2.44140625" style="55" customWidth="1"/>
    <col min="11781" max="11782" width="8.6640625" style="55" customWidth="1"/>
    <col min="11783" max="11783" width="1.6640625" style="55" customWidth="1"/>
    <col min="11784" max="11785" width="8.6640625" style="55" customWidth="1"/>
    <col min="11786" max="11786" width="1.6640625" style="55" customWidth="1"/>
    <col min="11787" max="11788" width="8.6640625" style="55" customWidth="1"/>
    <col min="11789" max="11789" width="1.6640625" style="55" customWidth="1"/>
    <col min="11790" max="11790" width="8.6640625" style="55" customWidth="1"/>
    <col min="11791" max="11791" width="8.109375" style="55" customWidth="1"/>
    <col min="11792" max="11792" width="2.44140625" style="55" customWidth="1"/>
    <col min="11793" max="12032" width="9.109375" style="55"/>
    <col min="12033" max="12033" width="37.6640625" style="55" customWidth="1"/>
    <col min="12034" max="12035" width="7.6640625" style="55" customWidth="1"/>
    <col min="12036" max="12036" width="2.44140625" style="55" customWidth="1"/>
    <col min="12037" max="12038" width="8.6640625" style="55" customWidth="1"/>
    <col min="12039" max="12039" width="1.6640625" style="55" customWidth="1"/>
    <col min="12040" max="12041" width="8.6640625" style="55" customWidth="1"/>
    <col min="12042" max="12042" width="1.6640625" style="55" customWidth="1"/>
    <col min="12043" max="12044" width="8.6640625" style="55" customWidth="1"/>
    <col min="12045" max="12045" width="1.6640625" style="55" customWidth="1"/>
    <col min="12046" max="12046" width="8.6640625" style="55" customWidth="1"/>
    <col min="12047" max="12047" width="8.109375" style="55" customWidth="1"/>
    <col min="12048" max="12048" width="2.44140625" style="55" customWidth="1"/>
    <col min="12049" max="12288" width="9.109375" style="55"/>
    <col min="12289" max="12289" width="37.6640625" style="55" customWidth="1"/>
    <col min="12290" max="12291" width="7.6640625" style="55" customWidth="1"/>
    <col min="12292" max="12292" width="2.44140625" style="55" customWidth="1"/>
    <col min="12293" max="12294" width="8.6640625" style="55" customWidth="1"/>
    <col min="12295" max="12295" width="1.6640625" style="55" customWidth="1"/>
    <col min="12296" max="12297" width="8.6640625" style="55" customWidth="1"/>
    <col min="12298" max="12298" width="1.6640625" style="55" customWidth="1"/>
    <col min="12299" max="12300" width="8.6640625" style="55" customWidth="1"/>
    <col min="12301" max="12301" width="1.6640625" style="55" customWidth="1"/>
    <col min="12302" max="12302" width="8.6640625" style="55" customWidth="1"/>
    <col min="12303" max="12303" width="8.109375" style="55" customWidth="1"/>
    <col min="12304" max="12304" width="2.44140625" style="55" customWidth="1"/>
    <col min="12305" max="12544" width="9.109375" style="55"/>
    <col min="12545" max="12545" width="37.6640625" style="55" customWidth="1"/>
    <col min="12546" max="12547" width="7.6640625" style="55" customWidth="1"/>
    <col min="12548" max="12548" width="2.44140625" style="55" customWidth="1"/>
    <col min="12549" max="12550" width="8.6640625" style="55" customWidth="1"/>
    <col min="12551" max="12551" width="1.6640625" style="55" customWidth="1"/>
    <col min="12552" max="12553" width="8.6640625" style="55" customWidth="1"/>
    <col min="12554" max="12554" width="1.6640625" style="55" customWidth="1"/>
    <col min="12555" max="12556" width="8.6640625" style="55" customWidth="1"/>
    <col min="12557" max="12557" width="1.6640625" style="55" customWidth="1"/>
    <col min="12558" max="12558" width="8.6640625" style="55" customWidth="1"/>
    <col min="12559" max="12559" width="8.109375" style="55" customWidth="1"/>
    <col min="12560" max="12560" width="2.44140625" style="55" customWidth="1"/>
    <col min="12561" max="12800" width="9.109375" style="55"/>
    <col min="12801" max="12801" width="37.6640625" style="55" customWidth="1"/>
    <col min="12802" max="12803" width="7.6640625" style="55" customWidth="1"/>
    <col min="12804" max="12804" width="2.44140625" style="55" customWidth="1"/>
    <col min="12805" max="12806" width="8.6640625" style="55" customWidth="1"/>
    <col min="12807" max="12807" width="1.6640625" style="55" customWidth="1"/>
    <col min="12808" max="12809" width="8.6640625" style="55" customWidth="1"/>
    <col min="12810" max="12810" width="1.6640625" style="55" customWidth="1"/>
    <col min="12811" max="12812" width="8.6640625" style="55" customWidth="1"/>
    <col min="12813" max="12813" width="1.6640625" style="55" customWidth="1"/>
    <col min="12814" max="12814" width="8.6640625" style="55" customWidth="1"/>
    <col min="12815" max="12815" width="8.109375" style="55" customWidth="1"/>
    <col min="12816" max="12816" width="2.44140625" style="55" customWidth="1"/>
    <col min="12817" max="13056" width="9.109375" style="55"/>
    <col min="13057" max="13057" width="37.6640625" style="55" customWidth="1"/>
    <col min="13058" max="13059" width="7.6640625" style="55" customWidth="1"/>
    <col min="13060" max="13060" width="2.44140625" style="55" customWidth="1"/>
    <col min="13061" max="13062" width="8.6640625" style="55" customWidth="1"/>
    <col min="13063" max="13063" width="1.6640625" style="55" customWidth="1"/>
    <col min="13064" max="13065" width="8.6640625" style="55" customWidth="1"/>
    <col min="13066" max="13066" width="1.6640625" style="55" customWidth="1"/>
    <col min="13067" max="13068" width="8.6640625" style="55" customWidth="1"/>
    <col min="13069" max="13069" width="1.6640625" style="55" customWidth="1"/>
    <col min="13070" max="13070" width="8.6640625" style="55" customWidth="1"/>
    <col min="13071" max="13071" width="8.109375" style="55" customWidth="1"/>
    <col min="13072" max="13072" width="2.44140625" style="55" customWidth="1"/>
    <col min="13073" max="13312" width="9.109375" style="55"/>
    <col min="13313" max="13313" width="37.6640625" style="55" customWidth="1"/>
    <col min="13314" max="13315" width="7.6640625" style="55" customWidth="1"/>
    <col min="13316" max="13316" width="2.44140625" style="55" customWidth="1"/>
    <col min="13317" max="13318" width="8.6640625" style="55" customWidth="1"/>
    <col min="13319" max="13319" width="1.6640625" style="55" customWidth="1"/>
    <col min="13320" max="13321" width="8.6640625" style="55" customWidth="1"/>
    <col min="13322" max="13322" width="1.6640625" style="55" customWidth="1"/>
    <col min="13323" max="13324" width="8.6640625" style="55" customWidth="1"/>
    <col min="13325" max="13325" width="1.6640625" style="55" customWidth="1"/>
    <col min="13326" max="13326" width="8.6640625" style="55" customWidth="1"/>
    <col min="13327" max="13327" width="8.109375" style="55" customWidth="1"/>
    <col min="13328" max="13328" width="2.44140625" style="55" customWidth="1"/>
    <col min="13329" max="13568" width="9.109375" style="55"/>
    <col min="13569" max="13569" width="37.6640625" style="55" customWidth="1"/>
    <col min="13570" max="13571" width="7.6640625" style="55" customWidth="1"/>
    <col min="13572" max="13572" width="2.44140625" style="55" customWidth="1"/>
    <col min="13573" max="13574" width="8.6640625" style="55" customWidth="1"/>
    <col min="13575" max="13575" width="1.6640625" style="55" customWidth="1"/>
    <col min="13576" max="13577" width="8.6640625" style="55" customWidth="1"/>
    <col min="13578" max="13578" width="1.6640625" style="55" customWidth="1"/>
    <col min="13579" max="13580" width="8.6640625" style="55" customWidth="1"/>
    <col min="13581" max="13581" width="1.6640625" style="55" customWidth="1"/>
    <col min="13582" max="13582" width="8.6640625" style="55" customWidth="1"/>
    <col min="13583" max="13583" width="8.109375" style="55" customWidth="1"/>
    <col min="13584" max="13584" width="2.44140625" style="55" customWidth="1"/>
    <col min="13585" max="13824" width="9.109375" style="55"/>
    <col min="13825" max="13825" width="37.6640625" style="55" customWidth="1"/>
    <col min="13826" max="13827" width="7.6640625" style="55" customWidth="1"/>
    <col min="13828" max="13828" width="2.44140625" style="55" customWidth="1"/>
    <col min="13829" max="13830" width="8.6640625" style="55" customWidth="1"/>
    <col min="13831" max="13831" width="1.6640625" style="55" customWidth="1"/>
    <col min="13832" max="13833" width="8.6640625" style="55" customWidth="1"/>
    <col min="13834" max="13834" width="1.6640625" style="55" customWidth="1"/>
    <col min="13835" max="13836" width="8.6640625" style="55" customWidth="1"/>
    <col min="13837" max="13837" width="1.6640625" style="55" customWidth="1"/>
    <col min="13838" max="13838" width="8.6640625" style="55" customWidth="1"/>
    <col min="13839" max="13839" width="8.109375" style="55" customWidth="1"/>
    <col min="13840" max="13840" width="2.44140625" style="55" customWidth="1"/>
    <col min="13841" max="14080" width="9.109375" style="55"/>
    <col min="14081" max="14081" width="37.6640625" style="55" customWidth="1"/>
    <col min="14082" max="14083" width="7.6640625" style="55" customWidth="1"/>
    <col min="14084" max="14084" width="2.44140625" style="55" customWidth="1"/>
    <col min="14085" max="14086" width="8.6640625" style="55" customWidth="1"/>
    <col min="14087" max="14087" width="1.6640625" style="55" customWidth="1"/>
    <col min="14088" max="14089" width="8.6640625" style="55" customWidth="1"/>
    <col min="14090" max="14090" width="1.6640625" style="55" customWidth="1"/>
    <col min="14091" max="14092" width="8.6640625" style="55" customWidth="1"/>
    <col min="14093" max="14093" width="1.6640625" style="55" customWidth="1"/>
    <col min="14094" max="14094" width="8.6640625" style="55" customWidth="1"/>
    <col min="14095" max="14095" width="8.109375" style="55" customWidth="1"/>
    <col min="14096" max="14096" width="2.44140625" style="55" customWidth="1"/>
    <col min="14097" max="14336" width="9.109375" style="55"/>
    <col min="14337" max="14337" width="37.6640625" style="55" customWidth="1"/>
    <col min="14338" max="14339" width="7.6640625" style="55" customWidth="1"/>
    <col min="14340" max="14340" width="2.44140625" style="55" customWidth="1"/>
    <col min="14341" max="14342" width="8.6640625" style="55" customWidth="1"/>
    <col min="14343" max="14343" width="1.6640625" style="55" customWidth="1"/>
    <col min="14344" max="14345" width="8.6640625" style="55" customWidth="1"/>
    <col min="14346" max="14346" width="1.6640625" style="55" customWidth="1"/>
    <col min="14347" max="14348" width="8.6640625" style="55" customWidth="1"/>
    <col min="14349" max="14349" width="1.6640625" style="55" customWidth="1"/>
    <col min="14350" max="14350" width="8.6640625" style="55" customWidth="1"/>
    <col min="14351" max="14351" width="8.109375" style="55" customWidth="1"/>
    <col min="14352" max="14352" width="2.44140625" style="55" customWidth="1"/>
    <col min="14353" max="14592" width="9.109375" style="55"/>
    <col min="14593" max="14593" width="37.6640625" style="55" customWidth="1"/>
    <col min="14594" max="14595" width="7.6640625" style="55" customWidth="1"/>
    <col min="14596" max="14596" width="2.44140625" style="55" customWidth="1"/>
    <col min="14597" max="14598" width="8.6640625" style="55" customWidth="1"/>
    <col min="14599" max="14599" width="1.6640625" style="55" customWidth="1"/>
    <col min="14600" max="14601" width="8.6640625" style="55" customWidth="1"/>
    <col min="14602" max="14602" width="1.6640625" style="55" customWidth="1"/>
    <col min="14603" max="14604" width="8.6640625" style="55" customWidth="1"/>
    <col min="14605" max="14605" width="1.6640625" style="55" customWidth="1"/>
    <col min="14606" max="14606" width="8.6640625" style="55" customWidth="1"/>
    <col min="14607" max="14607" width="8.109375" style="55" customWidth="1"/>
    <col min="14608" max="14608" width="2.44140625" style="55" customWidth="1"/>
    <col min="14609" max="14848" width="9.109375" style="55"/>
    <col min="14849" max="14849" width="37.6640625" style="55" customWidth="1"/>
    <col min="14850" max="14851" width="7.6640625" style="55" customWidth="1"/>
    <col min="14852" max="14852" width="2.44140625" style="55" customWidth="1"/>
    <col min="14853" max="14854" width="8.6640625" style="55" customWidth="1"/>
    <col min="14855" max="14855" width="1.6640625" style="55" customWidth="1"/>
    <col min="14856" max="14857" width="8.6640625" style="55" customWidth="1"/>
    <col min="14858" max="14858" width="1.6640625" style="55" customWidth="1"/>
    <col min="14859" max="14860" width="8.6640625" style="55" customWidth="1"/>
    <col min="14861" max="14861" width="1.6640625" style="55" customWidth="1"/>
    <col min="14862" max="14862" width="8.6640625" style="55" customWidth="1"/>
    <col min="14863" max="14863" width="8.109375" style="55" customWidth="1"/>
    <col min="14864" max="14864" width="2.44140625" style="55" customWidth="1"/>
    <col min="14865" max="15104" width="9.109375" style="55"/>
    <col min="15105" max="15105" width="37.6640625" style="55" customWidth="1"/>
    <col min="15106" max="15107" width="7.6640625" style="55" customWidth="1"/>
    <col min="15108" max="15108" width="2.44140625" style="55" customWidth="1"/>
    <col min="15109" max="15110" width="8.6640625" style="55" customWidth="1"/>
    <col min="15111" max="15111" width="1.6640625" style="55" customWidth="1"/>
    <col min="15112" max="15113" width="8.6640625" style="55" customWidth="1"/>
    <col min="15114" max="15114" width="1.6640625" style="55" customWidth="1"/>
    <col min="15115" max="15116" width="8.6640625" style="55" customWidth="1"/>
    <col min="15117" max="15117" width="1.6640625" style="55" customWidth="1"/>
    <col min="15118" max="15118" width="8.6640625" style="55" customWidth="1"/>
    <col min="15119" max="15119" width="8.109375" style="55" customWidth="1"/>
    <col min="15120" max="15120" width="2.44140625" style="55" customWidth="1"/>
    <col min="15121" max="15360" width="9.109375" style="55"/>
    <col min="15361" max="15361" width="37.6640625" style="55" customWidth="1"/>
    <col min="15362" max="15363" width="7.6640625" style="55" customWidth="1"/>
    <col min="15364" max="15364" width="2.44140625" style="55" customWidth="1"/>
    <col min="15365" max="15366" width="8.6640625" style="55" customWidth="1"/>
    <col min="15367" max="15367" width="1.6640625" style="55" customWidth="1"/>
    <col min="15368" max="15369" width="8.6640625" style="55" customWidth="1"/>
    <col min="15370" max="15370" width="1.6640625" style="55" customWidth="1"/>
    <col min="15371" max="15372" width="8.6640625" style="55" customWidth="1"/>
    <col min="15373" max="15373" width="1.6640625" style="55" customWidth="1"/>
    <col min="15374" max="15374" width="8.6640625" style="55" customWidth="1"/>
    <col min="15375" max="15375" width="8.109375" style="55" customWidth="1"/>
    <col min="15376" max="15376" width="2.44140625" style="55" customWidth="1"/>
    <col min="15377" max="15616" width="9.109375" style="55"/>
    <col min="15617" max="15617" width="37.6640625" style="55" customWidth="1"/>
    <col min="15618" max="15619" width="7.6640625" style="55" customWidth="1"/>
    <col min="15620" max="15620" width="2.44140625" style="55" customWidth="1"/>
    <col min="15621" max="15622" width="8.6640625" style="55" customWidth="1"/>
    <col min="15623" max="15623" width="1.6640625" style="55" customWidth="1"/>
    <col min="15624" max="15625" width="8.6640625" style="55" customWidth="1"/>
    <col min="15626" max="15626" width="1.6640625" style="55" customWidth="1"/>
    <col min="15627" max="15628" width="8.6640625" style="55" customWidth="1"/>
    <col min="15629" max="15629" width="1.6640625" style="55" customWidth="1"/>
    <col min="15630" max="15630" width="8.6640625" style="55" customWidth="1"/>
    <col min="15631" max="15631" width="8.109375" style="55" customWidth="1"/>
    <col min="15632" max="15632" width="2.44140625" style="55" customWidth="1"/>
    <col min="15633" max="15872" width="9.109375" style="55"/>
    <col min="15873" max="15873" width="37.6640625" style="55" customWidth="1"/>
    <col min="15874" max="15875" width="7.6640625" style="55" customWidth="1"/>
    <col min="15876" max="15876" width="2.44140625" style="55" customWidth="1"/>
    <col min="15877" max="15878" width="8.6640625" style="55" customWidth="1"/>
    <col min="15879" max="15879" width="1.6640625" style="55" customWidth="1"/>
    <col min="15880" max="15881" width="8.6640625" style="55" customWidth="1"/>
    <col min="15882" max="15882" width="1.6640625" style="55" customWidth="1"/>
    <col min="15883" max="15884" width="8.6640625" style="55" customWidth="1"/>
    <col min="15885" max="15885" width="1.6640625" style="55" customWidth="1"/>
    <col min="15886" max="15886" width="8.6640625" style="55" customWidth="1"/>
    <col min="15887" max="15887" width="8.109375" style="55" customWidth="1"/>
    <col min="15888" max="15888" width="2.44140625" style="55" customWidth="1"/>
    <col min="15889" max="16128" width="9.109375" style="55"/>
    <col min="16129" max="16129" width="37.6640625" style="55" customWidth="1"/>
    <col min="16130" max="16131" width="7.6640625" style="55" customWidth="1"/>
    <col min="16132" max="16132" width="2.44140625" style="55" customWidth="1"/>
    <col min="16133" max="16134" width="8.6640625" style="55" customWidth="1"/>
    <col min="16135" max="16135" width="1.6640625" style="55" customWidth="1"/>
    <col min="16136" max="16137" width="8.6640625" style="55" customWidth="1"/>
    <col min="16138" max="16138" width="1.6640625" style="55" customWidth="1"/>
    <col min="16139" max="16140" width="8.6640625" style="55" customWidth="1"/>
    <col min="16141" max="16141" width="1.6640625" style="55" customWidth="1"/>
    <col min="16142" max="16142" width="8.6640625" style="55" customWidth="1"/>
    <col min="16143" max="16143" width="8.109375" style="55" customWidth="1"/>
    <col min="16144" max="16144" width="2.44140625" style="55" customWidth="1"/>
    <col min="16145" max="16384" width="9.109375" style="55"/>
  </cols>
  <sheetData>
    <row r="1" spans="1:16">
      <c r="A1" s="55" t="s">
        <v>232</v>
      </c>
    </row>
    <row r="2" spans="1:16">
      <c r="A2" s="55" t="s">
        <v>233</v>
      </c>
    </row>
    <row r="3" spans="1:16" ht="7.5" customHeight="1"/>
    <row r="4" spans="1:16" ht="15.6">
      <c r="A4" s="28" t="s">
        <v>655</v>
      </c>
    </row>
    <row r="5" spans="1:16" ht="10.5" customHeight="1" thickBot="1">
      <c r="I5" s="63"/>
      <c r="L5" s="63"/>
      <c r="M5" s="63"/>
      <c r="O5" s="63"/>
      <c r="P5" s="63"/>
    </row>
    <row r="6" spans="1:16">
      <c r="A6" s="57"/>
      <c r="B6" s="71"/>
      <c r="C6" s="59"/>
      <c r="D6" s="59"/>
      <c r="E6" s="86"/>
      <c r="F6" s="59"/>
      <c r="G6" s="59"/>
      <c r="H6" s="86"/>
      <c r="I6" s="59"/>
      <c r="J6" s="57"/>
      <c r="K6" s="86"/>
      <c r="L6" s="59"/>
      <c r="M6" s="59"/>
      <c r="N6" s="86"/>
      <c r="O6" s="59"/>
      <c r="P6" s="59"/>
    </row>
    <row r="7" spans="1:16">
      <c r="A7" s="55" t="s">
        <v>277</v>
      </c>
      <c r="B7" s="437" t="s">
        <v>377</v>
      </c>
      <c r="C7" s="438"/>
      <c r="D7" s="153"/>
      <c r="E7" s="439" t="s">
        <v>378</v>
      </c>
      <c r="F7" s="439"/>
      <c r="G7" s="80"/>
      <c r="H7" s="439" t="s">
        <v>379</v>
      </c>
      <c r="I7" s="439"/>
      <c r="J7" s="72"/>
      <c r="K7" s="436" t="s">
        <v>380</v>
      </c>
      <c r="L7" s="436"/>
      <c r="N7" s="436" t="s">
        <v>381</v>
      </c>
      <c r="O7" s="436"/>
    </row>
    <row r="8" spans="1:16">
      <c r="A8" s="72" t="s">
        <v>382</v>
      </c>
      <c r="B8" s="149" t="s">
        <v>208</v>
      </c>
      <c r="C8" s="60" t="s">
        <v>209</v>
      </c>
      <c r="D8" s="91"/>
      <c r="E8" s="397" t="s">
        <v>208</v>
      </c>
      <c r="F8" s="91" t="s">
        <v>209</v>
      </c>
      <c r="G8" s="91"/>
      <c r="H8" s="90" t="s">
        <v>208</v>
      </c>
      <c r="I8" s="60" t="s">
        <v>209</v>
      </c>
      <c r="J8" s="72"/>
      <c r="K8" s="90" t="s">
        <v>208</v>
      </c>
      <c r="L8" s="60" t="s">
        <v>209</v>
      </c>
      <c r="N8" s="90" t="s">
        <v>208</v>
      </c>
      <c r="O8" s="60" t="s">
        <v>209</v>
      </c>
    </row>
    <row r="9" spans="1:16" ht="13.8" thickBot="1">
      <c r="A9" s="61"/>
      <c r="B9" s="77"/>
      <c r="C9" s="56"/>
      <c r="D9" s="56"/>
      <c r="E9" s="93"/>
      <c r="F9" s="56"/>
      <c r="G9" s="56"/>
      <c r="H9" s="93"/>
      <c r="I9" s="56"/>
      <c r="J9" s="61"/>
      <c r="K9" s="93"/>
      <c r="L9" s="56"/>
      <c r="M9" s="56"/>
      <c r="N9" s="93"/>
      <c r="O9" s="56"/>
    </row>
    <row r="10" spans="1:16">
      <c r="A10" s="72"/>
      <c r="B10" s="74"/>
      <c r="C10" s="80"/>
      <c r="D10" s="80"/>
      <c r="E10" s="94"/>
      <c r="F10" s="80"/>
      <c r="G10" s="80"/>
      <c r="H10" s="94"/>
      <c r="I10" s="80"/>
      <c r="J10" s="72"/>
      <c r="K10" s="94"/>
      <c r="L10" s="80"/>
      <c r="N10" s="94"/>
      <c r="O10" s="80"/>
      <c r="P10" s="59"/>
    </row>
    <row r="11" spans="1:16">
      <c r="A11" s="37" t="s">
        <v>193</v>
      </c>
      <c r="B11" s="398">
        <f>IF(A11&lt;&gt;0,E11+H11+K11+N11,"")</f>
        <v>165</v>
      </c>
      <c r="C11" s="197">
        <f>SUM(C12:C50)</f>
        <v>99.393939393939405</v>
      </c>
      <c r="D11" s="197"/>
      <c r="E11" s="399">
        <f>SUM(E13:E51)</f>
        <v>76</v>
      </c>
      <c r="F11" s="197">
        <f>IF($A11&lt;&gt;0,E11/$B11*100,"")</f>
        <v>46.060606060606062</v>
      </c>
      <c r="G11" s="197"/>
      <c r="H11" s="399">
        <f>SUM(H13:H51)</f>
        <v>72</v>
      </c>
      <c r="I11" s="197">
        <f>IF($A11&lt;&gt;0,H11/$B11*100,"")</f>
        <v>43.636363636363633</v>
      </c>
      <c r="J11" s="399"/>
      <c r="K11" s="399">
        <f>SUM(K13:K51)</f>
        <v>12</v>
      </c>
      <c r="L11" s="197">
        <f>IF($A11&lt;&gt;0,K11/$B11*100,"")</f>
        <v>7.2727272727272725</v>
      </c>
      <c r="M11" s="399"/>
      <c r="N11" s="399">
        <f>SUM(N13:N51)</f>
        <v>5</v>
      </c>
      <c r="O11" s="197">
        <f t="shared" ref="O11:O50" si="0">IF($A11&lt;&gt;0,N11/$B11*100,"")</f>
        <v>3.0303030303030303</v>
      </c>
      <c r="P11" s="132"/>
    </row>
    <row r="12" spans="1:16" ht="9.75" customHeight="1">
      <c r="B12" s="398" t="str">
        <f>IF(A12&lt;&gt;0,#REF!+E12+H12+K12+N12,"")</f>
        <v/>
      </c>
      <c r="C12" s="197" t="str">
        <f t="shared" ref="C12:C50" si="1">IF(A12&lt;&gt;0,B12/$B$11*100,"")</f>
        <v/>
      </c>
      <c r="D12" s="197"/>
      <c r="E12" s="399"/>
      <c r="F12" s="197" t="str">
        <f t="shared" ref="F12:F50" si="2">IF($A12&lt;&gt;0,E12/$B12*100,"")</f>
        <v/>
      </c>
      <c r="G12" s="197"/>
      <c r="H12" s="399"/>
      <c r="I12" s="197" t="str">
        <f t="shared" ref="I12:I50" si="3">IF($A12&lt;&gt;0,H12/$B12*100,"")</f>
        <v/>
      </c>
      <c r="J12" s="399"/>
      <c r="K12" s="399"/>
      <c r="L12" s="197" t="str">
        <f t="shared" ref="L12:L50" si="4">IF($A12&lt;&gt;0,K12/$B12*100,"")</f>
        <v/>
      </c>
      <c r="M12" s="399"/>
      <c r="N12" s="399"/>
      <c r="O12" s="197" t="str">
        <f t="shared" si="0"/>
        <v/>
      </c>
      <c r="P12" s="132"/>
    </row>
    <row r="13" spans="1:16" ht="14.25" customHeight="1">
      <c r="A13" s="28" t="s">
        <v>248</v>
      </c>
      <c r="B13" s="398">
        <f>IF(A13&lt;&gt;0,E13+H13+K13+N13,"")</f>
        <v>2</v>
      </c>
      <c r="C13" s="197">
        <f t="shared" si="1"/>
        <v>1.2121212121212122</v>
      </c>
      <c r="D13" s="197"/>
      <c r="E13" s="191">
        <v>1</v>
      </c>
      <c r="F13" s="197">
        <f t="shared" si="2"/>
        <v>50</v>
      </c>
      <c r="G13" s="199"/>
      <c r="H13" s="191">
        <v>1</v>
      </c>
      <c r="I13" s="197">
        <f t="shared" si="3"/>
        <v>50</v>
      </c>
      <c r="J13" s="199"/>
      <c r="K13" s="191">
        <v>0</v>
      </c>
      <c r="L13" s="197">
        <f t="shared" si="4"/>
        <v>0</v>
      </c>
      <c r="M13" s="199"/>
      <c r="N13" s="191">
        <v>0</v>
      </c>
      <c r="O13" s="197">
        <f t="shared" si="0"/>
        <v>0</v>
      </c>
      <c r="P13" s="128"/>
    </row>
    <row r="14" spans="1:16" ht="14.25" customHeight="1">
      <c r="A14" s="200" t="s">
        <v>356</v>
      </c>
      <c r="B14" s="398">
        <f t="shared" ref="B14:B50" si="5">IF(A14&lt;&gt;0,E14+H14+K14+N14,"")</f>
        <v>1</v>
      </c>
      <c r="C14" s="197">
        <f t="shared" si="1"/>
        <v>0.60606060606060608</v>
      </c>
      <c r="D14" s="197"/>
      <c r="E14" s="191">
        <v>0</v>
      </c>
      <c r="F14" s="197">
        <f t="shared" si="2"/>
        <v>0</v>
      </c>
      <c r="G14" s="199"/>
      <c r="H14" s="191">
        <v>1</v>
      </c>
      <c r="I14" s="197">
        <f t="shared" si="3"/>
        <v>100</v>
      </c>
      <c r="J14" s="199"/>
      <c r="K14" s="191">
        <v>0</v>
      </c>
      <c r="L14" s="197">
        <f t="shared" si="4"/>
        <v>0</v>
      </c>
      <c r="M14" s="199"/>
      <c r="N14" s="191">
        <v>0</v>
      </c>
      <c r="O14" s="197">
        <f t="shared" si="0"/>
        <v>0</v>
      </c>
      <c r="P14" s="128"/>
    </row>
    <row r="15" spans="1:16" ht="14.25" customHeight="1">
      <c r="A15" s="28" t="s">
        <v>357</v>
      </c>
      <c r="B15" s="398">
        <f t="shared" si="5"/>
        <v>1</v>
      </c>
      <c r="C15" s="197">
        <f t="shared" si="1"/>
        <v>0.60606060606060608</v>
      </c>
      <c r="D15" s="197"/>
      <c r="E15" s="191">
        <v>1</v>
      </c>
      <c r="F15" s="197">
        <f t="shared" si="2"/>
        <v>100</v>
      </c>
      <c r="G15" s="199"/>
      <c r="H15" s="191">
        <v>0</v>
      </c>
      <c r="I15" s="197">
        <f t="shared" si="3"/>
        <v>0</v>
      </c>
      <c r="J15" s="199"/>
      <c r="K15" s="191">
        <v>0</v>
      </c>
      <c r="L15" s="197">
        <f t="shared" si="4"/>
        <v>0</v>
      </c>
      <c r="M15" s="199"/>
      <c r="N15" s="191">
        <v>0</v>
      </c>
      <c r="O15" s="197">
        <f t="shared" si="0"/>
        <v>0</v>
      </c>
      <c r="P15" s="128"/>
    </row>
    <row r="16" spans="1:16" ht="14.25" customHeight="1">
      <c r="A16" s="28" t="s">
        <v>249</v>
      </c>
      <c r="B16" s="398">
        <f t="shared" si="5"/>
        <v>11</v>
      </c>
      <c r="C16" s="197">
        <f t="shared" si="1"/>
        <v>6.666666666666667</v>
      </c>
      <c r="D16" s="197"/>
      <c r="E16" s="191">
        <v>7</v>
      </c>
      <c r="F16" s="197">
        <f t="shared" si="2"/>
        <v>63.636363636363633</v>
      </c>
      <c r="G16" s="199"/>
      <c r="H16" s="191">
        <v>4</v>
      </c>
      <c r="I16" s="197">
        <f t="shared" si="3"/>
        <v>36.363636363636367</v>
      </c>
      <c r="J16" s="199"/>
      <c r="K16" s="191">
        <v>0</v>
      </c>
      <c r="L16" s="197">
        <f t="shared" si="4"/>
        <v>0</v>
      </c>
      <c r="M16" s="199"/>
      <c r="N16" s="191">
        <v>0</v>
      </c>
      <c r="O16" s="197">
        <f t="shared" si="0"/>
        <v>0</v>
      </c>
      <c r="P16" s="132"/>
    </row>
    <row r="17" spans="1:16" ht="14.25" customHeight="1">
      <c r="A17" s="28" t="s">
        <v>250</v>
      </c>
      <c r="B17" s="398">
        <f t="shared" si="5"/>
        <v>1</v>
      </c>
      <c r="C17" s="197">
        <f t="shared" si="1"/>
        <v>0.60606060606060608</v>
      </c>
      <c r="D17" s="197"/>
      <c r="E17" s="191">
        <v>0</v>
      </c>
      <c r="F17" s="197">
        <f t="shared" si="2"/>
        <v>0</v>
      </c>
      <c r="G17" s="199"/>
      <c r="H17" s="191">
        <v>0</v>
      </c>
      <c r="I17" s="197">
        <f t="shared" si="3"/>
        <v>0</v>
      </c>
      <c r="J17" s="199"/>
      <c r="K17" s="191">
        <v>1</v>
      </c>
      <c r="L17" s="197">
        <f t="shared" si="4"/>
        <v>100</v>
      </c>
      <c r="M17" s="199"/>
      <c r="N17" s="191">
        <v>0</v>
      </c>
      <c r="O17" s="197">
        <f t="shared" si="0"/>
        <v>0</v>
      </c>
      <c r="P17" s="132"/>
    </row>
    <row r="18" spans="1:16" ht="14.25" customHeight="1">
      <c r="A18" s="28" t="s">
        <v>251</v>
      </c>
      <c r="B18" s="398">
        <f t="shared" si="5"/>
        <v>14</v>
      </c>
      <c r="C18" s="197">
        <f t="shared" si="1"/>
        <v>8.4848484848484862</v>
      </c>
      <c r="D18" s="197"/>
      <c r="E18" s="191">
        <v>5</v>
      </c>
      <c r="F18" s="197">
        <f t="shared" si="2"/>
        <v>35.714285714285715</v>
      </c>
      <c r="G18" s="199"/>
      <c r="H18" s="191">
        <v>8</v>
      </c>
      <c r="I18" s="197">
        <f t="shared" si="3"/>
        <v>57.142857142857139</v>
      </c>
      <c r="J18" s="199"/>
      <c r="K18" s="191">
        <v>0</v>
      </c>
      <c r="L18" s="197">
        <f t="shared" si="4"/>
        <v>0</v>
      </c>
      <c r="M18" s="199"/>
      <c r="N18" s="191">
        <v>1</v>
      </c>
      <c r="O18" s="197">
        <f t="shared" si="0"/>
        <v>7.1428571428571423</v>
      </c>
      <c r="P18" s="132"/>
    </row>
    <row r="19" spans="1:16" ht="14.25" customHeight="1">
      <c r="A19" s="28" t="s">
        <v>358</v>
      </c>
      <c r="B19" s="398">
        <f t="shared" si="5"/>
        <v>5</v>
      </c>
      <c r="C19" s="197">
        <f t="shared" si="1"/>
        <v>3.0303030303030303</v>
      </c>
      <c r="D19" s="197"/>
      <c r="E19" s="191">
        <v>2</v>
      </c>
      <c r="F19" s="197">
        <f t="shared" si="2"/>
        <v>40</v>
      </c>
      <c r="G19" s="199"/>
      <c r="H19" s="191">
        <v>3</v>
      </c>
      <c r="I19" s="197">
        <f t="shared" si="3"/>
        <v>60</v>
      </c>
      <c r="J19" s="199"/>
      <c r="K19" s="191">
        <v>0</v>
      </c>
      <c r="L19" s="197">
        <f t="shared" si="4"/>
        <v>0</v>
      </c>
      <c r="M19" s="199"/>
      <c r="N19" s="191">
        <v>0</v>
      </c>
      <c r="O19" s="197">
        <f t="shared" si="0"/>
        <v>0</v>
      </c>
      <c r="P19" s="132"/>
    </row>
    <row r="20" spans="1:16" ht="14.25" customHeight="1">
      <c r="A20" s="28" t="s">
        <v>252</v>
      </c>
      <c r="B20" s="398">
        <f t="shared" si="5"/>
        <v>1</v>
      </c>
      <c r="C20" s="197">
        <f t="shared" si="1"/>
        <v>0.60606060606060608</v>
      </c>
      <c r="D20" s="197"/>
      <c r="E20" s="191">
        <v>0</v>
      </c>
      <c r="F20" s="197">
        <f t="shared" si="2"/>
        <v>0</v>
      </c>
      <c r="G20" s="199"/>
      <c r="H20" s="191">
        <v>1</v>
      </c>
      <c r="I20" s="197">
        <f t="shared" si="3"/>
        <v>100</v>
      </c>
      <c r="J20" s="199"/>
      <c r="K20" s="191">
        <v>0</v>
      </c>
      <c r="L20" s="197">
        <f t="shared" si="4"/>
        <v>0</v>
      </c>
      <c r="M20" s="199"/>
      <c r="N20" s="191">
        <v>0</v>
      </c>
      <c r="O20" s="197">
        <f t="shared" si="0"/>
        <v>0</v>
      </c>
      <c r="P20" s="132"/>
    </row>
    <row r="21" spans="1:16" ht="14.25" customHeight="1">
      <c r="A21" s="28" t="s">
        <v>253</v>
      </c>
      <c r="B21" s="398">
        <f t="shared" si="5"/>
        <v>3</v>
      </c>
      <c r="C21" s="197">
        <f t="shared" si="1"/>
        <v>1.8181818181818181</v>
      </c>
      <c r="D21" s="197"/>
      <c r="E21" s="191">
        <v>2</v>
      </c>
      <c r="F21" s="197">
        <f t="shared" si="2"/>
        <v>66.666666666666657</v>
      </c>
      <c r="G21" s="199"/>
      <c r="H21" s="191">
        <v>1</v>
      </c>
      <c r="I21" s="197">
        <f t="shared" si="3"/>
        <v>33.333333333333329</v>
      </c>
      <c r="J21" s="199"/>
      <c r="K21" s="191">
        <v>0</v>
      </c>
      <c r="L21" s="197">
        <f t="shared" si="4"/>
        <v>0</v>
      </c>
      <c r="M21" s="199"/>
      <c r="N21" s="191">
        <v>0</v>
      </c>
      <c r="O21" s="197">
        <f t="shared" si="0"/>
        <v>0</v>
      </c>
      <c r="P21" s="132"/>
    </row>
    <row r="22" spans="1:16" ht="14.25" customHeight="1">
      <c r="A22" s="28" t="s">
        <v>254</v>
      </c>
      <c r="B22" s="398">
        <f t="shared" si="5"/>
        <v>1</v>
      </c>
      <c r="C22" s="197">
        <f t="shared" si="1"/>
        <v>0.60606060606060608</v>
      </c>
      <c r="D22" s="197"/>
      <c r="E22" s="191">
        <v>0</v>
      </c>
      <c r="F22" s="197">
        <f t="shared" si="2"/>
        <v>0</v>
      </c>
      <c r="G22" s="199"/>
      <c r="H22" s="191">
        <v>1</v>
      </c>
      <c r="I22" s="197">
        <f t="shared" si="3"/>
        <v>100</v>
      </c>
      <c r="J22" s="199"/>
      <c r="K22" s="191">
        <v>0</v>
      </c>
      <c r="L22" s="197">
        <f t="shared" si="4"/>
        <v>0</v>
      </c>
      <c r="M22" s="199"/>
      <c r="N22" s="191">
        <v>0</v>
      </c>
      <c r="O22" s="197">
        <f t="shared" si="0"/>
        <v>0</v>
      </c>
      <c r="P22" s="132"/>
    </row>
    <row r="23" spans="1:16" ht="14.25" customHeight="1">
      <c r="A23" s="28" t="s">
        <v>359</v>
      </c>
      <c r="B23" s="398">
        <f t="shared" si="5"/>
        <v>13</v>
      </c>
      <c r="C23" s="197">
        <f t="shared" si="1"/>
        <v>7.878787878787878</v>
      </c>
      <c r="D23" s="197"/>
      <c r="E23" s="191">
        <v>6</v>
      </c>
      <c r="F23" s="197">
        <f t="shared" si="2"/>
        <v>46.153846153846153</v>
      </c>
      <c r="G23" s="199"/>
      <c r="H23" s="191">
        <v>7</v>
      </c>
      <c r="I23" s="197">
        <f t="shared" si="3"/>
        <v>53.846153846153847</v>
      </c>
      <c r="J23" s="199"/>
      <c r="K23" s="191">
        <v>0</v>
      </c>
      <c r="L23" s="197">
        <f t="shared" si="4"/>
        <v>0</v>
      </c>
      <c r="M23" s="199"/>
      <c r="N23" s="191">
        <v>0</v>
      </c>
      <c r="O23" s="197">
        <f t="shared" si="0"/>
        <v>0</v>
      </c>
      <c r="P23" s="132"/>
    </row>
    <row r="24" spans="1:16" ht="14.25" customHeight="1">
      <c r="A24" s="28" t="s">
        <v>255</v>
      </c>
      <c r="B24" s="398">
        <f t="shared" si="5"/>
        <v>1</v>
      </c>
      <c r="C24" s="197">
        <f t="shared" si="1"/>
        <v>0.60606060606060608</v>
      </c>
      <c r="D24" s="197"/>
      <c r="E24" s="191">
        <v>1</v>
      </c>
      <c r="F24" s="197">
        <f t="shared" si="2"/>
        <v>100</v>
      </c>
      <c r="G24" s="199"/>
      <c r="H24" s="191">
        <v>0</v>
      </c>
      <c r="I24" s="197">
        <f t="shared" si="3"/>
        <v>0</v>
      </c>
      <c r="J24" s="199"/>
      <c r="K24" s="191">
        <v>0</v>
      </c>
      <c r="L24" s="197">
        <f t="shared" si="4"/>
        <v>0</v>
      </c>
      <c r="M24" s="199"/>
      <c r="N24" s="191">
        <v>0</v>
      </c>
      <c r="O24" s="197">
        <f t="shared" si="0"/>
        <v>0</v>
      </c>
      <c r="P24" s="132"/>
    </row>
    <row r="25" spans="1:16" ht="14.25" customHeight="1">
      <c r="A25" s="28" t="s">
        <v>256</v>
      </c>
      <c r="B25" s="398">
        <f t="shared" si="5"/>
        <v>1</v>
      </c>
      <c r="C25" s="197">
        <f t="shared" si="1"/>
        <v>0.60606060606060608</v>
      </c>
      <c r="D25" s="197"/>
      <c r="E25" s="191">
        <v>1</v>
      </c>
      <c r="F25" s="197">
        <f t="shared" si="2"/>
        <v>100</v>
      </c>
      <c r="G25" s="199"/>
      <c r="H25" s="191">
        <v>0</v>
      </c>
      <c r="I25" s="197">
        <f t="shared" si="3"/>
        <v>0</v>
      </c>
      <c r="J25" s="199"/>
      <c r="K25" s="191">
        <v>0</v>
      </c>
      <c r="L25" s="197">
        <f t="shared" si="4"/>
        <v>0</v>
      </c>
      <c r="M25" s="199"/>
      <c r="N25" s="191">
        <v>0</v>
      </c>
      <c r="O25" s="197">
        <f t="shared" si="0"/>
        <v>0</v>
      </c>
      <c r="P25" s="132"/>
    </row>
    <row r="26" spans="1:16" ht="14.25" customHeight="1">
      <c r="A26" s="28" t="s">
        <v>257</v>
      </c>
      <c r="B26" s="398">
        <f t="shared" si="5"/>
        <v>6</v>
      </c>
      <c r="C26" s="197">
        <f t="shared" si="1"/>
        <v>3.6363636363636362</v>
      </c>
      <c r="D26" s="197"/>
      <c r="E26" s="191">
        <v>0</v>
      </c>
      <c r="F26" s="197">
        <f t="shared" si="2"/>
        <v>0</v>
      </c>
      <c r="G26" s="199"/>
      <c r="H26" s="191">
        <v>5</v>
      </c>
      <c r="I26" s="197">
        <f t="shared" si="3"/>
        <v>83.333333333333343</v>
      </c>
      <c r="J26" s="199"/>
      <c r="K26" s="191">
        <v>1</v>
      </c>
      <c r="L26" s="197">
        <f t="shared" si="4"/>
        <v>16.666666666666664</v>
      </c>
      <c r="M26" s="199"/>
      <c r="N26" s="191">
        <v>0</v>
      </c>
      <c r="O26" s="197">
        <f t="shared" si="0"/>
        <v>0</v>
      </c>
      <c r="P26" s="132"/>
    </row>
    <row r="27" spans="1:16" ht="14.25" customHeight="1">
      <c r="A27" s="200" t="s">
        <v>331</v>
      </c>
      <c r="B27" s="398">
        <f t="shared" si="5"/>
        <v>1</v>
      </c>
      <c r="C27" s="197">
        <f t="shared" si="1"/>
        <v>0.60606060606060608</v>
      </c>
      <c r="D27" s="197"/>
      <c r="E27" s="191">
        <v>0</v>
      </c>
      <c r="F27" s="197">
        <f t="shared" si="2"/>
        <v>0</v>
      </c>
      <c r="G27" s="199"/>
      <c r="H27" s="191">
        <v>1</v>
      </c>
      <c r="I27" s="197">
        <f t="shared" si="3"/>
        <v>100</v>
      </c>
      <c r="J27" s="199"/>
      <c r="K27" s="191">
        <v>0</v>
      </c>
      <c r="L27" s="197">
        <f t="shared" si="4"/>
        <v>0</v>
      </c>
      <c r="M27" s="199"/>
      <c r="N27" s="191">
        <v>0</v>
      </c>
      <c r="O27" s="197">
        <f t="shared" si="0"/>
        <v>0</v>
      </c>
      <c r="P27" s="132"/>
    </row>
    <row r="28" spans="1:16" ht="14.25" customHeight="1">
      <c r="A28" s="200" t="s">
        <v>360</v>
      </c>
      <c r="B28" s="398">
        <f t="shared" si="5"/>
        <v>1</v>
      </c>
      <c r="C28" s="197">
        <f t="shared" si="1"/>
        <v>0.60606060606060608</v>
      </c>
      <c r="D28" s="197"/>
      <c r="E28" s="191">
        <v>0</v>
      </c>
      <c r="F28" s="197">
        <f t="shared" si="2"/>
        <v>0</v>
      </c>
      <c r="G28" s="199"/>
      <c r="H28" s="191">
        <v>1</v>
      </c>
      <c r="I28" s="197">
        <f t="shared" si="3"/>
        <v>100</v>
      </c>
      <c r="J28" s="199"/>
      <c r="K28" s="191">
        <v>0</v>
      </c>
      <c r="L28" s="197">
        <f t="shared" si="4"/>
        <v>0</v>
      </c>
      <c r="M28" s="199"/>
      <c r="N28" s="191">
        <v>0</v>
      </c>
      <c r="O28" s="197">
        <f t="shared" si="0"/>
        <v>0</v>
      </c>
      <c r="P28" s="132"/>
    </row>
    <row r="29" spans="1:16" ht="14.25" customHeight="1">
      <c r="A29" s="28" t="s">
        <v>361</v>
      </c>
      <c r="B29" s="398">
        <f t="shared" si="5"/>
        <v>3</v>
      </c>
      <c r="C29" s="197">
        <f t="shared" si="1"/>
        <v>1.8181818181818181</v>
      </c>
      <c r="D29" s="197"/>
      <c r="E29" s="191">
        <v>1</v>
      </c>
      <c r="F29" s="197">
        <f t="shared" si="2"/>
        <v>33.333333333333329</v>
      </c>
      <c r="G29" s="199"/>
      <c r="H29" s="191">
        <v>1</v>
      </c>
      <c r="I29" s="197">
        <f t="shared" si="3"/>
        <v>33.333333333333329</v>
      </c>
      <c r="J29" s="199"/>
      <c r="K29" s="191">
        <v>1</v>
      </c>
      <c r="L29" s="197">
        <f t="shared" si="4"/>
        <v>33.333333333333329</v>
      </c>
      <c r="M29" s="199"/>
      <c r="N29" s="191">
        <v>0</v>
      </c>
      <c r="O29" s="197">
        <f t="shared" si="0"/>
        <v>0</v>
      </c>
      <c r="P29" s="132"/>
    </row>
    <row r="30" spans="1:16" ht="14.25" customHeight="1">
      <c r="A30" s="28" t="s">
        <v>258</v>
      </c>
      <c r="B30" s="398">
        <f>IF(A30&lt;&gt;0,E30+H30+K30+N30,"")</f>
        <v>1</v>
      </c>
      <c r="C30" s="197">
        <f>IF(A30&lt;&gt;0,B30/$B$11*100,"")</f>
        <v>0.60606060606060608</v>
      </c>
      <c r="D30" s="197"/>
      <c r="E30" s="191">
        <v>0</v>
      </c>
      <c r="F30" s="197">
        <f t="shared" si="2"/>
        <v>0</v>
      </c>
      <c r="G30" s="199"/>
      <c r="H30" s="191">
        <v>0</v>
      </c>
      <c r="I30" s="197">
        <f t="shared" si="3"/>
        <v>0</v>
      </c>
      <c r="J30" s="199"/>
      <c r="K30" s="191">
        <v>0</v>
      </c>
      <c r="L30" s="197">
        <f t="shared" si="4"/>
        <v>0</v>
      </c>
      <c r="M30" s="199"/>
      <c r="N30" s="191">
        <v>1</v>
      </c>
      <c r="O30" s="197">
        <f t="shared" si="0"/>
        <v>100</v>
      </c>
      <c r="P30" s="132"/>
    </row>
    <row r="31" spans="1:16" ht="14.25" customHeight="1">
      <c r="A31" s="28" t="s">
        <v>259</v>
      </c>
      <c r="B31" s="398">
        <f>IF(A31&lt;&gt;0,E31+H31+K31+N31,"")</f>
        <v>6</v>
      </c>
      <c r="C31" s="197">
        <f>IF(A31&lt;&gt;0,B31/$B$11*100,"")</f>
        <v>3.6363636363636362</v>
      </c>
      <c r="D31" s="197"/>
      <c r="E31" s="191">
        <v>2</v>
      </c>
      <c r="F31" s="197">
        <f t="shared" si="2"/>
        <v>33.333333333333329</v>
      </c>
      <c r="G31" s="199"/>
      <c r="H31" s="191">
        <v>1</v>
      </c>
      <c r="I31" s="197">
        <f t="shared" si="3"/>
        <v>16.666666666666664</v>
      </c>
      <c r="J31" s="199"/>
      <c r="K31" s="191">
        <v>3</v>
      </c>
      <c r="L31" s="197">
        <f t="shared" si="4"/>
        <v>50</v>
      </c>
      <c r="M31" s="199"/>
      <c r="N31" s="191">
        <v>0</v>
      </c>
      <c r="O31" s="197">
        <f t="shared" si="0"/>
        <v>0</v>
      </c>
      <c r="P31" s="132"/>
    </row>
    <row r="32" spans="1:16" ht="14.25" customHeight="1">
      <c r="A32" s="28" t="s">
        <v>362</v>
      </c>
      <c r="B32" s="398">
        <f t="shared" si="5"/>
        <v>15</v>
      </c>
      <c r="C32" s="197">
        <f t="shared" si="1"/>
        <v>9.0909090909090917</v>
      </c>
      <c r="D32" s="197"/>
      <c r="E32" s="191">
        <v>9</v>
      </c>
      <c r="F32" s="197">
        <f t="shared" si="2"/>
        <v>60</v>
      </c>
      <c r="G32" s="199"/>
      <c r="H32" s="191">
        <v>5</v>
      </c>
      <c r="I32" s="197">
        <f t="shared" si="3"/>
        <v>33.333333333333329</v>
      </c>
      <c r="J32" s="199"/>
      <c r="K32" s="191">
        <v>1</v>
      </c>
      <c r="L32" s="197">
        <f t="shared" si="4"/>
        <v>6.666666666666667</v>
      </c>
      <c r="M32" s="199"/>
      <c r="N32" s="191">
        <v>0</v>
      </c>
      <c r="O32" s="197">
        <f t="shared" si="0"/>
        <v>0</v>
      </c>
      <c r="P32" s="132"/>
    </row>
    <row r="33" spans="1:16" ht="14.25" customHeight="1">
      <c r="A33" s="28" t="s">
        <v>260</v>
      </c>
      <c r="B33" s="398">
        <f t="shared" si="5"/>
        <v>2</v>
      </c>
      <c r="C33" s="197">
        <f t="shared" si="1"/>
        <v>1.2121212121212122</v>
      </c>
      <c r="D33" s="197"/>
      <c r="E33" s="191">
        <v>0</v>
      </c>
      <c r="F33" s="197">
        <f t="shared" si="2"/>
        <v>0</v>
      </c>
      <c r="G33" s="199"/>
      <c r="H33" s="191">
        <v>0</v>
      </c>
      <c r="I33" s="197">
        <f t="shared" si="3"/>
        <v>0</v>
      </c>
      <c r="J33" s="199"/>
      <c r="K33" s="191">
        <v>2</v>
      </c>
      <c r="L33" s="197">
        <f t="shared" si="4"/>
        <v>100</v>
      </c>
      <c r="M33" s="199"/>
      <c r="N33" s="191">
        <v>0</v>
      </c>
      <c r="O33" s="197">
        <f t="shared" si="0"/>
        <v>0</v>
      </c>
      <c r="P33" s="132"/>
    </row>
    <row r="34" spans="1:16" ht="14.25" customHeight="1">
      <c r="A34" s="28" t="s">
        <v>261</v>
      </c>
      <c r="B34" s="398">
        <f t="shared" si="5"/>
        <v>2</v>
      </c>
      <c r="C34" s="197">
        <f t="shared" si="1"/>
        <v>1.2121212121212122</v>
      </c>
      <c r="D34" s="197"/>
      <c r="E34" s="191">
        <v>2</v>
      </c>
      <c r="F34" s="197">
        <f t="shared" si="2"/>
        <v>100</v>
      </c>
      <c r="G34" s="199"/>
      <c r="H34" s="191">
        <v>0</v>
      </c>
      <c r="I34" s="197">
        <f t="shared" si="3"/>
        <v>0</v>
      </c>
      <c r="J34" s="199"/>
      <c r="K34" s="191">
        <v>0</v>
      </c>
      <c r="L34" s="197">
        <f t="shared" si="4"/>
        <v>0</v>
      </c>
      <c r="M34" s="199"/>
      <c r="N34" s="191">
        <v>0</v>
      </c>
      <c r="O34" s="197">
        <f t="shared" si="0"/>
        <v>0</v>
      </c>
      <c r="P34" s="132"/>
    </row>
    <row r="35" spans="1:16" ht="14.25" customHeight="1">
      <c r="A35" s="200" t="s">
        <v>363</v>
      </c>
      <c r="B35" s="398">
        <f t="shared" si="5"/>
        <v>2</v>
      </c>
      <c r="C35" s="197">
        <f t="shared" si="1"/>
        <v>1.2121212121212122</v>
      </c>
      <c r="D35" s="197"/>
      <c r="E35" s="191">
        <v>0</v>
      </c>
      <c r="F35" s="197">
        <f t="shared" si="2"/>
        <v>0</v>
      </c>
      <c r="G35" s="199"/>
      <c r="H35" s="191">
        <v>2</v>
      </c>
      <c r="I35" s="197">
        <f t="shared" si="3"/>
        <v>100</v>
      </c>
      <c r="J35" s="199"/>
      <c r="K35" s="191">
        <v>0</v>
      </c>
      <c r="L35" s="197">
        <f t="shared" si="4"/>
        <v>0</v>
      </c>
      <c r="M35" s="199"/>
      <c r="N35" s="191">
        <v>0</v>
      </c>
      <c r="O35" s="197">
        <f t="shared" si="0"/>
        <v>0</v>
      </c>
      <c r="P35" s="132"/>
    </row>
    <row r="36" spans="1:16" ht="14.25" customHeight="1">
      <c r="A36" s="28" t="s">
        <v>364</v>
      </c>
      <c r="B36" s="398">
        <f>IF(A36&lt;&gt;0,E36+H36+K36+N36,"")</f>
        <v>1</v>
      </c>
      <c r="C36" s="197">
        <f>IF(A36&lt;&gt;0,B36/$B$11*100,"")</f>
        <v>0.60606060606060608</v>
      </c>
      <c r="D36" s="197"/>
      <c r="E36" s="191">
        <v>0</v>
      </c>
      <c r="F36" s="197">
        <f t="shared" si="2"/>
        <v>0</v>
      </c>
      <c r="G36" s="199"/>
      <c r="H36" s="191">
        <v>1</v>
      </c>
      <c r="I36" s="197">
        <f t="shared" si="3"/>
        <v>100</v>
      </c>
      <c r="J36" s="199"/>
      <c r="K36" s="191">
        <v>0</v>
      </c>
      <c r="L36" s="197">
        <f t="shared" si="4"/>
        <v>0</v>
      </c>
      <c r="M36" s="199"/>
      <c r="N36" s="191">
        <v>0</v>
      </c>
      <c r="O36" s="197">
        <f t="shared" si="0"/>
        <v>0</v>
      </c>
      <c r="P36" s="132"/>
    </row>
    <row r="37" spans="1:16" ht="14.25" customHeight="1">
      <c r="A37" s="28" t="s">
        <v>262</v>
      </c>
      <c r="B37" s="398">
        <f t="shared" si="5"/>
        <v>10</v>
      </c>
      <c r="C37" s="197">
        <f t="shared" si="1"/>
        <v>6.0606060606060606</v>
      </c>
      <c r="D37" s="197"/>
      <c r="E37" s="191">
        <v>4</v>
      </c>
      <c r="F37" s="197">
        <f t="shared" si="2"/>
        <v>40</v>
      </c>
      <c r="G37" s="199"/>
      <c r="H37" s="191">
        <v>4</v>
      </c>
      <c r="I37" s="197">
        <f t="shared" si="3"/>
        <v>40</v>
      </c>
      <c r="J37" s="199"/>
      <c r="K37" s="191">
        <v>1</v>
      </c>
      <c r="L37" s="197">
        <f t="shared" si="4"/>
        <v>10</v>
      </c>
      <c r="M37" s="199"/>
      <c r="N37" s="191">
        <v>1</v>
      </c>
      <c r="O37" s="197">
        <f t="shared" si="0"/>
        <v>10</v>
      </c>
      <c r="P37" s="132"/>
    </row>
    <row r="38" spans="1:16" ht="14.25" customHeight="1">
      <c r="A38" s="28" t="s">
        <v>263</v>
      </c>
      <c r="B38" s="398">
        <f t="shared" si="5"/>
        <v>2</v>
      </c>
      <c r="C38" s="197">
        <f t="shared" si="1"/>
        <v>1.2121212121212122</v>
      </c>
      <c r="D38" s="197"/>
      <c r="E38" s="191">
        <v>1</v>
      </c>
      <c r="F38" s="197">
        <f t="shared" si="2"/>
        <v>50</v>
      </c>
      <c r="G38" s="199"/>
      <c r="H38" s="191">
        <v>1</v>
      </c>
      <c r="I38" s="197">
        <f t="shared" si="3"/>
        <v>50</v>
      </c>
      <c r="J38" s="199"/>
      <c r="K38" s="191">
        <v>0</v>
      </c>
      <c r="L38" s="197">
        <f t="shared" si="4"/>
        <v>0</v>
      </c>
      <c r="M38" s="199"/>
      <c r="N38" s="191">
        <v>0</v>
      </c>
      <c r="O38" s="197">
        <f t="shared" si="0"/>
        <v>0</v>
      </c>
      <c r="P38" s="132"/>
    </row>
    <row r="39" spans="1:16" ht="14.25" customHeight="1">
      <c r="A39" s="28" t="s">
        <v>264</v>
      </c>
      <c r="B39" s="398">
        <f t="shared" si="5"/>
        <v>5</v>
      </c>
      <c r="C39" s="197">
        <f t="shared" si="1"/>
        <v>3.0303030303030303</v>
      </c>
      <c r="D39" s="197"/>
      <c r="E39" s="191">
        <v>1</v>
      </c>
      <c r="F39" s="197">
        <f t="shared" si="2"/>
        <v>20</v>
      </c>
      <c r="G39" s="199"/>
      <c r="H39" s="191">
        <v>4</v>
      </c>
      <c r="I39" s="197">
        <f t="shared" si="3"/>
        <v>80</v>
      </c>
      <c r="J39" s="199"/>
      <c r="K39" s="191">
        <v>0</v>
      </c>
      <c r="L39" s="197">
        <f t="shared" si="4"/>
        <v>0</v>
      </c>
      <c r="M39" s="199"/>
      <c r="N39" s="191">
        <v>0</v>
      </c>
      <c r="O39" s="197">
        <f t="shared" si="0"/>
        <v>0</v>
      </c>
      <c r="P39" s="132"/>
    </row>
    <row r="40" spans="1:16" ht="14.25" customHeight="1">
      <c r="A40" s="28" t="s">
        <v>265</v>
      </c>
      <c r="B40" s="398">
        <f t="shared" si="5"/>
        <v>1</v>
      </c>
      <c r="C40" s="197">
        <f t="shared" si="1"/>
        <v>0.60606060606060608</v>
      </c>
      <c r="D40" s="197"/>
      <c r="E40" s="191">
        <v>0</v>
      </c>
      <c r="F40" s="197">
        <f t="shared" si="2"/>
        <v>0</v>
      </c>
      <c r="G40" s="199"/>
      <c r="H40" s="191">
        <v>1</v>
      </c>
      <c r="I40" s="197">
        <f t="shared" si="3"/>
        <v>100</v>
      </c>
      <c r="J40" s="199"/>
      <c r="K40" s="191">
        <v>0</v>
      </c>
      <c r="L40" s="197">
        <f t="shared" si="4"/>
        <v>0</v>
      </c>
      <c r="M40" s="199"/>
      <c r="N40" s="191">
        <v>0</v>
      </c>
      <c r="O40" s="197">
        <f t="shared" si="0"/>
        <v>0</v>
      </c>
      <c r="P40" s="132"/>
    </row>
    <row r="41" spans="1:16" ht="14.25" customHeight="1">
      <c r="A41" s="28" t="s">
        <v>266</v>
      </c>
      <c r="B41" s="398">
        <f t="shared" si="5"/>
        <v>1</v>
      </c>
      <c r="C41" s="197">
        <f t="shared" si="1"/>
        <v>0.60606060606060608</v>
      </c>
      <c r="D41" s="197"/>
      <c r="E41" s="191">
        <v>0</v>
      </c>
      <c r="F41" s="197">
        <f t="shared" si="2"/>
        <v>0</v>
      </c>
      <c r="G41" s="199"/>
      <c r="H41" s="191">
        <v>1</v>
      </c>
      <c r="I41" s="197">
        <f t="shared" si="3"/>
        <v>100</v>
      </c>
      <c r="J41" s="199"/>
      <c r="K41" s="191">
        <v>0</v>
      </c>
      <c r="L41" s="197">
        <f t="shared" si="4"/>
        <v>0</v>
      </c>
      <c r="M41" s="199"/>
      <c r="N41" s="191">
        <v>0</v>
      </c>
      <c r="O41" s="197">
        <f t="shared" si="0"/>
        <v>0</v>
      </c>
      <c r="P41" s="132"/>
    </row>
    <row r="42" spans="1:16" ht="14.25" customHeight="1">
      <c r="A42" s="28" t="s">
        <v>267</v>
      </c>
      <c r="B42" s="398">
        <f t="shared" si="5"/>
        <v>1</v>
      </c>
      <c r="C42" s="197">
        <f t="shared" si="1"/>
        <v>0.60606060606060608</v>
      </c>
      <c r="D42" s="197"/>
      <c r="E42" s="191">
        <v>0</v>
      </c>
      <c r="F42" s="197">
        <f t="shared" si="2"/>
        <v>0</v>
      </c>
      <c r="G42" s="199"/>
      <c r="H42" s="191">
        <v>1</v>
      </c>
      <c r="I42" s="197">
        <f t="shared" si="3"/>
        <v>100</v>
      </c>
      <c r="J42" s="199"/>
      <c r="K42" s="191">
        <v>0</v>
      </c>
      <c r="L42" s="197">
        <f t="shared" si="4"/>
        <v>0</v>
      </c>
      <c r="M42" s="199"/>
      <c r="N42" s="191">
        <v>0</v>
      </c>
      <c r="O42" s="197">
        <f t="shared" si="0"/>
        <v>0</v>
      </c>
      <c r="P42" s="132"/>
    </row>
    <row r="43" spans="1:16" ht="14.25" customHeight="1">
      <c r="A43" s="28" t="s">
        <v>268</v>
      </c>
      <c r="B43" s="398">
        <f t="shared" si="5"/>
        <v>12</v>
      </c>
      <c r="C43" s="197">
        <f t="shared" si="1"/>
        <v>7.2727272727272725</v>
      </c>
      <c r="D43" s="197"/>
      <c r="E43" s="191">
        <v>5</v>
      </c>
      <c r="F43" s="197">
        <f t="shared" si="2"/>
        <v>41.666666666666671</v>
      </c>
      <c r="G43" s="199"/>
      <c r="H43" s="191">
        <v>6</v>
      </c>
      <c r="I43" s="197">
        <f t="shared" si="3"/>
        <v>50</v>
      </c>
      <c r="J43" s="199"/>
      <c r="K43" s="191">
        <v>1</v>
      </c>
      <c r="L43" s="197">
        <f t="shared" si="4"/>
        <v>8.3333333333333321</v>
      </c>
      <c r="M43" s="199"/>
      <c r="N43" s="191">
        <v>0</v>
      </c>
      <c r="O43" s="197">
        <f t="shared" si="0"/>
        <v>0</v>
      </c>
      <c r="P43" s="132"/>
    </row>
    <row r="44" spans="1:16" ht="14.25" customHeight="1">
      <c r="A44" s="28" t="s">
        <v>269</v>
      </c>
      <c r="B44" s="398">
        <f t="shared" si="5"/>
        <v>1</v>
      </c>
      <c r="C44" s="197">
        <f t="shared" si="1"/>
        <v>0.60606060606060608</v>
      </c>
      <c r="D44" s="197"/>
      <c r="E44" s="191">
        <v>0</v>
      </c>
      <c r="F44" s="197">
        <f t="shared" si="2"/>
        <v>0</v>
      </c>
      <c r="G44" s="199"/>
      <c r="H44" s="191">
        <v>1</v>
      </c>
      <c r="I44" s="197">
        <f t="shared" si="3"/>
        <v>100</v>
      </c>
      <c r="J44" s="199"/>
      <c r="K44" s="191">
        <v>0</v>
      </c>
      <c r="L44" s="197">
        <f t="shared" si="4"/>
        <v>0</v>
      </c>
      <c r="M44" s="199"/>
      <c r="N44" s="191">
        <v>0</v>
      </c>
      <c r="O44" s="197">
        <f t="shared" si="0"/>
        <v>0</v>
      </c>
      <c r="P44" s="132"/>
    </row>
    <row r="45" spans="1:16" ht="14.25" customHeight="1">
      <c r="A45" s="28" t="s">
        <v>270</v>
      </c>
      <c r="B45" s="398">
        <f t="shared" si="5"/>
        <v>15</v>
      </c>
      <c r="C45" s="197">
        <f t="shared" si="1"/>
        <v>9.0909090909090917</v>
      </c>
      <c r="D45" s="197"/>
      <c r="E45" s="191">
        <v>11</v>
      </c>
      <c r="F45" s="197">
        <f t="shared" si="2"/>
        <v>73.333333333333329</v>
      </c>
      <c r="G45" s="199"/>
      <c r="H45" s="191">
        <v>4</v>
      </c>
      <c r="I45" s="197">
        <f t="shared" si="3"/>
        <v>26.666666666666668</v>
      </c>
      <c r="J45" s="199"/>
      <c r="K45" s="191">
        <v>0</v>
      </c>
      <c r="L45" s="197">
        <f t="shared" si="4"/>
        <v>0</v>
      </c>
      <c r="M45" s="199"/>
      <c r="N45" s="191">
        <v>0</v>
      </c>
      <c r="O45" s="197">
        <f t="shared" si="0"/>
        <v>0</v>
      </c>
      <c r="P45" s="132"/>
    </row>
    <row r="46" spans="1:16" ht="14.25" customHeight="1">
      <c r="A46" s="28" t="s">
        <v>271</v>
      </c>
      <c r="B46" s="398">
        <f t="shared" si="5"/>
        <v>12</v>
      </c>
      <c r="C46" s="197">
        <f t="shared" si="1"/>
        <v>7.2727272727272725</v>
      </c>
      <c r="D46" s="197"/>
      <c r="E46" s="191">
        <v>6</v>
      </c>
      <c r="F46" s="197">
        <f t="shared" si="2"/>
        <v>50</v>
      </c>
      <c r="G46" s="199"/>
      <c r="H46" s="191">
        <v>4</v>
      </c>
      <c r="I46" s="197">
        <f t="shared" si="3"/>
        <v>33.333333333333329</v>
      </c>
      <c r="J46" s="199"/>
      <c r="K46" s="191">
        <v>1</v>
      </c>
      <c r="L46" s="197">
        <f t="shared" si="4"/>
        <v>8.3333333333333321</v>
      </c>
      <c r="M46" s="199"/>
      <c r="N46" s="191">
        <v>1</v>
      </c>
      <c r="O46" s="197">
        <f t="shared" si="0"/>
        <v>8.3333333333333321</v>
      </c>
      <c r="P46" s="132"/>
    </row>
    <row r="47" spans="1:16" ht="14.25" customHeight="1">
      <c r="A47" s="28" t="s">
        <v>272</v>
      </c>
      <c r="B47" s="398">
        <f t="shared" si="5"/>
        <v>4</v>
      </c>
      <c r="C47" s="197">
        <f t="shared" si="1"/>
        <v>2.4242424242424243</v>
      </c>
      <c r="D47" s="197"/>
      <c r="E47" s="191">
        <v>4</v>
      </c>
      <c r="F47" s="197">
        <f t="shared" si="2"/>
        <v>100</v>
      </c>
      <c r="G47" s="199"/>
      <c r="H47" s="191">
        <v>0</v>
      </c>
      <c r="I47" s="197">
        <f t="shared" si="3"/>
        <v>0</v>
      </c>
      <c r="J47" s="199"/>
      <c r="K47" s="191">
        <v>0</v>
      </c>
      <c r="L47" s="197">
        <f t="shared" si="4"/>
        <v>0</v>
      </c>
      <c r="M47" s="199"/>
      <c r="N47" s="191">
        <v>0</v>
      </c>
      <c r="O47" s="197">
        <f t="shared" si="0"/>
        <v>0</v>
      </c>
      <c r="P47" s="132"/>
    </row>
    <row r="48" spans="1:16" ht="14.25" customHeight="1">
      <c r="A48" s="28" t="s">
        <v>365</v>
      </c>
      <c r="B48" s="398">
        <f t="shared" si="5"/>
        <v>1</v>
      </c>
      <c r="C48" s="197">
        <f t="shared" si="1"/>
        <v>0.60606060606060608</v>
      </c>
      <c r="D48" s="197"/>
      <c r="E48" s="191">
        <v>0</v>
      </c>
      <c r="F48" s="197">
        <f t="shared" si="2"/>
        <v>0</v>
      </c>
      <c r="G48" s="199"/>
      <c r="H48" s="191">
        <v>1</v>
      </c>
      <c r="I48" s="197">
        <f t="shared" si="3"/>
        <v>100</v>
      </c>
      <c r="J48" s="199"/>
      <c r="K48" s="191">
        <v>0</v>
      </c>
      <c r="L48" s="197">
        <f t="shared" si="4"/>
        <v>0</v>
      </c>
      <c r="M48" s="199"/>
      <c r="N48" s="191">
        <v>0</v>
      </c>
      <c r="O48" s="197">
        <f t="shared" si="0"/>
        <v>0</v>
      </c>
      <c r="P48" s="132"/>
    </row>
    <row r="49" spans="1:16" ht="14.25" customHeight="1">
      <c r="A49" s="200" t="s">
        <v>332</v>
      </c>
      <c r="B49" s="398">
        <f>IF(A49&lt;&gt;0,E49+H49+K49+N49,"")</f>
        <v>3</v>
      </c>
      <c r="C49" s="197">
        <f>IF(A49&lt;&gt;0,B49/$B$11*100,"")</f>
        <v>1.8181818181818181</v>
      </c>
      <c r="D49" s="197"/>
      <c r="E49" s="191">
        <v>3</v>
      </c>
      <c r="F49" s="197">
        <f t="shared" si="2"/>
        <v>100</v>
      </c>
      <c r="G49" s="199"/>
      <c r="H49" s="191">
        <v>0</v>
      </c>
      <c r="I49" s="197">
        <f t="shared" si="3"/>
        <v>0</v>
      </c>
      <c r="J49" s="199"/>
      <c r="K49" s="191">
        <v>0</v>
      </c>
      <c r="L49" s="197">
        <f t="shared" si="4"/>
        <v>0</v>
      </c>
      <c r="M49" s="199"/>
      <c r="N49" s="191">
        <v>0</v>
      </c>
      <c r="O49" s="197">
        <f t="shared" si="0"/>
        <v>0</v>
      </c>
      <c r="P49" s="132"/>
    </row>
    <row r="50" spans="1:16" ht="14.25" customHeight="1">
      <c r="A50" s="28" t="s">
        <v>273</v>
      </c>
      <c r="B50" s="398">
        <f t="shared" si="5"/>
        <v>1</v>
      </c>
      <c r="C50" s="197">
        <f t="shared" si="1"/>
        <v>0.60606060606060608</v>
      </c>
      <c r="D50" s="197"/>
      <c r="E50" s="191">
        <v>1</v>
      </c>
      <c r="F50" s="197">
        <f t="shared" si="2"/>
        <v>100</v>
      </c>
      <c r="G50" s="199"/>
      <c r="H50" s="191">
        <v>0</v>
      </c>
      <c r="I50" s="197">
        <f t="shared" si="3"/>
        <v>0</v>
      </c>
      <c r="J50" s="199"/>
      <c r="K50" s="191">
        <v>0</v>
      </c>
      <c r="L50" s="197">
        <f t="shared" si="4"/>
        <v>0</v>
      </c>
      <c r="M50" s="199"/>
      <c r="N50" s="191">
        <v>0</v>
      </c>
      <c r="O50" s="197">
        <f t="shared" si="0"/>
        <v>0</v>
      </c>
      <c r="P50" s="132"/>
    </row>
    <row r="51" spans="1:16" ht="14.25" customHeight="1">
      <c r="A51" s="28" t="s">
        <v>275</v>
      </c>
      <c r="B51" s="398"/>
      <c r="C51" s="197"/>
      <c r="D51" s="197"/>
      <c r="E51" s="191">
        <v>0</v>
      </c>
      <c r="F51" s="199"/>
      <c r="G51" s="199"/>
      <c r="H51" s="191">
        <v>0</v>
      </c>
      <c r="I51" s="199"/>
      <c r="J51" s="199"/>
      <c r="K51" s="191">
        <v>0</v>
      </c>
      <c r="L51" s="191"/>
      <c r="M51" s="199"/>
      <c r="N51" s="191">
        <v>1</v>
      </c>
      <c r="O51" s="197"/>
      <c r="P51" s="132"/>
    </row>
    <row r="52" spans="1:16" ht="5.25" customHeight="1" thickBot="1">
      <c r="A52" s="61"/>
      <c r="B52" s="400"/>
      <c r="C52" s="289"/>
      <c r="D52" s="289"/>
      <c r="E52" s="289"/>
      <c r="F52" s="289"/>
      <c r="G52" s="289"/>
      <c r="H52" s="289"/>
      <c r="I52" s="289"/>
      <c r="J52" s="289"/>
      <c r="K52" s="289"/>
      <c r="L52" s="289"/>
      <c r="M52" s="289"/>
      <c r="N52" s="289"/>
      <c r="O52" s="289"/>
      <c r="P52" s="132"/>
    </row>
    <row r="53" spans="1:16" ht="11.25" customHeight="1">
      <c r="B53" s="68"/>
      <c r="C53" s="55"/>
      <c r="D53" s="55"/>
      <c r="E53" s="55"/>
      <c r="F53" s="55"/>
      <c r="G53" s="55"/>
      <c r="H53" s="55"/>
      <c r="K53" s="55"/>
      <c r="O53" s="80"/>
      <c r="P53" s="59"/>
    </row>
    <row r="54" spans="1:16" ht="11.25" customHeight="1">
      <c r="A54" s="214" t="s">
        <v>366</v>
      </c>
      <c r="C54" s="82"/>
      <c r="D54" s="95"/>
      <c r="E54" s="68"/>
      <c r="F54" s="68"/>
      <c r="G54" s="55"/>
      <c r="H54" s="55"/>
      <c r="K54" s="55"/>
      <c r="O54" s="80"/>
      <c r="P54" s="80"/>
    </row>
    <row r="55" spans="1:16">
      <c r="A55" s="401" t="s">
        <v>351</v>
      </c>
      <c r="G55" s="55"/>
      <c r="H55" s="55"/>
      <c r="K55" s="55"/>
      <c r="N55" s="55"/>
    </row>
    <row r="56" spans="1:16" ht="10.5" customHeight="1">
      <c r="A56" s="215"/>
      <c r="B56" s="74"/>
      <c r="C56" s="80"/>
      <c r="D56" s="80"/>
      <c r="F56" s="80"/>
      <c r="I56" s="80"/>
      <c r="L56" s="80"/>
      <c r="O56" s="80"/>
    </row>
    <row r="57" spans="1:16">
      <c r="A57" s="401" t="s">
        <v>352</v>
      </c>
      <c r="B57" s="74"/>
      <c r="C57" s="80"/>
      <c r="D57" s="80"/>
      <c r="F57" s="80"/>
      <c r="I57" s="80"/>
      <c r="L57" s="80"/>
      <c r="O57" s="80"/>
    </row>
    <row r="58" spans="1:16">
      <c r="A58" s="401" t="s">
        <v>353</v>
      </c>
      <c r="B58" s="74"/>
      <c r="C58" s="80"/>
      <c r="D58" s="80"/>
      <c r="F58" s="80"/>
      <c r="I58" s="80"/>
      <c r="L58" s="80"/>
      <c r="O58" s="80"/>
    </row>
  </sheetData>
  <mergeCells count="5">
    <mergeCell ref="B7:C7"/>
    <mergeCell ref="E7:F7"/>
    <mergeCell ref="H7:I7"/>
    <mergeCell ref="K7:L7"/>
    <mergeCell ref="N7:O7"/>
  </mergeCells>
  <conditionalFormatting sqref="A1:XFD1048576">
    <cfRule type="cellIs" dxfId="9" priority="1" operator="equal">
      <formula>0</formula>
    </cfRule>
  </conditionalFormatting>
  <pageMargins left="0.7" right="0.7" top="0.75" bottom="0.75" header="0.3" footer="0.3"/>
  <ignoredErrors>
    <ignoredError sqref="B12"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39"/>
  <sheetViews>
    <sheetView topLeftCell="A2" workbookViewId="0">
      <selection activeCell="J3" sqref="J3"/>
    </sheetView>
  </sheetViews>
  <sheetFormatPr baseColWidth="10" defaultRowHeight="14.4"/>
  <sheetData>
    <row r="1" spans="1:11" ht="12.75" customHeight="1">
      <c r="A1" s="28" t="s">
        <v>400</v>
      </c>
      <c r="B1" s="28" t="s">
        <v>401</v>
      </c>
      <c r="C1" s="28" t="s">
        <v>289</v>
      </c>
    </row>
    <row r="2" spans="1:11" ht="12.75" customHeight="1">
      <c r="A2" s="23">
        <v>98.63</v>
      </c>
      <c r="B2" s="23">
        <v>0.72</v>
      </c>
      <c r="C2" s="23">
        <v>0.65</v>
      </c>
      <c r="J2" s="24"/>
    </row>
    <row r="3" spans="1:11" ht="12.75" customHeight="1">
      <c r="B3" t="s">
        <v>138</v>
      </c>
      <c r="H3" s="25"/>
    </row>
    <row r="4" spans="1:11" ht="12.75" customHeight="1">
      <c r="A4" s="255">
        <v>22629</v>
      </c>
      <c r="B4" s="257">
        <v>22317</v>
      </c>
      <c r="C4" s="257">
        <v>165</v>
      </c>
      <c r="D4" s="257">
        <v>147</v>
      </c>
      <c r="H4" s="26"/>
      <c r="K4" s="27"/>
    </row>
    <row r="5" spans="1:11">
      <c r="A5" s="158">
        <v>165</v>
      </c>
      <c r="B5" s="158">
        <v>164</v>
      </c>
      <c r="C5" s="152"/>
      <c r="D5">
        <v>1</v>
      </c>
    </row>
    <row r="6" spans="1:11">
      <c r="A6" s="309">
        <f>SUM(A4:A5)</f>
        <v>22794</v>
      </c>
      <c r="B6" s="309">
        <f>SUM(B4:B5)</f>
        <v>22481</v>
      </c>
      <c r="C6" s="309">
        <f>SUM(C4:C5)</f>
        <v>165</v>
      </c>
      <c r="D6" s="309">
        <f>SUM(D4:D5)</f>
        <v>148</v>
      </c>
    </row>
    <row r="7" spans="1:11">
      <c r="A7" s="309"/>
      <c r="B7" s="186"/>
      <c r="C7" s="309"/>
    </row>
    <row r="8" spans="1:11">
      <c r="A8" s="309"/>
      <c r="B8" s="186">
        <f>B6/A6*100</f>
        <v>98.626831622356761</v>
      </c>
      <c r="C8" s="186">
        <f>C6/A6*100</f>
        <v>0.72387470386943931</v>
      </c>
      <c r="D8" s="186">
        <f>D6/A6*100</f>
        <v>0.6492936737738001</v>
      </c>
    </row>
    <row r="9" spans="1:11">
      <c r="A9" s="186"/>
      <c r="B9" s="186"/>
      <c r="C9" s="186"/>
      <c r="D9" s="23"/>
    </row>
    <row r="10" spans="1:11">
      <c r="B10" s="23"/>
    </row>
    <row r="13" spans="1:11">
      <c r="A13" s="28"/>
    </row>
    <row r="14" spans="1:11">
      <c r="A14" s="28"/>
    </row>
    <row r="15" spans="1:11">
      <c r="A15" s="28"/>
    </row>
    <row r="18" spans="2:2">
      <c r="B18" s="23"/>
    </row>
    <row r="19" spans="2:2">
      <c r="B19" s="23"/>
    </row>
    <row r="20" spans="2:2">
      <c r="B20" s="23"/>
    </row>
    <row r="39" spans="4:4">
      <c r="D39"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workbookViewId="0">
      <selection activeCell="A2" sqref="A2"/>
    </sheetView>
  </sheetViews>
  <sheetFormatPr baseColWidth="10" defaultColWidth="9.109375" defaultRowHeight="13.2"/>
  <cols>
    <col min="1" max="1" width="35.6640625" style="55" customWidth="1"/>
    <col min="2" max="2" width="8.33203125" style="402" customWidth="1"/>
    <col min="3" max="3" width="8.33203125" style="98" customWidth="1"/>
    <col min="4" max="4" width="2.6640625" style="65" customWidth="1"/>
    <col min="5" max="5" width="8.6640625" style="403" customWidth="1"/>
    <col min="6" max="6" width="8.33203125" style="98" customWidth="1"/>
    <col min="7" max="7" width="2.6640625" style="65" customWidth="1"/>
    <col min="8" max="8" width="8.33203125" style="403" customWidth="1"/>
    <col min="9" max="9" width="8.109375" style="98" customWidth="1"/>
    <col min="10" max="10" width="2.6640625" style="98" customWidth="1"/>
    <col min="11" max="11" width="8.6640625" style="403" customWidth="1"/>
    <col min="12" max="12" width="8.6640625" style="65" customWidth="1"/>
    <col min="13" max="13" width="2.6640625" style="65" customWidth="1"/>
    <col min="14" max="256" width="9.109375" style="55"/>
    <col min="257" max="257" width="35.6640625" style="55" customWidth="1"/>
    <col min="258" max="259" width="8.33203125" style="55" customWidth="1"/>
    <col min="260" max="260" width="2.6640625" style="55" customWidth="1"/>
    <col min="261" max="261" width="8.6640625" style="55" customWidth="1"/>
    <col min="262" max="262" width="8.33203125" style="55" customWidth="1"/>
    <col min="263" max="263" width="2.6640625" style="55" customWidth="1"/>
    <col min="264" max="264" width="8.33203125" style="55" customWidth="1"/>
    <col min="265" max="265" width="8.109375" style="55" customWidth="1"/>
    <col min="266" max="266" width="2.6640625" style="55" customWidth="1"/>
    <col min="267" max="268" width="8.6640625" style="55" customWidth="1"/>
    <col min="269" max="269" width="2.6640625" style="55" customWidth="1"/>
    <col min="270" max="512" width="9.109375" style="55"/>
    <col min="513" max="513" width="35.6640625" style="55" customWidth="1"/>
    <col min="514" max="515" width="8.33203125" style="55" customWidth="1"/>
    <col min="516" max="516" width="2.6640625" style="55" customWidth="1"/>
    <col min="517" max="517" width="8.6640625" style="55" customWidth="1"/>
    <col min="518" max="518" width="8.33203125" style="55" customWidth="1"/>
    <col min="519" max="519" width="2.6640625" style="55" customWidth="1"/>
    <col min="520" max="520" width="8.33203125" style="55" customWidth="1"/>
    <col min="521" max="521" width="8.109375" style="55" customWidth="1"/>
    <col min="522" max="522" width="2.6640625" style="55" customWidth="1"/>
    <col min="523" max="524" width="8.6640625" style="55" customWidth="1"/>
    <col min="525" max="525" width="2.6640625" style="55" customWidth="1"/>
    <col min="526" max="768" width="9.109375" style="55"/>
    <col min="769" max="769" width="35.6640625" style="55" customWidth="1"/>
    <col min="770" max="771" width="8.33203125" style="55" customWidth="1"/>
    <col min="772" max="772" width="2.6640625" style="55" customWidth="1"/>
    <col min="773" max="773" width="8.6640625" style="55" customWidth="1"/>
    <col min="774" max="774" width="8.33203125" style="55" customWidth="1"/>
    <col min="775" max="775" width="2.6640625" style="55" customWidth="1"/>
    <col min="776" max="776" width="8.33203125" style="55" customWidth="1"/>
    <col min="777" max="777" width="8.109375" style="55" customWidth="1"/>
    <col min="778" max="778" width="2.6640625" style="55" customWidth="1"/>
    <col min="779" max="780" width="8.6640625" style="55" customWidth="1"/>
    <col min="781" max="781" width="2.6640625" style="55" customWidth="1"/>
    <col min="782" max="1024" width="9.109375" style="55"/>
    <col min="1025" max="1025" width="35.6640625" style="55" customWidth="1"/>
    <col min="1026" max="1027" width="8.33203125" style="55" customWidth="1"/>
    <col min="1028" max="1028" width="2.6640625" style="55" customWidth="1"/>
    <col min="1029" max="1029" width="8.6640625" style="55" customWidth="1"/>
    <col min="1030" max="1030" width="8.33203125" style="55" customWidth="1"/>
    <col min="1031" max="1031" width="2.6640625" style="55" customWidth="1"/>
    <col min="1032" max="1032" width="8.33203125" style="55" customWidth="1"/>
    <col min="1033" max="1033" width="8.109375" style="55" customWidth="1"/>
    <col min="1034" max="1034" width="2.6640625" style="55" customWidth="1"/>
    <col min="1035" max="1036" width="8.6640625" style="55" customWidth="1"/>
    <col min="1037" max="1037" width="2.6640625" style="55" customWidth="1"/>
    <col min="1038" max="1280" width="9.109375" style="55"/>
    <col min="1281" max="1281" width="35.6640625" style="55" customWidth="1"/>
    <col min="1282" max="1283" width="8.33203125" style="55" customWidth="1"/>
    <col min="1284" max="1284" width="2.6640625" style="55" customWidth="1"/>
    <col min="1285" max="1285" width="8.6640625" style="55" customWidth="1"/>
    <col min="1286" max="1286" width="8.33203125" style="55" customWidth="1"/>
    <col min="1287" max="1287" width="2.6640625" style="55" customWidth="1"/>
    <col min="1288" max="1288" width="8.33203125" style="55" customWidth="1"/>
    <col min="1289" max="1289" width="8.109375" style="55" customWidth="1"/>
    <col min="1290" max="1290" width="2.6640625" style="55" customWidth="1"/>
    <col min="1291" max="1292" width="8.6640625" style="55" customWidth="1"/>
    <col min="1293" max="1293" width="2.6640625" style="55" customWidth="1"/>
    <col min="1294" max="1536" width="9.109375" style="55"/>
    <col min="1537" max="1537" width="35.6640625" style="55" customWidth="1"/>
    <col min="1538" max="1539" width="8.33203125" style="55" customWidth="1"/>
    <col min="1540" max="1540" width="2.6640625" style="55" customWidth="1"/>
    <col min="1541" max="1541" width="8.6640625" style="55" customWidth="1"/>
    <col min="1542" max="1542" width="8.33203125" style="55" customWidth="1"/>
    <col min="1543" max="1543" width="2.6640625" style="55" customWidth="1"/>
    <col min="1544" max="1544" width="8.33203125" style="55" customWidth="1"/>
    <col min="1545" max="1545" width="8.109375" style="55" customWidth="1"/>
    <col min="1546" max="1546" width="2.6640625" style="55" customWidth="1"/>
    <col min="1547" max="1548" width="8.6640625" style="55" customWidth="1"/>
    <col min="1549" max="1549" width="2.6640625" style="55" customWidth="1"/>
    <col min="1550" max="1792" width="9.109375" style="55"/>
    <col min="1793" max="1793" width="35.6640625" style="55" customWidth="1"/>
    <col min="1794" max="1795" width="8.33203125" style="55" customWidth="1"/>
    <col min="1796" max="1796" width="2.6640625" style="55" customWidth="1"/>
    <col min="1797" max="1797" width="8.6640625" style="55" customWidth="1"/>
    <col min="1798" max="1798" width="8.33203125" style="55" customWidth="1"/>
    <col min="1799" max="1799" width="2.6640625" style="55" customWidth="1"/>
    <col min="1800" max="1800" width="8.33203125" style="55" customWidth="1"/>
    <col min="1801" max="1801" width="8.109375" style="55" customWidth="1"/>
    <col min="1802" max="1802" width="2.6640625" style="55" customWidth="1"/>
    <col min="1803" max="1804" width="8.6640625" style="55" customWidth="1"/>
    <col min="1805" max="1805" width="2.6640625" style="55" customWidth="1"/>
    <col min="1806" max="2048" width="9.109375" style="55"/>
    <col min="2049" max="2049" width="35.6640625" style="55" customWidth="1"/>
    <col min="2050" max="2051" width="8.33203125" style="55" customWidth="1"/>
    <col min="2052" max="2052" width="2.6640625" style="55" customWidth="1"/>
    <col min="2053" max="2053" width="8.6640625" style="55" customWidth="1"/>
    <col min="2054" max="2054" width="8.33203125" style="55" customWidth="1"/>
    <col min="2055" max="2055" width="2.6640625" style="55" customWidth="1"/>
    <col min="2056" max="2056" width="8.33203125" style="55" customWidth="1"/>
    <col min="2057" max="2057" width="8.109375" style="55" customWidth="1"/>
    <col min="2058" max="2058" width="2.6640625" style="55" customWidth="1"/>
    <col min="2059" max="2060" width="8.6640625" style="55" customWidth="1"/>
    <col min="2061" max="2061" width="2.6640625" style="55" customWidth="1"/>
    <col min="2062" max="2304" width="9.109375" style="55"/>
    <col min="2305" max="2305" width="35.6640625" style="55" customWidth="1"/>
    <col min="2306" max="2307" width="8.33203125" style="55" customWidth="1"/>
    <col min="2308" max="2308" width="2.6640625" style="55" customWidth="1"/>
    <col min="2309" max="2309" width="8.6640625" style="55" customWidth="1"/>
    <col min="2310" max="2310" width="8.33203125" style="55" customWidth="1"/>
    <col min="2311" max="2311" width="2.6640625" style="55" customWidth="1"/>
    <col min="2312" max="2312" width="8.33203125" style="55" customWidth="1"/>
    <col min="2313" max="2313" width="8.109375" style="55" customWidth="1"/>
    <col min="2314" max="2314" width="2.6640625" style="55" customWidth="1"/>
    <col min="2315" max="2316" width="8.6640625" style="55" customWidth="1"/>
    <col min="2317" max="2317" width="2.6640625" style="55" customWidth="1"/>
    <col min="2318" max="2560" width="9.109375" style="55"/>
    <col min="2561" max="2561" width="35.6640625" style="55" customWidth="1"/>
    <col min="2562" max="2563" width="8.33203125" style="55" customWidth="1"/>
    <col min="2564" max="2564" width="2.6640625" style="55" customWidth="1"/>
    <col min="2565" max="2565" width="8.6640625" style="55" customWidth="1"/>
    <col min="2566" max="2566" width="8.33203125" style="55" customWidth="1"/>
    <col min="2567" max="2567" width="2.6640625" style="55" customWidth="1"/>
    <col min="2568" max="2568" width="8.33203125" style="55" customWidth="1"/>
    <col min="2569" max="2569" width="8.109375" style="55" customWidth="1"/>
    <col min="2570" max="2570" width="2.6640625" style="55" customWidth="1"/>
    <col min="2571" max="2572" width="8.6640625" style="55" customWidth="1"/>
    <col min="2573" max="2573" width="2.6640625" style="55" customWidth="1"/>
    <col min="2574" max="2816" width="9.109375" style="55"/>
    <col min="2817" max="2817" width="35.6640625" style="55" customWidth="1"/>
    <col min="2818" max="2819" width="8.33203125" style="55" customWidth="1"/>
    <col min="2820" max="2820" width="2.6640625" style="55" customWidth="1"/>
    <col min="2821" max="2821" width="8.6640625" style="55" customWidth="1"/>
    <col min="2822" max="2822" width="8.33203125" style="55" customWidth="1"/>
    <col min="2823" max="2823" width="2.6640625" style="55" customWidth="1"/>
    <col min="2824" max="2824" width="8.33203125" style="55" customWidth="1"/>
    <col min="2825" max="2825" width="8.109375" style="55" customWidth="1"/>
    <col min="2826" max="2826" width="2.6640625" style="55" customWidth="1"/>
    <col min="2827" max="2828" width="8.6640625" style="55" customWidth="1"/>
    <col min="2829" max="2829" width="2.6640625" style="55" customWidth="1"/>
    <col min="2830" max="3072" width="9.109375" style="55"/>
    <col min="3073" max="3073" width="35.6640625" style="55" customWidth="1"/>
    <col min="3074" max="3075" width="8.33203125" style="55" customWidth="1"/>
    <col min="3076" max="3076" width="2.6640625" style="55" customWidth="1"/>
    <col min="3077" max="3077" width="8.6640625" style="55" customWidth="1"/>
    <col min="3078" max="3078" width="8.33203125" style="55" customWidth="1"/>
    <col min="3079" max="3079" width="2.6640625" style="55" customWidth="1"/>
    <col min="3080" max="3080" width="8.33203125" style="55" customWidth="1"/>
    <col min="3081" max="3081" width="8.109375" style="55" customWidth="1"/>
    <col min="3082" max="3082" width="2.6640625" style="55" customWidth="1"/>
    <col min="3083" max="3084" width="8.6640625" style="55" customWidth="1"/>
    <col min="3085" max="3085" width="2.6640625" style="55" customWidth="1"/>
    <col min="3086" max="3328" width="9.109375" style="55"/>
    <col min="3329" max="3329" width="35.6640625" style="55" customWidth="1"/>
    <col min="3330" max="3331" width="8.33203125" style="55" customWidth="1"/>
    <col min="3332" max="3332" width="2.6640625" style="55" customWidth="1"/>
    <col min="3333" max="3333" width="8.6640625" style="55" customWidth="1"/>
    <col min="3334" max="3334" width="8.33203125" style="55" customWidth="1"/>
    <col min="3335" max="3335" width="2.6640625" style="55" customWidth="1"/>
    <col min="3336" max="3336" width="8.33203125" style="55" customWidth="1"/>
    <col min="3337" max="3337" width="8.109375" style="55" customWidth="1"/>
    <col min="3338" max="3338" width="2.6640625" style="55" customWidth="1"/>
    <col min="3339" max="3340" width="8.6640625" style="55" customWidth="1"/>
    <col min="3341" max="3341" width="2.6640625" style="55" customWidth="1"/>
    <col min="3342" max="3584" width="9.109375" style="55"/>
    <col min="3585" max="3585" width="35.6640625" style="55" customWidth="1"/>
    <col min="3586" max="3587" width="8.33203125" style="55" customWidth="1"/>
    <col min="3588" max="3588" width="2.6640625" style="55" customWidth="1"/>
    <col min="3589" max="3589" width="8.6640625" style="55" customWidth="1"/>
    <col min="3590" max="3590" width="8.33203125" style="55" customWidth="1"/>
    <col min="3591" max="3591" width="2.6640625" style="55" customWidth="1"/>
    <col min="3592" max="3592" width="8.33203125" style="55" customWidth="1"/>
    <col min="3593" max="3593" width="8.109375" style="55" customWidth="1"/>
    <col min="3594" max="3594" width="2.6640625" style="55" customWidth="1"/>
    <col min="3595" max="3596" width="8.6640625" style="55" customWidth="1"/>
    <col min="3597" max="3597" width="2.6640625" style="55" customWidth="1"/>
    <col min="3598" max="3840" width="9.109375" style="55"/>
    <col min="3841" max="3841" width="35.6640625" style="55" customWidth="1"/>
    <col min="3842" max="3843" width="8.33203125" style="55" customWidth="1"/>
    <col min="3844" max="3844" width="2.6640625" style="55" customWidth="1"/>
    <col min="3845" max="3845" width="8.6640625" style="55" customWidth="1"/>
    <col min="3846" max="3846" width="8.33203125" style="55" customWidth="1"/>
    <col min="3847" max="3847" width="2.6640625" style="55" customWidth="1"/>
    <col min="3848" max="3848" width="8.33203125" style="55" customWidth="1"/>
    <col min="3849" max="3849" width="8.109375" style="55" customWidth="1"/>
    <col min="3850" max="3850" width="2.6640625" style="55" customWidth="1"/>
    <col min="3851" max="3852" width="8.6640625" style="55" customWidth="1"/>
    <col min="3853" max="3853" width="2.6640625" style="55" customWidth="1"/>
    <col min="3854" max="4096" width="9.109375" style="55"/>
    <col min="4097" max="4097" width="35.6640625" style="55" customWidth="1"/>
    <col min="4098" max="4099" width="8.33203125" style="55" customWidth="1"/>
    <col min="4100" max="4100" width="2.6640625" style="55" customWidth="1"/>
    <col min="4101" max="4101" width="8.6640625" style="55" customWidth="1"/>
    <col min="4102" max="4102" width="8.33203125" style="55" customWidth="1"/>
    <col min="4103" max="4103" width="2.6640625" style="55" customWidth="1"/>
    <col min="4104" max="4104" width="8.33203125" style="55" customWidth="1"/>
    <col min="4105" max="4105" width="8.109375" style="55" customWidth="1"/>
    <col min="4106" max="4106" width="2.6640625" style="55" customWidth="1"/>
    <col min="4107" max="4108" width="8.6640625" style="55" customWidth="1"/>
    <col min="4109" max="4109" width="2.6640625" style="55" customWidth="1"/>
    <col min="4110" max="4352" width="9.109375" style="55"/>
    <col min="4353" max="4353" width="35.6640625" style="55" customWidth="1"/>
    <col min="4354" max="4355" width="8.33203125" style="55" customWidth="1"/>
    <col min="4356" max="4356" width="2.6640625" style="55" customWidth="1"/>
    <col min="4357" max="4357" width="8.6640625" style="55" customWidth="1"/>
    <col min="4358" max="4358" width="8.33203125" style="55" customWidth="1"/>
    <col min="4359" max="4359" width="2.6640625" style="55" customWidth="1"/>
    <col min="4360" max="4360" width="8.33203125" style="55" customWidth="1"/>
    <col min="4361" max="4361" width="8.109375" style="55" customWidth="1"/>
    <col min="4362" max="4362" width="2.6640625" style="55" customWidth="1"/>
    <col min="4363" max="4364" width="8.6640625" style="55" customWidth="1"/>
    <col min="4365" max="4365" width="2.6640625" style="55" customWidth="1"/>
    <col min="4366" max="4608" width="9.109375" style="55"/>
    <col min="4609" max="4609" width="35.6640625" style="55" customWidth="1"/>
    <col min="4610" max="4611" width="8.33203125" style="55" customWidth="1"/>
    <col min="4612" max="4612" width="2.6640625" style="55" customWidth="1"/>
    <col min="4613" max="4613" width="8.6640625" style="55" customWidth="1"/>
    <col min="4614" max="4614" width="8.33203125" style="55" customWidth="1"/>
    <col min="4615" max="4615" width="2.6640625" style="55" customWidth="1"/>
    <col min="4616" max="4616" width="8.33203125" style="55" customWidth="1"/>
    <col min="4617" max="4617" width="8.109375" style="55" customWidth="1"/>
    <col min="4618" max="4618" width="2.6640625" style="55" customWidth="1"/>
    <col min="4619" max="4620" width="8.6640625" style="55" customWidth="1"/>
    <col min="4621" max="4621" width="2.6640625" style="55" customWidth="1"/>
    <col min="4622" max="4864" width="9.109375" style="55"/>
    <col min="4865" max="4865" width="35.6640625" style="55" customWidth="1"/>
    <col min="4866" max="4867" width="8.33203125" style="55" customWidth="1"/>
    <col min="4868" max="4868" width="2.6640625" style="55" customWidth="1"/>
    <col min="4869" max="4869" width="8.6640625" style="55" customWidth="1"/>
    <col min="4870" max="4870" width="8.33203125" style="55" customWidth="1"/>
    <col min="4871" max="4871" width="2.6640625" style="55" customWidth="1"/>
    <col min="4872" max="4872" width="8.33203125" style="55" customWidth="1"/>
    <col min="4873" max="4873" width="8.109375" style="55" customWidth="1"/>
    <col min="4874" max="4874" width="2.6640625" style="55" customWidth="1"/>
    <col min="4875" max="4876" width="8.6640625" style="55" customWidth="1"/>
    <col min="4877" max="4877" width="2.6640625" style="55" customWidth="1"/>
    <col min="4878" max="5120" width="9.109375" style="55"/>
    <col min="5121" max="5121" width="35.6640625" style="55" customWidth="1"/>
    <col min="5122" max="5123" width="8.33203125" style="55" customWidth="1"/>
    <col min="5124" max="5124" width="2.6640625" style="55" customWidth="1"/>
    <col min="5125" max="5125" width="8.6640625" style="55" customWidth="1"/>
    <col min="5126" max="5126" width="8.33203125" style="55" customWidth="1"/>
    <col min="5127" max="5127" width="2.6640625" style="55" customWidth="1"/>
    <col min="5128" max="5128" width="8.33203125" style="55" customWidth="1"/>
    <col min="5129" max="5129" width="8.109375" style="55" customWidth="1"/>
    <col min="5130" max="5130" width="2.6640625" style="55" customWidth="1"/>
    <col min="5131" max="5132" width="8.6640625" style="55" customWidth="1"/>
    <col min="5133" max="5133" width="2.6640625" style="55" customWidth="1"/>
    <col min="5134" max="5376" width="9.109375" style="55"/>
    <col min="5377" max="5377" width="35.6640625" style="55" customWidth="1"/>
    <col min="5378" max="5379" width="8.33203125" style="55" customWidth="1"/>
    <col min="5380" max="5380" width="2.6640625" style="55" customWidth="1"/>
    <col min="5381" max="5381" width="8.6640625" style="55" customWidth="1"/>
    <col min="5382" max="5382" width="8.33203125" style="55" customWidth="1"/>
    <col min="5383" max="5383" width="2.6640625" style="55" customWidth="1"/>
    <col min="5384" max="5384" width="8.33203125" style="55" customWidth="1"/>
    <col min="5385" max="5385" width="8.109375" style="55" customWidth="1"/>
    <col min="5386" max="5386" width="2.6640625" style="55" customWidth="1"/>
    <col min="5387" max="5388" width="8.6640625" style="55" customWidth="1"/>
    <col min="5389" max="5389" width="2.6640625" style="55" customWidth="1"/>
    <col min="5390" max="5632" width="9.109375" style="55"/>
    <col min="5633" max="5633" width="35.6640625" style="55" customWidth="1"/>
    <col min="5634" max="5635" width="8.33203125" style="55" customWidth="1"/>
    <col min="5636" max="5636" width="2.6640625" style="55" customWidth="1"/>
    <col min="5637" max="5637" width="8.6640625" style="55" customWidth="1"/>
    <col min="5638" max="5638" width="8.33203125" style="55" customWidth="1"/>
    <col min="5639" max="5639" width="2.6640625" style="55" customWidth="1"/>
    <col min="5640" max="5640" width="8.33203125" style="55" customWidth="1"/>
    <col min="5641" max="5641" width="8.109375" style="55" customWidth="1"/>
    <col min="5642" max="5642" width="2.6640625" style="55" customWidth="1"/>
    <col min="5643" max="5644" width="8.6640625" style="55" customWidth="1"/>
    <col min="5645" max="5645" width="2.6640625" style="55" customWidth="1"/>
    <col min="5646" max="5888" width="9.109375" style="55"/>
    <col min="5889" max="5889" width="35.6640625" style="55" customWidth="1"/>
    <col min="5890" max="5891" width="8.33203125" style="55" customWidth="1"/>
    <col min="5892" max="5892" width="2.6640625" style="55" customWidth="1"/>
    <col min="5893" max="5893" width="8.6640625" style="55" customWidth="1"/>
    <col min="5894" max="5894" width="8.33203125" style="55" customWidth="1"/>
    <col min="5895" max="5895" width="2.6640625" style="55" customWidth="1"/>
    <col min="5896" max="5896" width="8.33203125" style="55" customWidth="1"/>
    <col min="5897" max="5897" width="8.109375" style="55" customWidth="1"/>
    <col min="5898" max="5898" width="2.6640625" style="55" customWidth="1"/>
    <col min="5899" max="5900" width="8.6640625" style="55" customWidth="1"/>
    <col min="5901" max="5901" width="2.6640625" style="55" customWidth="1"/>
    <col min="5902" max="6144" width="9.109375" style="55"/>
    <col min="6145" max="6145" width="35.6640625" style="55" customWidth="1"/>
    <col min="6146" max="6147" width="8.33203125" style="55" customWidth="1"/>
    <col min="6148" max="6148" width="2.6640625" style="55" customWidth="1"/>
    <col min="6149" max="6149" width="8.6640625" style="55" customWidth="1"/>
    <col min="6150" max="6150" width="8.33203125" style="55" customWidth="1"/>
    <col min="6151" max="6151" width="2.6640625" style="55" customWidth="1"/>
    <col min="6152" max="6152" width="8.33203125" style="55" customWidth="1"/>
    <col min="6153" max="6153" width="8.109375" style="55" customWidth="1"/>
    <col min="6154" max="6154" width="2.6640625" style="55" customWidth="1"/>
    <col min="6155" max="6156" width="8.6640625" style="55" customWidth="1"/>
    <col min="6157" max="6157" width="2.6640625" style="55" customWidth="1"/>
    <col min="6158" max="6400" width="9.109375" style="55"/>
    <col min="6401" max="6401" width="35.6640625" style="55" customWidth="1"/>
    <col min="6402" max="6403" width="8.33203125" style="55" customWidth="1"/>
    <col min="6404" max="6404" width="2.6640625" style="55" customWidth="1"/>
    <col min="6405" max="6405" width="8.6640625" style="55" customWidth="1"/>
    <col min="6406" max="6406" width="8.33203125" style="55" customWidth="1"/>
    <col min="6407" max="6407" width="2.6640625" style="55" customWidth="1"/>
    <col min="6408" max="6408" width="8.33203125" style="55" customWidth="1"/>
    <col min="6409" max="6409" width="8.109375" style="55" customWidth="1"/>
    <col min="6410" max="6410" width="2.6640625" style="55" customWidth="1"/>
    <col min="6411" max="6412" width="8.6640625" style="55" customWidth="1"/>
    <col min="6413" max="6413" width="2.6640625" style="55" customWidth="1"/>
    <col min="6414" max="6656" width="9.109375" style="55"/>
    <col min="6657" max="6657" width="35.6640625" style="55" customWidth="1"/>
    <col min="6658" max="6659" width="8.33203125" style="55" customWidth="1"/>
    <col min="6660" max="6660" width="2.6640625" style="55" customWidth="1"/>
    <col min="6661" max="6661" width="8.6640625" style="55" customWidth="1"/>
    <col min="6662" max="6662" width="8.33203125" style="55" customWidth="1"/>
    <col min="6663" max="6663" width="2.6640625" style="55" customWidth="1"/>
    <col min="6664" max="6664" width="8.33203125" style="55" customWidth="1"/>
    <col min="6665" max="6665" width="8.109375" style="55" customWidth="1"/>
    <col min="6666" max="6666" width="2.6640625" style="55" customWidth="1"/>
    <col min="6667" max="6668" width="8.6640625" style="55" customWidth="1"/>
    <col min="6669" max="6669" width="2.6640625" style="55" customWidth="1"/>
    <col min="6670" max="6912" width="9.109375" style="55"/>
    <col min="6913" max="6913" width="35.6640625" style="55" customWidth="1"/>
    <col min="6914" max="6915" width="8.33203125" style="55" customWidth="1"/>
    <col min="6916" max="6916" width="2.6640625" style="55" customWidth="1"/>
    <col min="6917" max="6917" width="8.6640625" style="55" customWidth="1"/>
    <col min="6918" max="6918" width="8.33203125" style="55" customWidth="1"/>
    <col min="6919" max="6919" width="2.6640625" style="55" customWidth="1"/>
    <col min="6920" max="6920" width="8.33203125" style="55" customWidth="1"/>
    <col min="6921" max="6921" width="8.109375" style="55" customWidth="1"/>
    <col min="6922" max="6922" width="2.6640625" style="55" customWidth="1"/>
    <col min="6923" max="6924" width="8.6640625" style="55" customWidth="1"/>
    <col min="6925" max="6925" width="2.6640625" style="55" customWidth="1"/>
    <col min="6926" max="7168" width="9.109375" style="55"/>
    <col min="7169" max="7169" width="35.6640625" style="55" customWidth="1"/>
    <col min="7170" max="7171" width="8.33203125" style="55" customWidth="1"/>
    <col min="7172" max="7172" width="2.6640625" style="55" customWidth="1"/>
    <col min="7173" max="7173" width="8.6640625" style="55" customWidth="1"/>
    <col min="7174" max="7174" width="8.33203125" style="55" customWidth="1"/>
    <col min="7175" max="7175" width="2.6640625" style="55" customWidth="1"/>
    <col min="7176" max="7176" width="8.33203125" style="55" customWidth="1"/>
    <col min="7177" max="7177" width="8.109375" style="55" customWidth="1"/>
    <col min="7178" max="7178" width="2.6640625" style="55" customWidth="1"/>
    <col min="7179" max="7180" width="8.6640625" style="55" customWidth="1"/>
    <col min="7181" max="7181" width="2.6640625" style="55" customWidth="1"/>
    <col min="7182" max="7424" width="9.109375" style="55"/>
    <col min="7425" max="7425" width="35.6640625" style="55" customWidth="1"/>
    <col min="7426" max="7427" width="8.33203125" style="55" customWidth="1"/>
    <col min="7428" max="7428" width="2.6640625" style="55" customWidth="1"/>
    <col min="7429" max="7429" width="8.6640625" style="55" customWidth="1"/>
    <col min="7430" max="7430" width="8.33203125" style="55" customWidth="1"/>
    <col min="7431" max="7431" width="2.6640625" style="55" customWidth="1"/>
    <col min="7432" max="7432" width="8.33203125" style="55" customWidth="1"/>
    <col min="7433" max="7433" width="8.109375" style="55" customWidth="1"/>
    <col min="7434" max="7434" width="2.6640625" style="55" customWidth="1"/>
    <col min="7435" max="7436" width="8.6640625" style="55" customWidth="1"/>
    <col min="7437" max="7437" width="2.6640625" style="55" customWidth="1"/>
    <col min="7438" max="7680" width="9.109375" style="55"/>
    <col min="7681" max="7681" width="35.6640625" style="55" customWidth="1"/>
    <col min="7682" max="7683" width="8.33203125" style="55" customWidth="1"/>
    <col min="7684" max="7684" width="2.6640625" style="55" customWidth="1"/>
    <col min="7685" max="7685" width="8.6640625" style="55" customWidth="1"/>
    <col min="7686" max="7686" width="8.33203125" style="55" customWidth="1"/>
    <col min="7687" max="7687" width="2.6640625" style="55" customWidth="1"/>
    <col min="7688" max="7688" width="8.33203125" style="55" customWidth="1"/>
    <col min="7689" max="7689" width="8.109375" style="55" customWidth="1"/>
    <col min="7690" max="7690" width="2.6640625" style="55" customWidth="1"/>
    <col min="7691" max="7692" width="8.6640625" style="55" customWidth="1"/>
    <col min="7693" max="7693" width="2.6640625" style="55" customWidth="1"/>
    <col min="7694" max="7936" width="9.109375" style="55"/>
    <col min="7937" max="7937" width="35.6640625" style="55" customWidth="1"/>
    <col min="7938" max="7939" width="8.33203125" style="55" customWidth="1"/>
    <col min="7940" max="7940" width="2.6640625" style="55" customWidth="1"/>
    <col min="7941" max="7941" width="8.6640625" style="55" customWidth="1"/>
    <col min="7942" max="7942" width="8.33203125" style="55" customWidth="1"/>
    <col min="7943" max="7943" width="2.6640625" style="55" customWidth="1"/>
    <col min="7944" max="7944" width="8.33203125" style="55" customWidth="1"/>
    <col min="7945" max="7945" width="8.109375" style="55" customWidth="1"/>
    <col min="7946" max="7946" width="2.6640625" style="55" customWidth="1"/>
    <col min="7947" max="7948" width="8.6640625" style="55" customWidth="1"/>
    <col min="7949" max="7949" width="2.6640625" style="55" customWidth="1"/>
    <col min="7950" max="8192" width="9.109375" style="55"/>
    <col min="8193" max="8193" width="35.6640625" style="55" customWidth="1"/>
    <col min="8194" max="8195" width="8.33203125" style="55" customWidth="1"/>
    <col min="8196" max="8196" width="2.6640625" style="55" customWidth="1"/>
    <col min="8197" max="8197" width="8.6640625" style="55" customWidth="1"/>
    <col min="8198" max="8198" width="8.33203125" style="55" customWidth="1"/>
    <col min="8199" max="8199" width="2.6640625" style="55" customWidth="1"/>
    <col min="8200" max="8200" width="8.33203125" style="55" customWidth="1"/>
    <col min="8201" max="8201" width="8.109375" style="55" customWidth="1"/>
    <col min="8202" max="8202" width="2.6640625" style="55" customWidth="1"/>
    <col min="8203" max="8204" width="8.6640625" style="55" customWidth="1"/>
    <col min="8205" max="8205" width="2.6640625" style="55" customWidth="1"/>
    <col min="8206" max="8448" width="9.109375" style="55"/>
    <col min="8449" max="8449" width="35.6640625" style="55" customWidth="1"/>
    <col min="8450" max="8451" width="8.33203125" style="55" customWidth="1"/>
    <col min="8452" max="8452" width="2.6640625" style="55" customWidth="1"/>
    <col min="8453" max="8453" width="8.6640625" style="55" customWidth="1"/>
    <col min="8454" max="8454" width="8.33203125" style="55" customWidth="1"/>
    <col min="8455" max="8455" width="2.6640625" style="55" customWidth="1"/>
    <col min="8456" max="8456" width="8.33203125" style="55" customWidth="1"/>
    <col min="8457" max="8457" width="8.109375" style="55" customWidth="1"/>
    <col min="8458" max="8458" width="2.6640625" style="55" customWidth="1"/>
    <col min="8459" max="8460" width="8.6640625" style="55" customWidth="1"/>
    <col min="8461" max="8461" width="2.6640625" style="55" customWidth="1"/>
    <col min="8462" max="8704" width="9.109375" style="55"/>
    <col min="8705" max="8705" width="35.6640625" style="55" customWidth="1"/>
    <col min="8706" max="8707" width="8.33203125" style="55" customWidth="1"/>
    <col min="8708" max="8708" width="2.6640625" style="55" customWidth="1"/>
    <col min="8709" max="8709" width="8.6640625" style="55" customWidth="1"/>
    <col min="8710" max="8710" width="8.33203125" style="55" customWidth="1"/>
    <col min="8711" max="8711" width="2.6640625" style="55" customWidth="1"/>
    <col min="8712" max="8712" width="8.33203125" style="55" customWidth="1"/>
    <col min="8713" max="8713" width="8.109375" style="55" customWidth="1"/>
    <col min="8714" max="8714" width="2.6640625" style="55" customWidth="1"/>
    <col min="8715" max="8716" width="8.6640625" style="55" customWidth="1"/>
    <col min="8717" max="8717" width="2.6640625" style="55" customWidth="1"/>
    <col min="8718" max="8960" width="9.109375" style="55"/>
    <col min="8961" max="8961" width="35.6640625" style="55" customWidth="1"/>
    <col min="8962" max="8963" width="8.33203125" style="55" customWidth="1"/>
    <col min="8964" max="8964" width="2.6640625" style="55" customWidth="1"/>
    <col min="8965" max="8965" width="8.6640625" style="55" customWidth="1"/>
    <col min="8966" max="8966" width="8.33203125" style="55" customWidth="1"/>
    <col min="8967" max="8967" width="2.6640625" style="55" customWidth="1"/>
    <col min="8968" max="8968" width="8.33203125" style="55" customWidth="1"/>
    <col min="8969" max="8969" width="8.109375" style="55" customWidth="1"/>
    <col min="8970" max="8970" width="2.6640625" style="55" customWidth="1"/>
    <col min="8971" max="8972" width="8.6640625" style="55" customWidth="1"/>
    <col min="8973" max="8973" width="2.6640625" style="55" customWidth="1"/>
    <col min="8974" max="9216" width="9.109375" style="55"/>
    <col min="9217" max="9217" width="35.6640625" style="55" customWidth="1"/>
    <col min="9218" max="9219" width="8.33203125" style="55" customWidth="1"/>
    <col min="9220" max="9220" width="2.6640625" style="55" customWidth="1"/>
    <col min="9221" max="9221" width="8.6640625" style="55" customWidth="1"/>
    <col min="9222" max="9222" width="8.33203125" style="55" customWidth="1"/>
    <col min="9223" max="9223" width="2.6640625" style="55" customWidth="1"/>
    <col min="9224" max="9224" width="8.33203125" style="55" customWidth="1"/>
    <col min="9225" max="9225" width="8.109375" style="55" customWidth="1"/>
    <col min="9226" max="9226" width="2.6640625" style="55" customWidth="1"/>
    <col min="9227" max="9228" width="8.6640625" style="55" customWidth="1"/>
    <col min="9229" max="9229" width="2.6640625" style="55" customWidth="1"/>
    <col min="9230" max="9472" width="9.109375" style="55"/>
    <col min="9473" max="9473" width="35.6640625" style="55" customWidth="1"/>
    <col min="9474" max="9475" width="8.33203125" style="55" customWidth="1"/>
    <col min="9476" max="9476" width="2.6640625" style="55" customWidth="1"/>
    <col min="9477" max="9477" width="8.6640625" style="55" customWidth="1"/>
    <col min="9478" max="9478" width="8.33203125" style="55" customWidth="1"/>
    <col min="9479" max="9479" width="2.6640625" style="55" customWidth="1"/>
    <col min="9480" max="9480" width="8.33203125" style="55" customWidth="1"/>
    <col min="9481" max="9481" width="8.109375" style="55" customWidth="1"/>
    <col min="9482" max="9482" width="2.6640625" style="55" customWidth="1"/>
    <col min="9483" max="9484" width="8.6640625" style="55" customWidth="1"/>
    <col min="9485" max="9485" width="2.6640625" style="55" customWidth="1"/>
    <col min="9486" max="9728" width="9.109375" style="55"/>
    <col min="9729" max="9729" width="35.6640625" style="55" customWidth="1"/>
    <col min="9730" max="9731" width="8.33203125" style="55" customWidth="1"/>
    <col min="9732" max="9732" width="2.6640625" style="55" customWidth="1"/>
    <col min="9733" max="9733" width="8.6640625" style="55" customWidth="1"/>
    <col min="9734" max="9734" width="8.33203125" style="55" customWidth="1"/>
    <col min="9735" max="9735" width="2.6640625" style="55" customWidth="1"/>
    <col min="9736" max="9736" width="8.33203125" style="55" customWidth="1"/>
    <col min="9737" max="9737" width="8.109375" style="55" customWidth="1"/>
    <col min="9738" max="9738" width="2.6640625" style="55" customWidth="1"/>
    <col min="9739" max="9740" width="8.6640625" style="55" customWidth="1"/>
    <col min="9741" max="9741" width="2.6640625" style="55" customWidth="1"/>
    <col min="9742" max="9984" width="9.109375" style="55"/>
    <col min="9985" max="9985" width="35.6640625" style="55" customWidth="1"/>
    <col min="9986" max="9987" width="8.33203125" style="55" customWidth="1"/>
    <col min="9988" max="9988" width="2.6640625" style="55" customWidth="1"/>
    <col min="9989" max="9989" width="8.6640625" style="55" customWidth="1"/>
    <col min="9990" max="9990" width="8.33203125" style="55" customWidth="1"/>
    <col min="9991" max="9991" width="2.6640625" style="55" customWidth="1"/>
    <col min="9992" max="9992" width="8.33203125" style="55" customWidth="1"/>
    <col min="9993" max="9993" width="8.109375" style="55" customWidth="1"/>
    <col min="9994" max="9994" width="2.6640625" style="55" customWidth="1"/>
    <col min="9995" max="9996" width="8.6640625" style="55" customWidth="1"/>
    <col min="9997" max="9997" width="2.6640625" style="55" customWidth="1"/>
    <col min="9998" max="10240" width="9.109375" style="55"/>
    <col min="10241" max="10241" width="35.6640625" style="55" customWidth="1"/>
    <col min="10242" max="10243" width="8.33203125" style="55" customWidth="1"/>
    <col min="10244" max="10244" width="2.6640625" style="55" customWidth="1"/>
    <col min="10245" max="10245" width="8.6640625" style="55" customWidth="1"/>
    <col min="10246" max="10246" width="8.33203125" style="55" customWidth="1"/>
    <col min="10247" max="10247" width="2.6640625" style="55" customWidth="1"/>
    <col min="10248" max="10248" width="8.33203125" style="55" customWidth="1"/>
    <col min="10249" max="10249" width="8.109375" style="55" customWidth="1"/>
    <col min="10250" max="10250" width="2.6640625" style="55" customWidth="1"/>
    <col min="10251" max="10252" width="8.6640625" style="55" customWidth="1"/>
    <col min="10253" max="10253" width="2.6640625" style="55" customWidth="1"/>
    <col min="10254" max="10496" width="9.109375" style="55"/>
    <col min="10497" max="10497" width="35.6640625" style="55" customWidth="1"/>
    <col min="10498" max="10499" width="8.33203125" style="55" customWidth="1"/>
    <col min="10500" max="10500" width="2.6640625" style="55" customWidth="1"/>
    <col min="10501" max="10501" width="8.6640625" style="55" customWidth="1"/>
    <col min="10502" max="10502" width="8.33203125" style="55" customWidth="1"/>
    <col min="10503" max="10503" width="2.6640625" style="55" customWidth="1"/>
    <col min="10504" max="10504" width="8.33203125" style="55" customWidth="1"/>
    <col min="10505" max="10505" width="8.109375" style="55" customWidth="1"/>
    <col min="10506" max="10506" width="2.6640625" style="55" customWidth="1"/>
    <col min="10507" max="10508" width="8.6640625" style="55" customWidth="1"/>
    <col min="10509" max="10509" width="2.6640625" style="55" customWidth="1"/>
    <col min="10510" max="10752" width="9.109375" style="55"/>
    <col min="10753" max="10753" width="35.6640625" style="55" customWidth="1"/>
    <col min="10754" max="10755" width="8.33203125" style="55" customWidth="1"/>
    <col min="10756" max="10756" width="2.6640625" style="55" customWidth="1"/>
    <col min="10757" max="10757" width="8.6640625" style="55" customWidth="1"/>
    <col min="10758" max="10758" width="8.33203125" style="55" customWidth="1"/>
    <col min="10759" max="10759" width="2.6640625" style="55" customWidth="1"/>
    <col min="10760" max="10760" width="8.33203125" style="55" customWidth="1"/>
    <col min="10761" max="10761" width="8.109375" style="55" customWidth="1"/>
    <col min="10762" max="10762" width="2.6640625" style="55" customWidth="1"/>
    <col min="10763" max="10764" width="8.6640625" style="55" customWidth="1"/>
    <col min="10765" max="10765" width="2.6640625" style="55" customWidth="1"/>
    <col min="10766" max="11008" width="9.109375" style="55"/>
    <col min="11009" max="11009" width="35.6640625" style="55" customWidth="1"/>
    <col min="11010" max="11011" width="8.33203125" style="55" customWidth="1"/>
    <col min="11012" max="11012" width="2.6640625" style="55" customWidth="1"/>
    <col min="11013" max="11013" width="8.6640625" style="55" customWidth="1"/>
    <col min="11014" max="11014" width="8.33203125" style="55" customWidth="1"/>
    <col min="11015" max="11015" width="2.6640625" style="55" customWidth="1"/>
    <col min="11016" max="11016" width="8.33203125" style="55" customWidth="1"/>
    <col min="11017" max="11017" width="8.109375" style="55" customWidth="1"/>
    <col min="11018" max="11018" width="2.6640625" style="55" customWidth="1"/>
    <col min="11019" max="11020" width="8.6640625" style="55" customWidth="1"/>
    <col min="11021" max="11021" width="2.6640625" style="55" customWidth="1"/>
    <col min="11022" max="11264" width="9.109375" style="55"/>
    <col min="11265" max="11265" width="35.6640625" style="55" customWidth="1"/>
    <col min="11266" max="11267" width="8.33203125" style="55" customWidth="1"/>
    <col min="11268" max="11268" width="2.6640625" style="55" customWidth="1"/>
    <col min="11269" max="11269" width="8.6640625" style="55" customWidth="1"/>
    <col min="11270" max="11270" width="8.33203125" style="55" customWidth="1"/>
    <col min="11271" max="11271" width="2.6640625" style="55" customWidth="1"/>
    <col min="11272" max="11272" width="8.33203125" style="55" customWidth="1"/>
    <col min="11273" max="11273" width="8.109375" style="55" customWidth="1"/>
    <col min="11274" max="11274" width="2.6640625" style="55" customWidth="1"/>
    <col min="11275" max="11276" width="8.6640625" style="55" customWidth="1"/>
    <col min="11277" max="11277" width="2.6640625" style="55" customWidth="1"/>
    <col min="11278" max="11520" width="9.109375" style="55"/>
    <col min="11521" max="11521" width="35.6640625" style="55" customWidth="1"/>
    <col min="11522" max="11523" width="8.33203125" style="55" customWidth="1"/>
    <col min="11524" max="11524" width="2.6640625" style="55" customWidth="1"/>
    <col min="11525" max="11525" width="8.6640625" style="55" customWidth="1"/>
    <col min="11526" max="11526" width="8.33203125" style="55" customWidth="1"/>
    <col min="11527" max="11527" width="2.6640625" style="55" customWidth="1"/>
    <col min="11528" max="11528" width="8.33203125" style="55" customWidth="1"/>
    <col min="11529" max="11529" width="8.109375" style="55" customWidth="1"/>
    <col min="11530" max="11530" width="2.6640625" style="55" customWidth="1"/>
    <col min="11531" max="11532" width="8.6640625" style="55" customWidth="1"/>
    <col min="11533" max="11533" width="2.6640625" style="55" customWidth="1"/>
    <col min="11534" max="11776" width="9.109375" style="55"/>
    <col min="11777" max="11777" width="35.6640625" style="55" customWidth="1"/>
    <col min="11778" max="11779" width="8.33203125" style="55" customWidth="1"/>
    <col min="11780" max="11780" width="2.6640625" style="55" customWidth="1"/>
    <col min="11781" max="11781" width="8.6640625" style="55" customWidth="1"/>
    <col min="11782" max="11782" width="8.33203125" style="55" customWidth="1"/>
    <col min="11783" max="11783" width="2.6640625" style="55" customWidth="1"/>
    <col min="11784" max="11784" width="8.33203125" style="55" customWidth="1"/>
    <col min="11785" max="11785" width="8.109375" style="55" customWidth="1"/>
    <col min="11786" max="11786" width="2.6640625" style="55" customWidth="1"/>
    <col min="11787" max="11788" width="8.6640625" style="55" customWidth="1"/>
    <col min="11789" max="11789" width="2.6640625" style="55" customWidth="1"/>
    <col min="11790" max="12032" width="9.109375" style="55"/>
    <col min="12033" max="12033" width="35.6640625" style="55" customWidth="1"/>
    <col min="12034" max="12035" width="8.33203125" style="55" customWidth="1"/>
    <col min="12036" max="12036" width="2.6640625" style="55" customWidth="1"/>
    <col min="12037" max="12037" width="8.6640625" style="55" customWidth="1"/>
    <col min="12038" max="12038" width="8.33203125" style="55" customWidth="1"/>
    <col min="12039" max="12039" width="2.6640625" style="55" customWidth="1"/>
    <col min="12040" max="12040" width="8.33203125" style="55" customWidth="1"/>
    <col min="12041" max="12041" width="8.109375" style="55" customWidth="1"/>
    <col min="12042" max="12042" width="2.6640625" style="55" customWidth="1"/>
    <col min="12043" max="12044" width="8.6640625" style="55" customWidth="1"/>
    <col min="12045" max="12045" width="2.6640625" style="55" customWidth="1"/>
    <col min="12046" max="12288" width="9.109375" style="55"/>
    <col min="12289" max="12289" width="35.6640625" style="55" customWidth="1"/>
    <col min="12290" max="12291" width="8.33203125" style="55" customWidth="1"/>
    <col min="12292" max="12292" width="2.6640625" style="55" customWidth="1"/>
    <col min="12293" max="12293" width="8.6640625" style="55" customWidth="1"/>
    <col min="12294" max="12294" width="8.33203125" style="55" customWidth="1"/>
    <col min="12295" max="12295" width="2.6640625" style="55" customWidth="1"/>
    <col min="12296" max="12296" width="8.33203125" style="55" customWidth="1"/>
    <col min="12297" max="12297" width="8.109375" style="55" customWidth="1"/>
    <col min="12298" max="12298" width="2.6640625" style="55" customWidth="1"/>
    <col min="12299" max="12300" width="8.6640625" style="55" customWidth="1"/>
    <col min="12301" max="12301" width="2.6640625" style="55" customWidth="1"/>
    <col min="12302" max="12544" width="9.109375" style="55"/>
    <col min="12545" max="12545" width="35.6640625" style="55" customWidth="1"/>
    <col min="12546" max="12547" width="8.33203125" style="55" customWidth="1"/>
    <col min="12548" max="12548" width="2.6640625" style="55" customWidth="1"/>
    <col min="12549" max="12549" width="8.6640625" style="55" customWidth="1"/>
    <col min="12550" max="12550" width="8.33203125" style="55" customWidth="1"/>
    <col min="12551" max="12551" width="2.6640625" style="55" customWidth="1"/>
    <col min="12552" max="12552" width="8.33203125" style="55" customWidth="1"/>
    <col min="12553" max="12553" width="8.109375" style="55" customWidth="1"/>
    <col min="12554" max="12554" width="2.6640625" style="55" customWidth="1"/>
    <col min="12555" max="12556" width="8.6640625" style="55" customWidth="1"/>
    <col min="12557" max="12557" width="2.6640625" style="55" customWidth="1"/>
    <col min="12558" max="12800" width="9.109375" style="55"/>
    <col min="12801" max="12801" width="35.6640625" style="55" customWidth="1"/>
    <col min="12802" max="12803" width="8.33203125" style="55" customWidth="1"/>
    <col min="12804" max="12804" width="2.6640625" style="55" customWidth="1"/>
    <col min="12805" max="12805" width="8.6640625" style="55" customWidth="1"/>
    <col min="12806" max="12806" width="8.33203125" style="55" customWidth="1"/>
    <col min="12807" max="12807" width="2.6640625" style="55" customWidth="1"/>
    <col min="12808" max="12808" width="8.33203125" style="55" customWidth="1"/>
    <col min="12809" max="12809" width="8.109375" style="55" customWidth="1"/>
    <col min="12810" max="12810" width="2.6640625" style="55" customWidth="1"/>
    <col min="12811" max="12812" width="8.6640625" style="55" customWidth="1"/>
    <col min="12813" max="12813" width="2.6640625" style="55" customWidth="1"/>
    <col min="12814" max="13056" width="9.109375" style="55"/>
    <col min="13057" max="13057" width="35.6640625" style="55" customWidth="1"/>
    <col min="13058" max="13059" width="8.33203125" style="55" customWidth="1"/>
    <col min="13060" max="13060" width="2.6640625" style="55" customWidth="1"/>
    <col min="13061" max="13061" width="8.6640625" style="55" customWidth="1"/>
    <col min="13062" max="13062" width="8.33203125" style="55" customWidth="1"/>
    <col min="13063" max="13063" width="2.6640625" style="55" customWidth="1"/>
    <col min="13064" max="13064" width="8.33203125" style="55" customWidth="1"/>
    <col min="13065" max="13065" width="8.109375" style="55" customWidth="1"/>
    <col min="13066" max="13066" width="2.6640625" style="55" customWidth="1"/>
    <col min="13067" max="13068" width="8.6640625" style="55" customWidth="1"/>
    <col min="13069" max="13069" width="2.6640625" style="55" customWidth="1"/>
    <col min="13070" max="13312" width="9.109375" style="55"/>
    <col min="13313" max="13313" width="35.6640625" style="55" customWidth="1"/>
    <col min="13314" max="13315" width="8.33203125" style="55" customWidth="1"/>
    <col min="13316" max="13316" width="2.6640625" style="55" customWidth="1"/>
    <col min="13317" max="13317" width="8.6640625" style="55" customWidth="1"/>
    <col min="13318" max="13318" width="8.33203125" style="55" customWidth="1"/>
    <col min="13319" max="13319" width="2.6640625" style="55" customWidth="1"/>
    <col min="13320" max="13320" width="8.33203125" style="55" customWidth="1"/>
    <col min="13321" max="13321" width="8.109375" style="55" customWidth="1"/>
    <col min="13322" max="13322" width="2.6640625" style="55" customWidth="1"/>
    <col min="13323" max="13324" width="8.6640625" style="55" customWidth="1"/>
    <col min="13325" max="13325" width="2.6640625" style="55" customWidth="1"/>
    <col min="13326" max="13568" width="9.109375" style="55"/>
    <col min="13569" max="13569" width="35.6640625" style="55" customWidth="1"/>
    <col min="13570" max="13571" width="8.33203125" style="55" customWidth="1"/>
    <col min="13572" max="13572" width="2.6640625" style="55" customWidth="1"/>
    <col min="13573" max="13573" width="8.6640625" style="55" customWidth="1"/>
    <col min="13574" max="13574" width="8.33203125" style="55" customWidth="1"/>
    <col min="13575" max="13575" width="2.6640625" style="55" customWidth="1"/>
    <col min="13576" max="13576" width="8.33203125" style="55" customWidth="1"/>
    <col min="13577" max="13577" width="8.109375" style="55" customWidth="1"/>
    <col min="13578" max="13578" width="2.6640625" style="55" customWidth="1"/>
    <col min="13579" max="13580" width="8.6640625" style="55" customWidth="1"/>
    <col min="13581" max="13581" width="2.6640625" style="55" customWidth="1"/>
    <col min="13582" max="13824" width="9.109375" style="55"/>
    <col min="13825" max="13825" width="35.6640625" style="55" customWidth="1"/>
    <col min="13826" max="13827" width="8.33203125" style="55" customWidth="1"/>
    <col min="13828" max="13828" width="2.6640625" style="55" customWidth="1"/>
    <col min="13829" max="13829" width="8.6640625" style="55" customWidth="1"/>
    <col min="13830" max="13830" width="8.33203125" style="55" customWidth="1"/>
    <col min="13831" max="13831" width="2.6640625" style="55" customWidth="1"/>
    <col min="13832" max="13832" width="8.33203125" style="55" customWidth="1"/>
    <col min="13833" max="13833" width="8.109375" style="55" customWidth="1"/>
    <col min="13834" max="13834" width="2.6640625" style="55" customWidth="1"/>
    <col min="13835" max="13836" width="8.6640625" style="55" customWidth="1"/>
    <col min="13837" max="13837" width="2.6640625" style="55" customWidth="1"/>
    <col min="13838" max="14080" width="9.109375" style="55"/>
    <col min="14081" max="14081" width="35.6640625" style="55" customWidth="1"/>
    <col min="14082" max="14083" width="8.33203125" style="55" customWidth="1"/>
    <col min="14084" max="14084" width="2.6640625" style="55" customWidth="1"/>
    <col min="14085" max="14085" width="8.6640625" style="55" customWidth="1"/>
    <col min="14086" max="14086" width="8.33203125" style="55" customWidth="1"/>
    <col min="14087" max="14087" width="2.6640625" style="55" customWidth="1"/>
    <col min="14088" max="14088" width="8.33203125" style="55" customWidth="1"/>
    <col min="14089" max="14089" width="8.109375" style="55" customWidth="1"/>
    <col min="14090" max="14090" width="2.6640625" style="55" customWidth="1"/>
    <col min="14091" max="14092" width="8.6640625" style="55" customWidth="1"/>
    <col min="14093" max="14093" width="2.6640625" style="55" customWidth="1"/>
    <col min="14094" max="14336" width="9.109375" style="55"/>
    <col min="14337" max="14337" width="35.6640625" style="55" customWidth="1"/>
    <col min="14338" max="14339" width="8.33203125" style="55" customWidth="1"/>
    <col min="14340" max="14340" width="2.6640625" style="55" customWidth="1"/>
    <col min="14341" max="14341" width="8.6640625" style="55" customWidth="1"/>
    <col min="14342" max="14342" width="8.33203125" style="55" customWidth="1"/>
    <col min="14343" max="14343" width="2.6640625" style="55" customWidth="1"/>
    <col min="14344" max="14344" width="8.33203125" style="55" customWidth="1"/>
    <col min="14345" max="14345" width="8.109375" style="55" customWidth="1"/>
    <col min="14346" max="14346" width="2.6640625" style="55" customWidth="1"/>
    <col min="14347" max="14348" width="8.6640625" style="55" customWidth="1"/>
    <col min="14349" max="14349" width="2.6640625" style="55" customWidth="1"/>
    <col min="14350" max="14592" width="9.109375" style="55"/>
    <col min="14593" max="14593" width="35.6640625" style="55" customWidth="1"/>
    <col min="14594" max="14595" width="8.33203125" style="55" customWidth="1"/>
    <col min="14596" max="14596" width="2.6640625" style="55" customWidth="1"/>
    <col min="14597" max="14597" width="8.6640625" style="55" customWidth="1"/>
    <col min="14598" max="14598" width="8.33203125" style="55" customWidth="1"/>
    <col min="14599" max="14599" width="2.6640625" style="55" customWidth="1"/>
    <col min="14600" max="14600" width="8.33203125" style="55" customWidth="1"/>
    <col min="14601" max="14601" width="8.109375" style="55" customWidth="1"/>
    <col min="14602" max="14602" width="2.6640625" style="55" customWidth="1"/>
    <col min="14603" max="14604" width="8.6640625" style="55" customWidth="1"/>
    <col min="14605" max="14605" width="2.6640625" style="55" customWidth="1"/>
    <col min="14606" max="14848" width="9.109375" style="55"/>
    <col min="14849" max="14849" width="35.6640625" style="55" customWidth="1"/>
    <col min="14850" max="14851" width="8.33203125" style="55" customWidth="1"/>
    <col min="14852" max="14852" width="2.6640625" style="55" customWidth="1"/>
    <col min="14853" max="14853" width="8.6640625" style="55" customWidth="1"/>
    <col min="14854" max="14854" width="8.33203125" style="55" customWidth="1"/>
    <col min="14855" max="14855" width="2.6640625" style="55" customWidth="1"/>
    <col min="14856" max="14856" width="8.33203125" style="55" customWidth="1"/>
    <col min="14857" max="14857" width="8.109375" style="55" customWidth="1"/>
    <col min="14858" max="14858" width="2.6640625" style="55" customWidth="1"/>
    <col min="14859" max="14860" width="8.6640625" style="55" customWidth="1"/>
    <col min="14861" max="14861" width="2.6640625" style="55" customWidth="1"/>
    <col min="14862" max="15104" width="9.109375" style="55"/>
    <col min="15105" max="15105" width="35.6640625" style="55" customWidth="1"/>
    <col min="15106" max="15107" width="8.33203125" style="55" customWidth="1"/>
    <col min="15108" max="15108" width="2.6640625" style="55" customWidth="1"/>
    <col min="15109" max="15109" width="8.6640625" style="55" customWidth="1"/>
    <col min="15110" max="15110" width="8.33203125" style="55" customWidth="1"/>
    <col min="15111" max="15111" width="2.6640625" style="55" customWidth="1"/>
    <col min="15112" max="15112" width="8.33203125" style="55" customWidth="1"/>
    <col min="15113" max="15113" width="8.109375" style="55" customWidth="1"/>
    <col min="15114" max="15114" width="2.6640625" style="55" customWidth="1"/>
    <col min="15115" max="15116" width="8.6640625" style="55" customWidth="1"/>
    <col min="15117" max="15117" width="2.6640625" style="55" customWidth="1"/>
    <col min="15118" max="15360" width="9.109375" style="55"/>
    <col min="15361" max="15361" width="35.6640625" style="55" customWidth="1"/>
    <col min="15362" max="15363" width="8.33203125" style="55" customWidth="1"/>
    <col min="15364" max="15364" width="2.6640625" style="55" customWidth="1"/>
    <col min="15365" max="15365" width="8.6640625" style="55" customWidth="1"/>
    <col min="15366" max="15366" width="8.33203125" style="55" customWidth="1"/>
    <col min="15367" max="15367" width="2.6640625" style="55" customWidth="1"/>
    <col min="15368" max="15368" width="8.33203125" style="55" customWidth="1"/>
    <col min="15369" max="15369" width="8.109375" style="55" customWidth="1"/>
    <col min="15370" max="15370" width="2.6640625" style="55" customWidth="1"/>
    <col min="15371" max="15372" width="8.6640625" style="55" customWidth="1"/>
    <col min="15373" max="15373" width="2.6640625" style="55" customWidth="1"/>
    <col min="15374" max="15616" width="9.109375" style="55"/>
    <col min="15617" max="15617" width="35.6640625" style="55" customWidth="1"/>
    <col min="15618" max="15619" width="8.33203125" style="55" customWidth="1"/>
    <col min="15620" max="15620" width="2.6640625" style="55" customWidth="1"/>
    <col min="15621" max="15621" width="8.6640625" style="55" customWidth="1"/>
    <col min="15622" max="15622" width="8.33203125" style="55" customWidth="1"/>
    <col min="15623" max="15623" width="2.6640625" style="55" customWidth="1"/>
    <col min="15624" max="15624" width="8.33203125" style="55" customWidth="1"/>
    <col min="15625" max="15625" width="8.109375" style="55" customWidth="1"/>
    <col min="15626" max="15626" width="2.6640625" style="55" customWidth="1"/>
    <col min="15627" max="15628" width="8.6640625" style="55" customWidth="1"/>
    <col min="15629" max="15629" width="2.6640625" style="55" customWidth="1"/>
    <col min="15630" max="15872" width="9.109375" style="55"/>
    <col min="15873" max="15873" width="35.6640625" style="55" customWidth="1"/>
    <col min="15874" max="15875" width="8.33203125" style="55" customWidth="1"/>
    <col min="15876" max="15876" width="2.6640625" style="55" customWidth="1"/>
    <col min="15877" max="15877" width="8.6640625" style="55" customWidth="1"/>
    <col min="15878" max="15878" width="8.33203125" style="55" customWidth="1"/>
    <col min="15879" max="15879" width="2.6640625" style="55" customWidth="1"/>
    <col min="15880" max="15880" width="8.33203125" style="55" customWidth="1"/>
    <col min="15881" max="15881" width="8.109375" style="55" customWidth="1"/>
    <col min="15882" max="15882" width="2.6640625" style="55" customWidth="1"/>
    <col min="15883" max="15884" width="8.6640625" style="55" customWidth="1"/>
    <col min="15885" max="15885" width="2.6640625" style="55" customWidth="1"/>
    <col min="15886" max="16128" width="9.109375" style="55"/>
    <col min="16129" max="16129" width="35.6640625" style="55" customWidth="1"/>
    <col min="16130" max="16131" width="8.33203125" style="55" customWidth="1"/>
    <col min="16132" max="16132" width="2.6640625" style="55" customWidth="1"/>
    <col min="16133" max="16133" width="8.6640625" style="55" customWidth="1"/>
    <col min="16134" max="16134" width="8.33203125" style="55" customWidth="1"/>
    <col min="16135" max="16135" width="2.6640625" style="55" customWidth="1"/>
    <col min="16136" max="16136" width="8.33203125" style="55" customWidth="1"/>
    <col min="16137" max="16137" width="8.109375" style="55" customWidth="1"/>
    <col min="16138" max="16138" width="2.6640625" style="55" customWidth="1"/>
    <col min="16139" max="16140" width="8.6640625" style="55" customWidth="1"/>
    <col min="16141" max="16141" width="2.6640625" style="55" customWidth="1"/>
    <col min="16142" max="16384" width="9.109375" style="55"/>
  </cols>
  <sheetData>
    <row r="1" spans="1:13" ht="12" customHeight="1">
      <c r="A1" s="55" t="s">
        <v>235</v>
      </c>
    </row>
    <row r="2" spans="1:13" ht="13.2" customHeight="1">
      <c r="A2" s="55" t="s">
        <v>236</v>
      </c>
    </row>
    <row r="3" spans="1:13" ht="8.25" customHeight="1"/>
    <row r="4" spans="1:13" ht="13.2" customHeight="1">
      <c r="A4" s="28" t="s">
        <v>657</v>
      </c>
    </row>
    <row r="5" spans="1:13" ht="9.75" customHeight="1" thickBot="1"/>
    <row r="6" spans="1:13" ht="13.2" customHeight="1">
      <c r="A6" s="57"/>
      <c r="B6" s="404"/>
      <c r="C6" s="232"/>
      <c r="D6" s="233"/>
      <c r="E6" s="405"/>
      <c r="F6" s="232"/>
      <c r="G6" s="233"/>
      <c r="H6" s="405"/>
      <c r="I6" s="232"/>
      <c r="J6" s="232"/>
      <c r="K6" s="405"/>
      <c r="L6" s="233"/>
      <c r="M6" s="233"/>
    </row>
    <row r="7" spans="1:13" ht="13.2" customHeight="1">
      <c r="A7" s="72" t="s">
        <v>383</v>
      </c>
      <c r="B7" s="440" t="s">
        <v>343</v>
      </c>
      <c r="C7" s="435"/>
      <c r="D7" s="73"/>
      <c r="E7" s="436" t="s">
        <v>384</v>
      </c>
      <c r="F7" s="436"/>
      <c r="G7" s="73"/>
      <c r="H7" s="436" t="s">
        <v>385</v>
      </c>
      <c r="I7" s="436"/>
      <c r="J7" s="91"/>
      <c r="K7" s="434" t="s">
        <v>386</v>
      </c>
      <c r="L7" s="436"/>
      <c r="M7" s="73"/>
    </row>
    <row r="8" spans="1:13" ht="13.2" customHeight="1">
      <c r="A8" s="55" t="s">
        <v>387</v>
      </c>
      <c r="B8" s="406" t="s">
        <v>208</v>
      </c>
      <c r="C8" s="60" t="s">
        <v>209</v>
      </c>
      <c r="D8" s="73"/>
      <c r="E8" s="407" t="s">
        <v>208</v>
      </c>
      <c r="F8" s="60" t="s">
        <v>209</v>
      </c>
      <c r="G8" s="73"/>
      <c r="H8" s="407" t="s">
        <v>208</v>
      </c>
      <c r="I8" s="60" t="s">
        <v>209</v>
      </c>
      <c r="J8" s="91"/>
      <c r="K8" s="407" t="s">
        <v>208</v>
      </c>
      <c r="L8" s="60" t="s">
        <v>209</v>
      </c>
      <c r="M8" s="73"/>
    </row>
    <row r="9" spans="1:13" ht="13.2" customHeight="1" thickBot="1">
      <c r="A9" s="61"/>
      <c r="B9" s="408"/>
      <c r="C9" s="237"/>
      <c r="D9" s="66"/>
      <c r="E9" s="409"/>
      <c r="F9" s="237"/>
      <c r="G9" s="66"/>
      <c r="H9" s="409"/>
      <c r="I9" s="237"/>
      <c r="J9" s="237"/>
      <c r="K9" s="409"/>
      <c r="L9" s="66"/>
      <c r="M9" s="66"/>
    </row>
    <row r="10" spans="1:13" ht="9.9" customHeight="1">
      <c r="A10" s="72"/>
      <c r="B10" s="410"/>
      <c r="C10" s="91"/>
      <c r="D10" s="73"/>
      <c r="E10" s="411"/>
      <c r="F10" s="91"/>
      <c r="G10" s="73"/>
      <c r="H10" s="411"/>
      <c r="I10" s="91"/>
      <c r="J10" s="91"/>
      <c r="K10" s="411"/>
      <c r="L10" s="73"/>
      <c r="M10" s="73"/>
    </row>
    <row r="11" spans="1:13" ht="13.2" customHeight="1">
      <c r="A11" s="37" t="s">
        <v>210</v>
      </c>
      <c r="B11" s="412">
        <f>IF($A11&lt;&gt;0,E11+H11+K11,"")</f>
        <v>22629</v>
      </c>
      <c r="C11" s="197">
        <f>SUM(C13+C96)</f>
        <v>100</v>
      </c>
      <c r="D11" s="128"/>
      <c r="E11" s="413">
        <f>SUM(E13+E96)</f>
        <v>22110</v>
      </c>
      <c r="F11" s="131">
        <f>IF($A11&lt;&gt;0,E11/$B11*100,"")</f>
        <v>97.706482831764546</v>
      </c>
      <c r="G11" s="128"/>
      <c r="H11" s="413">
        <f>SUM(H13+H96)</f>
        <v>253</v>
      </c>
      <c r="I11" s="131">
        <f>IF($A11&lt;&gt;0,H11/$B11*100,"")</f>
        <v>1.1180343806619824</v>
      </c>
      <c r="J11" s="197"/>
      <c r="K11" s="413">
        <f>SUM(K13+K96)</f>
        <v>266</v>
      </c>
      <c r="L11" s="98">
        <f>IF($A11&lt;&gt;0,K11/$B11*100,"")</f>
        <v>1.1754827875734677</v>
      </c>
      <c r="M11" s="73"/>
    </row>
    <row r="12" spans="1:13" ht="9.9" customHeight="1">
      <c r="A12" s="28"/>
      <c r="B12" s="412" t="str">
        <f>IF(A12&lt;&gt;0,E12+H12+K12,"")</f>
        <v/>
      </c>
      <c r="C12" s="197" t="str">
        <f t="shared" ref="C12:C75" si="0">IF($A12&lt;&gt;0,B12/$B$11*100,"")</f>
        <v/>
      </c>
      <c r="D12" s="128"/>
      <c r="E12" s="129"/>
      <c r="F12" s="131" t="str">
        <f t="shared" ref="F12:F75" si="1">IF($A12&lt;&gt;0,E12/$B12*100,"")</f>
        <v/>
      </c>
      <c r="G12" s="128"/>
      <c r="H12" s="129"/>
      <c r="I12" s="131" t="str">
        <f t="shared" ref="I12:I75" si="2">IF($A12&lt;&gt;0,H12/$B12*100,"")</f>
        <v/>
      </c>
      <c r="J12" s="197"/>
      <c r="K12" s="129"/>
      <c r="L12" s="98" t="str">
        <f t="shared" ref="L12:L75" si="3">IF($A12&lt;&gt;0,K12/$B12*100,"")</f>
        <v/>
      </c>
      <c r="M12" s="73"/>
    </row>
    <row r="13" spans="1:13" ht="13.2" customHeight="1">
      <c r="A13" s="37" t="s">
        <v>325</v>
      </c>
      <c r="B13" s="412">
        <f>IF(A13&lt;&gt;0,E13+H13+K13,"")</f>
        <v>14805</v>
      </c>
      <c r="C13" s="197">
        <f t="shared" si="0"/>
        <v>65.424897255733796</v>
      </c>
      <c r="D13" s="128"/>
      <c r="E13" s="129">
        <f>E15+E26+E34+E60+E74+E81+E93+E94</f>
        <v>14521</v>
      </c>
      <c r="F13" s="131">
        <f t="shared" si="1"/>
        <v>98.081729145558938</v>
      </c>
      <c r="G13" s="128"/>
      <c r="H13" s="129">
        <f>H15+H26+H34+H60+H74+H81+H93+H94</f>
        <v>136</v>
      </c>
      <c r="I13" s="131">
        <f t="shared" si="2"/>
        <v>0.91860857818304631</v>
      </c>
      <c r="J13" s="197"/>
      <c r="K13" s="129">
        <f>K15+K26+K34+K60+K74+K81+K93+K94</f>
        <v>148</v>
      </c>
      <c r="L13" s="98">
        <f t="shared" si="3"/>
        <v>0.99966227625802095</v>
      </c>
      <c r="M13" s="73"/>
    </row>
    <row r="14" spans="1:13" ht="9.9" customHeight="1">
      <c r="A14" s="37"/>
      <c r="B14" s="412" t="str">
        <f t="shared" ref="B14:B77" si="4">IF(A14&lt;&gt;0,E14+H14+K14,"")</f>
        <v/>
      </c>
      <c r="C14" s="197"/>
      <c r="D14" s="128"/>
      <c r="E14" s="129"/>
      <c r="F14" s="131"/>
      <c r="G14" s="128"/>
      <c r="H14" s="129"/>
      <c r="I14" s="131"/>
      <c r="J14" s="197"/>
      <c r="K14" s="129"/>
      <c r="L14" s="98"/>
      <c r="M14" s="73"/>
    </row>
    <row r="15" spans="1:13" ht="14.25" customHeight="1">
      <c r="A15" s="37" t="s">
        <v>212</v>
      </c>
      <c r="B15" s="412">
        <f t="shared" si="4"/>
        <v>1448</v>
      </c>
      <c r="C15" s="197">
        <f t="shared" si="0"/>
        <v>6.3988687082946667</v>
      </c>
      <c r="D15" s="128"/>
      <c r="E15" s="129">
        <f>E16+E21</f>
        <v>1418</v>
      </c>
      <c r="F15" s="131">
        <f t="shared" si="1"/>
        <v>97.928176795580114</v>
      </c>
      <c r="G15" s="128"/>
      <c r="H15" s="129">
        <f>H16+H21</f>
        <v>12</v>
      </c>
      <c r="I15" s="131">
        <f t="shared" si="2"/>
        <v>0.82872928176795579</v>
      </c>
      <c r="J15" s="197"/>
      <c r="K15" s="129">
        <f>K16+K21</f>
        <v>18</v>
      </c>
      <c r="L15" s="98">
        <f t="shared" si="3"/>
        <v>1.2430939226519337</v>
      </c>
      <c r="M15" s="73"/>
    </row>
    <row r="16" spans="1:13" ht="13.2" customHeight="1">
      <c r="A16" s="28" t="s">
        <v>139</v>
      </c>
      <c r="B16" s="412">
        <f t="shared" si="4"/>
        <v>439</v>
      </c>
      <c r="C16" s="197">
        <f t="shared" si="0"/>
        <v>1.9399885103186176</v>
      </c>
      <c r="D16" s="128"/>
      <c r="E16" s="129">
        <f>SUM(E17:E19)</f>
        <v>425</v>
      </c>
      <c r="F16" s="131">
        <f t="shared" si="1"/>
        <v>96.81093394077449</v>
      </c>
      <c r="G16" s="128"/>
      <c r="H16" s="129">
        <f>SUM(H17:H19)</f>
        <v>7</v>
      </c>
      <c r="I16" s="131">
        <f t="shared" si="2"/>
        <v>1.5945330296127564</v>
      </c>
      <c r="J16" s="197"/>
      <c r="K16" s="129">
        <f>SUM(K17:K19)</f>
        <v>7</v>
      </c>
      <c r="L16" s="98">
        <f t="shared" si="3"/>
        <v>1.5945330296127564</v>
      </c>
      <c r="M16" s="73"/>
    </row>
    <row r="17" spans="1:13" ht="13.2" customHeight="1">
      <c r="A17" s="28" t="s">
        <v>140</v>
      </c>
      <c r="B17" s="412">
        <f t="shared" si="4"/>
        <v>77</v>
      </c>
      <c r="C17" s="197">
        <f t="shared" si="0"/>
        <v>0.34027133324495118</v>
      </c>
      <c r="D17" s="128"/>
      <c r="E17" s="217">
        <v>75</v>
      </c>
      <c r="F17" s="131">
        <f t="shared" si="1"/>
        <v>97.402597402597408</v>
      </c>
      <c r="G17" s="218"/>
      <c r="H17" s="217">
        <v>1</v>
      </c>
      <c r="I17" s="131">
        <f t="shared" si="2"/>
        <v>1.2987012987012987</v>
      </c>
      <c r="J17" s="218"/>
      <c r="K17" s="217">
        <v>1</v>
      </c>
      <c r="L17" s="98">
        <f t="shared" si="3"/>
        <v>1.2987012987012987</v>
      </c>
      <c r="M17" s="73"/>
    </row>
    <row r="18" spans="1:13" ht="13.2" customHeight="1">
      <c r="A18" s="28" t="s">
        <v>141</v>
      </c>
      <c r="B18" s="412">
        <f t="shared" si="4"/>
        <v>95</v>
      </c>
      <c r="C18" s="197">
        <f t="shared" si="0"/>
        <v>0.41981528127623846</v>
      </c>
      <c r="D18" s="128"/>
      <c r="E18" s="217">
        <v>93</v>
      </c>
      <c r="F18" s="131">
        <f t="shared" si="1"/>
        <v>97.894736842105274</v>
      </c>
      <c r="G18" s="218"/>
      <c r="H18" s="217">
        <v>1</v>
      </c>
      <c r="I18" s="131">
        <f t="shared" si="2"/>
        <v>1.0526315789473684</v>
      </c>
      <c r="J18" s="218"/>
      <c r="K18" s="217">
        <v>1</v>
      </c>
      <c r="L18" s="98">
        <f t="shared" si="3"/>
        <v>1.0526315789473684</v>
      </c>
      <c r="M18" s="73"/>
    </row>
    <row r="19" spans="1:13" ht="13.2" customHeight="1">
      <c r="A19" s="28" t="s">
        <v>142</v>
      </c>
      <c r="B19" s="412">
        <f t="shared" si="4"/>
        <v>267</v>
      </c>
      <c r="C19" s="197">
        <f t="shared" si="0"/>
        <v>1.1799018957974281</v>
      </c>
      <c r="D19" s="128"/>
      <c r="E19" s="217">
        <v>257</v>
      </c>
      <c r="F19" s="131">
        <f t="shared" si="1"/>
        <v>96.254681647940075</v>
      </c>
      <c r="G19" s="218"/>
      <c r="H19" s="217">
        <v>5</v>
      </c>
      <c r="I19" s="131">
        <f t="shared" si="2"/>
        <v>1.8726591760299627</v>
      </c>
      <c r="J19" s="218"/>
      <c r="K19" s="217">
        <v>5</v>
      </c>
      <c r="L19" s="98">
        <f t="shared" si="3"/>
        <v>1.8726591760299627</v>
      </c>
      <c r="M19" s="73"/>
    </row>
    <row r="20" spans="1:13" ht="9.9" customHeight="1">
      <c r="A20" s="28"/>
      <c r="B20" s="412" t="str">
        <f t="shared" si="4"/>
        <v/>
      </c>
      <c r="C20" s="197" t="str">
        <f t="shared" si="0"/>
        <v/>
      </c>
      <c r="D20" s="128"/>
      <c r="E20" s="129"/>
      <c r="F20" s="131" t="str">
        <f t="shared" si="1"/>
        <v/>
      </c>
      <c r="G20" s="128"/>
      <c r="H20" s="129"/>
      <c r="I20" s="131" t="str">
        <f t="shared" si="2"/>
        <v/>
      </c>
      <c r="J20" s="197"/>
      <c r="K20" s="129"/>
      <c r="L20" s="98" t="str">
        <f t="shared" si="3"/>
        <v/>
      </c>
      <c r="M20" s="73"/>
    </row>
    <row r="21" spans="1:13" ht="13.2" customHeight="1">
      <c r="A21" s="28" t="s">
        <v>143</v>
      </c>
      <c r="B21" s="412">
        <f t="shared" si="4"/>
        <v>1009</v>
      </c>
      <c r="C21" s="197">
        <f t="shared" si="0"/>
        <v>4.4588801979760486</v>
      </c>
      <c r="D21" s="128"/>
      <c r="E21" s="129">
        <f>SUM(E22:E24)</f>
        <v>993</v>
      </c>
      <c r="F21" s="131">
        <f t="shared" si="1"/>
        <v>98.414271555996038</v>
      </c>
      <c r="G21" s="128"/>
      <c r="H21" s="129">
        <f>SUM(H22:H24)</f>
        <v>5</v>
      </c>
      <c r="I21" s="131">
        <f t="shared" si="2"/>
        <v>0.49554013875123881</v>
      </c>
      <c r="J21" s="197"/>
      <c r="K21" s="129">
        <f>SUM(K22:K24)</f>
        <v>11</v>
      </c>
      <c r="L21" s="98">
        <f t="shared" si="3"/>
        <v>1.0901883052527255</v>
      </c>
      <c r="M21" s="73"/>
    </row>
    <row r="22" spans="1:13" ht="13.2" customHeight="1">
      <c r="A22" s="28" t="s">
        <v>144</v>
      </c>
      <c r="B22" s="412">
        <f t="shared" si="4"/>
        <v>338</v>
      </c>
      <c r="C22" s="197">
        <f t="shared" si="0"/>
        <v>1.4936585796986168</v>
      </c>
      <c r="D22" s="128"/>
      <c r="E22" s="217">
        <v>331</v>
      </c>
      <c r="F22" s="131">
        <f t="shared" si="1"/>
        <v>97.928994082840234</v>
      </c>
      <c r="G22" s="218"/>
      <c r="H22" s="217">
        <v>2</v>
      </c>
      <c r="I22" s="131">
        <f t="shared" si="2"/>
        <v>0.59171597633136097</v>
      </c>
      <c r="J22" s="218"/>
      <c r="K22" s="217">
        <v>5</v>
      </c>
      <c r="L22" s="98">
        <f t="shared" si="3"/>
        <v>1.4792899408284024</v>
      </c>
      <c r="M22" s="73"/>
    </row>
    <row r="23" spans="1:13" ht="13.2" customHeight="1">
      <c r="A23" s="28" t="s">
        <v>145</v>
      </c>
      <c r="B23" s="412">
        <f t="shared" si="4"/>
        <v>148</v>
      </c>
      <c r="C23" s="197">
        <f t="shared" si="0"/>
        <v>0.6540280171461399</v>
      </c>
      <c r="D23" s="128"/>
      <c r="E23" s="217">
        <v>146</v>
      </c>
      <c r="F23" s="131">
        <f t="shared" si="1"/>
        <v>98.648648648648646</v>
      </c>
      <c r="G23" s="218"/>
      <c r="H23" s="217">
        <v>1</v>
      </c>
      <c r="I23" s="131">
        <f t="shared" si="2"/>
        <v>0.67567567567567566</v>
      </c>
      <c r="J23" s="218"/>
      <c r="K23" s="217">
        <v>1</v>
      </c>
      <c r="L23" s="98">
        <f t="shared" si="3"/>
        <v>0.67567567567567566</v>
      </c>
      <c r="M23" s="73"/>
    </row>
    <row r="24" spans="1:13" ht="13.2" customHeight="1">
      <c r="A24" s="28" t="s">
        <v>146</v>
      </c>
      <c r="B24" s="412">
        <f t="shared" si="4"/>
        <v>523</v>
      </c>
      <c r="C24" s="197">
        <f t="shared" si="0"/>
        <v>2.3111936011312917</v>
      </c>
      <c r="D24" s="128"/>
      <c r="E24" s="217">
        <v>516</v>
      </c>
      <c r="F24" s="131">
        <f t="shared" si="1"/>
        <v>98.661567877629068</v>
      </c>
      <c r="G24" s="218"/>
      <c r="H24" s="217">
        <v>2</v>
      </c>
      <c r="I24" s="131">
        <f t="shared" si="2"/>
        <v>0.38240917782026768</v>
      </c>
      <c r="J24" s="218"/>
      <c r="K24" s="217">
        <v>5</v>
      </c>
      <c r="L24" s="98">
        <f t="shared" si="3"/>
        <v>0.95602294455066927</v>
      </c>
      <c r="M24" s="73"/>
    </row>
    <row r="25" spans="1:13" ht="9.9" customHeight="1">
      <c r="A25" s="28"/>
      <c r="B25" s="412" t="str">
        <f t="shared" si="4"/>
        <v/>
      </c>
      <c r="C25" s="197" t="str">
        <f t="shared" si="0"/>
        <v/>
      </c>
      <c r="D25" s="128"/>
      <c r="E25" s="129"/>
      <c r="F25" s="131" t="str">
        <f t="shared" si="1"/>
        <v/>
      </c>
      <c r="G25" s="128"/>
      <c r="H25" s="129"/>
      <c r="I25" s="131" t="str">
        <f t="shared" si="2"/>
        <v/>
      </c>
      <c r="J25" s="197"/>
      <c r="K25" s="129"/>
      <c r="L25" s="98" t="str">
        <f t="shared" si="3"/>
        <v/>
      </c>
      <c r="M25" s="73"/>
    </row>
    <row r="26" spans="1:13" ht="13.2" customHeight="1">
      <c r="A26" s="37" t="s">
        <v>234</v>
      </c>
      <c r="B26" s="412">
        <f t="shared" si="4"/>
        <v>896</v>
      </c>
      <c r="C26" s="197">
        <f t="shared" si="0"/>
        <v>3.9595209686685227</v>
      </c>
      <c r="D26" s="128"/>
      <c r="E26" s="129">
        <f>SUM(E27)</f>
        <v>889</v>
      </c>
      <c r="F26" s="131">
        <f t="shared" si="1"/>
        <v>99.21875</v>
      </c>
      <c r="G26" s="128"/>
      <c r="H26" s="129">
        <f>SUM(H27)</f>
        <v>2</v>
      </c>
      <c r="I26" s="131">
        <f t="shared" si="2"/>
        <v>0.2232142857142857</v>
      </c>
      <c r="J26" s="197"/>
      <c r="K26" s="129">
        <f>SUM(K27)</f>
        <v>5</v>
      </c>
      <c r="L26" s="98">
        <f t="shared" si="3"/>
        <v>0.5580357142857143</v>
      </c>
      <c r="M26" s="73"/>
    </row>
    <row r="27" spans="1:13" ht="13.2" customHeight="1">
      <c r="A27" s="28" t="s">
        <v>147</v>
      </c>
      <c r="B27" s="412">
        <f t="shared" si="4"/>
        <v>896</v>
      </c>
      <c r="C27" s="197">
        <f t="shared" si="0"/>
        <v>3.9595209686685227</v>
      </c>
      <c r="D27" s="128"/>
      <c r="E27" s="129">
        <f>SUM(E28:E32)</f>
        <v>889</v>
      </c>
      <c r="F27" s="131">
        <f t="shared" si="1"/>
        <v>99.21875</v>
      </c>
      <c r="G27" s="128"/>
      <c r="H27" s="129">
        <f>SUM(H28:H32)</f>
        <v>2</v>
      </c>
      <c r="I27" s="131">
        <f t="shared" si="2"/>
        <v>0.2232142857142857</v>
      </c>
      <c r="J27" s="197"/>
      <c r="K27" s="129">
        <f>SUM(K28:K32)</f>
        <v>5</v>
      </c>
      <c r="L27" s="98">
        <f t="shared" si="3"/>
        <v>0.5580357142857143</v>
      </c>
      <c r="M27" s="73"/>
    </row>
    <row r="28" spans="1:13" ht="13.2" customHeight="1">
      <c r="A28" s="28" t="s">
        <v>148</v>
      </c>
      <c r="B28" s="412">
        <f t="shared" si="4"/>
        <v>143</v>
      </c>
      <c r="C28" s="197">
        <f t="shared" si="0"/>
        <v>0.63193247602633784</v>
      </c>
      <c r="D28" s="128"/>
      <c r="E28" s="217">
        <v>140</v>
      </c>
      <c r="F28" s="131">
        <f t="shared" si="1"/>
        <v>97.902097902097907</v>
      </c>
      <c r="G28" s="218"/>
      <c r="H28" s="217">
        <v>2</v>
      </c>
      <c r="I28" s="131">
        <f t="shared" si="2"/>
        <v>1.3986013986013985</v>
      </c>
      <c r="J28" s="218"/>
      <c r="K28" s="217">
        <v>1</v>
      </c>
      <c r="L28" s="98">
        <f t="shared" si="3"/>
        <v>0.69930069930069927</v>
      </c>
      <c r="M28" s="73"/>
    </row>
    <row r="29" spans="1:13" ht="13.2" customHeight="1">
      <c r="A29" s="28" t="s">
        <v>149</v>
      </c>
      <c r="B29" s="412">
        <f t="shared" si="4"/>
        <v>225</v>
      </c>
      <c r="C29" s="197">
        <f t="shared" si="0"/>
        <v>0.99429935039109107</v>
      </c>
      <c r="D29" s="128"/>
      <c r="E29" s="217">
        <v>225</v>
      </c>
      <c r="F29" s="131">
        <f t="shared" si="1"/>
        <v>100</v>
      </c>
      <c r="G29" s="218"/>
      <c r="H29" s="217">
        <v>0</v>
      </c>
      <c r="I29" s="131">
        <f t="shared" si="2"/>
        <v>0</v>
      </c>
      <c r="J29" s="218"/>
      <c r="K29" s="217">
        <v>0</v>
      </c>
      <c r="L29" s="98">
        <f t="shared" si="3"/>
        <v>0</v>
      </c>
      <c r="M29" s="73"/>
    </row>
    <row r="30" spans="1:13" ht="13.2" customHeight="1">
      <c r="A30" s="28" t="s">
        <v>150</v>
      </c>
      <c r="B30" s="412">
        <f t="shared" si="4"/>
        <v>176</v>
      </c>
      <c r="C30" s="197">
        <f t="shared" si="0"/>
        <v>0.77776304741703117</v>
      </c>
      <c r="D30" s="128"/>
      <c r="E30" s="217">
        <v>175</v>
      </c>
      <c r="F30" s="131">
        <f t="shared" si="1"/>
        <v>99.431818181818173</v>
      </c>
      <c r="G30" s="218"/>
      <c r="H30" s="217">
        <v>0</v>
      </c>
      <c r="I30" s="131">
        <f t="shared" si="2"/>
        <v>0</v>
      </c>
      <c r="J30" s="218"/>
      <c r="K30" s="217">
        <v>1</v>
      </c>
      <c r="L30" s="98">
        <f>IF($A30&lt;&gt;0,K30/$B30*100,"")</f>
        <v>0.56818181818181823</v>
      </c>
      <c r="M30" s="73"/>
    </row>
    <row r="31" spans="1:13" ht="13.2" customHeight="1">
      <c r="A31" s="28" t="s">
        <v>151</v>
      </c>
      <c r="B31" s="412">
        <f t="shared" si="4"/>
        <v>195</v>
      </c>
      <c r="C31" s="197">
        <f t="shared" si="0"/>
        <v>0.86172610367227886</v>
      </c>
      <c r="D31" s="128"/>
      <c r="E31" s="217">
        <v>192</v>
      </c>
      <c r="F31" s="131">
        <f t="shared" si="1"/>
        <v>98.461538461538467</v>
      </c>
      <c r="G31" s="218"/>
      <c r="H31" s="217">
        <v>0</v>
      </c>
      <c r="I31" s="131">
        <f t="shared" si="2"/>
        <v>0</v>
      </c>
      <c r="J31" s="218"/>
      <c r="K31" s="217">
        <v>3</v>
      </c>
      <c r="L31" s="98">
        <f t="shared" si="3"/>
        <v>1.5384615384615385</v>
      </c>
      <c r="M31" s="73"/>
    </row>
    <row r="32" spans="1:13" ht="13.2" customHeight="1">
      <c r="A32" s="28" t="s">
        <v>152</v>
      </c>
      <c r="B32" s="412">
        <f t="shared" si="4"/>
        <v>157</v>
      </c>
      <c r="C32" s="197">
        <f t="shared" si="0"/>
        <v>0.69379999116178348</v>
      </c>
      <c r="D32" s="128"/>
      <c r="E32" s="217">
        <v>157</v>
      </c>
      <c r="F32" s="131">
        <f t="shared" si="1"/>
        <v>100</v>
      </c>
      <c r="G32" s="218"/>
      <c r="H32" s="217">
        <v>0</v>
      </c>
      <c r="I32" s="131">
        <f t="shared" si="2"/>
        <v>0</v>
      </c>
      <c r="J32" s="218"/>
      <c r="K32" s="217">
        <v>0</v>
      </c>
      <c r="L32" s="98">
        <f t="shared" si="3"/>
        <v>0</v>
      </c>
      <c r="M32" s="73"/>
    </row>
    <row r="33" spans="1:13" ht="9.9" customHeight="1">
      <c r="A33" s="28"/>
      <c r="B33" s="412" t="str">
        <f t="shared" si="4"/>
        <v/>
      </c>
      <c r="C33" s="197" t="str">
        <f t="shared" si="0"/>
        <v/>
      </c>
      <c r="D33" s="128"/>
      <c r="E33" s="413"/>
      <c r="F33" s="131" t="str">
        <f t="shared" si="1"/>
        <v/>
      </c>
      <c r="G33" s="128"/>
      <c r="H33" s="129"/>
      <c r="I33" s="131" t="str">
        <f t="shared" si="2"/>
        <v/>
      </c>
      <c r="J33" s="197"/>
      <c r="K33" s="129"/>
      <c r="L33" s="98" t="str">
        <f t="shared" si="3"/>
        <v/>
      </c>
      <c r="M33" s="73"/>
    </row>
    <row r="34" spans="1:13" ht="13.2" customHeight="1">
      <c r="A34" s="37" t="s">
        <v>213</v>
      </c>
      <c r="B34" s="412">
        <f t="shared" si="4"/>
        <v>6577</v>
      </c>
      <c r="C34" s="197">
        <f t="shared" si="0"/>
        <v>29.064474788987582</v>
      </c>
      <c r="D34" s="128"/>
      <c r="E34" s="413">
        <f>E35+E41+E51+E53</f>
        <v>6412</v>
      </c>
      <c r="F34" s="131">
        <f t="shared" si="1"/>
        <v>97.491257412194017</v>
      </c>
      <c r="G34" s="128"/>
      <c r="H34" s="129">
        <f>H35+H41+H51+H53</f>
        <v>87</v>
      </c>
      <c r="I34" s="131">
        <f t="shared" si="2"/>
        <v>1.3227915462977042</v>
      </c>
      <c r="J34" s="197"/>
      <c r="K34" s="129">
        <f>K35+K41+K51+K53</f>
        <v>78</v>
      </c>
      <c r="L34" s="98">
        <f t="shared" si="3"/>
        <v>1.1859510415082863</v>
      </c>
      <c r="M34" s="73"/>
    </row>
    <row r="35" spans="1:13" ht="13.2" customHeight="1">
      <c r="A35" s="28" t="s">
        <v>153</v>
      </c>
      <c r="B35" s="412">
        <f t="shared" si="4"/>
        <v>2232</v>
      </c>
      <c r="C35" s="197">
        <f t="shared" si="0"/>
        <v>9.8634495558796242</v>
      </c>
      <c r="D35" s="128"/>
      <c r="E35" s="413">
        <f>SUM(E36:E39)</f>
        <v>2191</v>
      </c>
      <c r="F35" s="131">
        <f t="shared" si="1"/>
        <v>98.163082437275989</v>
      </c>
      <c r="G35" s="128"/>
      <c r="H35" s="129">
        <f>SUM(H36:H39)</f>
        <v>25</v>
      </c>
      <c r="I35" s="131">
        <f t="shared" si="2"/>
        <v>1.1200716845878136</v>
      </c>
      <c r="J35" s="197"/>
      <c r="K35" s="129">
        <f>SUM(K36:K39)</f>
        <v>16</v>
      </c>
      <c r="L35" s="98">
        <f t="shared" si="3"/>
        <v>0.71684587813620071</v>
      </c>
      <c r="M35" s="73"/>
    </row>
    <row r="36" spans="1:13" ht="13.2" customHeight="1">
      <c r="A36" s="28" t="s">
        <v>154</v>
      </c>
      <c r="B36" s="412">
        <f t="shared" si="4"/>
        <v>1195</v>
      </c>
      <c r="C36" s="197">
        <f t="shared" si="0"/>
        <v>5.2808343276326841</v>
      </c>
      <c r="D36" s="128"/>
      <c r="E36" s="217">
        <v>1173</v>
      </c>
      <c r="F36" s="131">
        <f t="shared" si="1"/>
        <v>98.158995815899587</v>
      </c>
      <c r="G36" s="218"/>
      <c r="H36" s="217">
        <v>14</v>
      </c>
      <c r="I36" s="131">
        <f t="shared" si="2"/>
        <v>1.1715481171548117</v>
      </c>
      <c r="J36" s="218"/>
      <c r="K36" s="217">
        <v>8</v>
      </c>
      <c r="L36" s="98">
        <f t="shared" si="3"/>
        <v>0.66945606694560666</v>
      </c>
      <c r="M36" s="73"/>
    </row>
    <row r="37" spans="1:13" ht="13.2" customHeight="1">
      <c r="A37" s="28" t="s">
        <v>155</v>
      </c>
      <c r="B37" s="412">
        <f t="shared" si="4"/>
        <v>603</v>
      </c>
      <c r="C37" s="197">
        <f t="shared" si="0"/>
        <v>2.6647222590481241</v>
      </c>
      <c r="D37" s="128"/>
      <c r="E37" s="217">
        <v>587</v>
      </c>
      <c r="F37" s="131">
        <f t="shared" si="1"/>
        <v>97.346600331674964</v>
      </c>
      <c r="G37" s="218"/>
      <c r="H37" s="217">
        <v>9</v>
      </c>
      <c r="I37" s="131">
        <f t="shared" si="2"/>
        <v>1.4925373134328357</v>
      </c>
      <c r="J37" s="218"/>
      <c r="K37" s="217">
        <v>7</v>
      </c>
      <c r="L37" s="98">
        <f t="shared" si="3"/>
        <v>1.1608623548922055</v>
      </c>
      <c r="M37" s="73"/>
    </row>
    <row r="38" spans="1:13" ht="13.2" customHeight="1">
      <c r="A38" s="28" t="s">
        <v>156</v>
      </c>
      <c r="B38" s="412">
        <f t="shared" si="4"/>
        <v>183</v>
      </c>
      <c r="C38" s="197">
        <f t="shared" si="0"/>
        <v>0.80869680498475405</v>
      </c>
      <c r="D38" s="128"/>
      <c r="E38" s="217">
        <v>182</v>
      </c>
      <c r="F38" s="131">
        <f t="shared" si="1"/>
        <v>99.453551912568301</v>
      </c>
      <c r="G38" s="218"/>
      <c r="H38" s="217">
        <v>1</v>
      </c>
      <c r="I38" s="131">
        <f t="shared" si="2"/>
        <v>0.54644808743169404</v>
      </c>
      <c r="J38" s="218"/>
      <c r="K38" s="217">
        <v>0</v>
      </c>
      <c r="L38" s="98">
        <f t="shared" si="3"/>
        <v>0</v>
      </c>
      <c r="M38" s="73"/>
    </row>
    <row r="39" spans="1:13" ht="13.2" customHeight="1">
      <c r="A39" s="28" t="s">
        <v>157</v>
      </c>
      <c r="B39" s="412">
        <f t="shared" si="4"/>
        <v>251</v>
      </c>
      <c r="C39" s="197">
        <f t="shared" si="0"/>
        <v>1.1091961642140615</v>
      </c>
      <c r="D39" s="128"/>
      <c r="E39" s="217">
        <v>249</v>
      </c>
      <c r="F39" s="131">
        <f t="shared" si="1"/>
        <v>99.203187250996024</v>
      </c>
      <c r="G39" s="218"/>
      <c r="H39" s="217">
        <v>1</v>
      </c>
      <c r="I39" s="131">
        <f t="shared" si="2"/>
        <v>0.39840637450199201</v>
      </c>
      <c r="J39" s="218"/>
      <c r="K39" s="217">
        <v>1</v>
      </c>
      <c r="L39" s="98">
        <f t="shared" si="3"/>
        <v>0.39840637450199201</v>
      </c>
      <c r="M39" s="73"/>
    </row>
    <row r="40" spans="1:13" ht="9.9" customHeight="1">
      <c r="A40" s="28"/>
      <c r="B40" s="412" t="str">
        <f t="shared" si="4"/>
        <v/>
      </c>
      <c r="C40" s="197" t="str">
        <f t="shared" si="0"/>
        <v/>
      </c>
      <c r="D40" s="128"/>
      <c r="E40" s="129"/>
      <c r="F40" s="131" t="str">
        <f t="shared" si="1"/>
        <v/>
      </c>
      <c r="G40" s="128"/>
      <c r="H40" s="129"/>
      <c r="I40" s="131" t="str">
        <f t="shared" si="2"/>
        <v/>
      </c>
      <c r="J40" s="197"/>
      <c r="K40" s="129"/>
      <c r="L40" s="98" t="str">
        <f t="shared" si="3"/>
        <v/>
      </c>
      <c r="M40" s="73"/>
    </row>
    <row r="41" spans="1:13" ht="13.2" customHeight="1">
      <c r="A41" s="28" t="s">
        <v>158</v>
      </c>
      <c r="B41" s="412">
        <f t="shared" si="4"/>
        <v>1916</v>
      </c>
      <c r="C41" s="197">
        <f t="shared" si="0"/>
        <v>8.4670113571081362</v>
      </c>
      <c r="D41" s="128"/>
      <c r="E41" s="129">
        <f>SUM(E42:E49)</f>
        <v>1868</v>
      </c>
      <c r="F41" s="131">
        <f t="shared" si="1"/>
        <v>97.494780793319407</v>
      </c>
      <c r="G41" s="128"/>
      <c r="H41" s="129">
        <f>SUM(H42:H49)</f>
        <v>21</v>
      </c>
      <c r="I41" s="131">
        <f t="shared" si="2"/>
        <v>1.0960334029227559</v>
      </c>
      <c r="J41" s="197"/>
      <c r="K41" s="129">
        <f>SUM(K42:K49)</f>
        <v>27</v>
      </c>
      <c r="L41" s="98">
        <f t="shared" si="3"/>
        <v>1.4091858037578289</v>
      </c>
      <c r="M41" s="73"/>
    </row>
    <row r="42" spans="1:13" ht="13.2" customHeight="1">
      <c r="A42" s="28" t="s">
        <v>165</v>
      </c>
      <c r="B42" s="412">
        <f t="shared" si="4"/>
        <v>231</v>
      </c>
      <c r="C42" s="197">
        <f t="shared" si="0"/>
        <v>1.0208139997348535</v>
      </c>
      <c r="D42" s="128"/>
      <c r="E42" s="217">
        <v>225</v>
      </c>
      <c r="F42" s="131">
        <f t="shared" si="1"/>
        <v>97.402597402597408</v>
      </c>
      <c r="G42" s="218"/>
      <c r="H42" s="217">
        <v>1</v>
      </c>
      <c r="I42" s="131">
        <f t="shared" si="2"/>
        <v>0.4329004329004329</v>
      </c>
      <c r="J42" s="218"/>
      <c r="K42" s="217">
        <v>5</v>
      </c>
      <c r="L42" s="98">
        <f t="shared" si="3"/>
        <v>2.1645021645021645</v>
      </c>
      <c r="M42" s="73"/>
    </row>
    <row r="43" spans="1:13" ht="13.2" customHeight="1">
      <c r="A43" s="28" t="s">
        <v>159</v>
      </c>
      <c r="B43" s="412">
        <f t="shared" si="4"/>
        <v>223</v>
      </c>
      <c r="C43" s="197">
        <f t="shared" si="0"/>
        <v>0.98546113394317025</v>
      </c>
      <c r="D43" s="128"/>
      <c r="E43" s="217">
        <v>217</v>
      </c>
      <c r="F43" s="131">
        <f t="shared" si="1"/>
        <v>97.309417040358753</v>
      </c>
      <c r="G43" s="218"/>
      <c r="H43" s="217">
        <v>2</v>
      </c>
      <c r="I43" s="131">
        <f t="shared" si="2"/>
        <v>0.89686098654708524</v>
      </c>
      <c r="J43" s="218"/>
      <c r="K43" s="217">
        <v>4</v>
      </c>
      <c r="L43" s="98">
        <f t="shared" si="3"/>
        <v>1.7937219730941705</v>
      </c>
      <c r="M43" s="73"/>
    </row>
    <row r="44" spans="1:13" ht="13.2" customHeight="1">
      <c r="A44" s="28" t="s">
        <v>160</v>
      </c>
      <c r="B44" s="412">
        <f t="shared" si="4"/>
        <v>126</v>
      </c>
      <c r="C44" s="197">
        <f t="shared" si="0"/>
        <v>0.55680763621901108</v>
      </c>
      <c r="D44" s="128"/>
      <c r="E44" s="217">
        <v>125</v>
      </c>
      <c r="F44" s="131">
        <f t="shared" si="1"/>
        <v>99.206349206349216</v>
      </c>
      <c r="G44" s="218"/>
      <c r="H44" s="217">
        <v>0</v>
      </c>
      <c r="I44" s="131">
        <f t="shared" si="2"/>
        <v>0</v>
      </c>
      <c r="J44" s="218"/>
      <c r="K44" s="217">
        <v>1</v>
      </c>
      <c r="L44" s="98">
        <f t="shared" si="3"/>
        <v>0.79365079365079361</v>
      </c>
      <c r="M44" s="73"/>
    </row>
    <row r="45" spans="1:13" ht="13.2" customHeight="1">
      <c r="A45" s="28" t="s">
        <v>161</v>
      </c>
      <c r="B45" s="412">
        <f t="shared" si="4"/>
        <v>239</v>
      </c>
      <c r="C45" s="197">
        <f t="shared" si="0"/>
        <v>1.0561668655265368</v>
      </c>
      <c r="D45" s="128"/>
      <c r="E45" s="217">
        <v>237</v>
      </c>
      <c r="F45" s="131">
        <f t="shared" si="1"/>
        <v>99.163179916317986</v>
      </c>
      <c r="G45" s="218"/>
      <c r="H45" s="217">
        <v>0</v>
      </c>
      <c r="I45" s="131">
        <f t="shared" si="2"/>
        <v>0</v>
      </c>
      <c r="J45" s="218"/>
      <c r="K45" s="217">
        <v>2</v>
      </c>
      <c r="L45" s="98">
        <f t="shared" si="3"/>
        <v>0.83682008368200833</v>
      </c>
      <c r="M45" s="73"/>
    </row>
    <row r="46" spans="1:13" ht="13.2" customHeight="1">
      <c r="A46" s="28" t="s">
        <v>215</v>
      </c>
      <c r="B46" s="412">
        <f>IF(A46&lt;&gt;0,E46+H46+K46,"")</f>
        <v>400</v>
      </c>
      <c r="C46" s="197">
        <f>IF($A46&lt;&gt;0,B46/$B$11*100,"")</f>
        <v>1.7676432895841618</v>
      </c>
      <c r="D46" s="128"/>
      <c r="E46" s="217">
        <v>385</v>
      </c>
      <c r="F46" s="131">
        <f t="shared" si="1"/>
        <v>96.25</v>
      </c>
      <c r="G46" s="218"/>
      <c r="H46" s="217">
        <v>6</v>
      </c>
      <c r="I46" s="131">
        <f t="shared" si="2"/>
        <v>1.5</v>
      </c>
      <c r="J46" s="218"/>
      <c r="K46" s="217">
        <v>9</v>
      </c>
      <c r="L46" s="98">
        <f>IF($A46&lt;&gt;0,K46/$B46*100,"")</f>
        <v>2.25</v>
      </c>
      <c r="M46" s="73"/>
    </row>
    <row r="47" spans="1:13" ht="13.2" customHeight="1">
      <c r="A47" s="28" t="s">
        <v>164</v>
      </c>
      <c r="B47" s="412">
        <f>IF(A47&lt;&gt;0,E47+H47+K47,"")</f>
        <v>224</v>
      </c>
      <c r="C47" s="197">
        <f>IF($A47&lt;&gt;0,B47/$B$11*100,"")</f>
        <v>0.98988024216713066</v>
      </c>
      <c r="D47" s="128"/>
      <c r="E47" s="217">
        <v>221</v>
      </c>
      <c r="F47" s="131">
        <f t="shared" si="1"/>
        <v>98.660714285714292</v>
      </c>
      <c r="G47" s="218"/>
      <c r="H47" s="217">
        <v>2</v>
      </c>
      <c r="I47" s="131">
        <f t="shared" si="2"/>
        <v>0.89285714285714279</v>
      </c>
      <c r="J47" s="218"/>
      <c r="K47" s="217">
        <v>1</v>
      </c>
      <c r="L47" s="98">
        <f>IF($A47&lt;&gt;0,K47/$B47*100,"")</f>
        <v>0.4464285714285714</v>
      </c>
      <c r="M47" s="73"/>
    </row>
    <row r="48" spans="1:13" ht="13.2" customHeight="1">
      <c r="A48" s="28" t="s">
        <v>163</v>
      </c>
      <c r="B48" s="412">
        <f t="shared" si="4"/>
        <v>160</v>
      </c>
      <c r="C48" s="197">
        <f t="shared" si="0"/>
        <v>0.70705731583366482</v>
      </c>
      <c r="D48" s="128"/>
      <c r="E48" s="217">
        <v>153</v>
      </c>
      <c r="F48" s="131">
        <f t="shared" si="1"/>
        <v>95.625</v>
      </c>
      <c r="G48" s="218"/>
      <c r="H48" s="217">
        <v>5</v>
      </c>
      <c r="I48" s="131">
        <f t="shared" si="2"/>
        <v>3.125</v>
      </c>
      <c r="J48" s="218"/>
      <c r="K48" s="217">
        <v>2</v>
      </c>
      <c r="L48" s="98">
        <f t="shared" si="3"/>
        <v>1.25</v>
      </c>
      <c r="M48" s="73"/>
    </row>
    <row r="49" spans="1:13" ht="13.2" customHeight="1">
      <c r="A49" s="28" t="s">
        <v>162</v>
      </c>
      <c r="B49" s="412">
        <f t="shared" si="4"/>
        <v>313</v>
      </c>
      <c r="C49" s="197">
        <f t="shared" si="0"/>
        <v>1.3831808740996068</v>
      </c>
      <c r="D49" s="128"/>
      <c r="E49" s="217">
        <v>305</v>
      </c>
      <c r="F49" s="131">
        <f t="shared" si="1"/>
        <v>97.444089456869008</v>
      </c>
      <c r="G49" s="218"/>
      <c r="H49" s="217">
        <v>5</v>
      </c>
      <c r="I49" s="131">
        <f t="shared" si="2"/>
        <v>1.5974440894568689</v>
      </c>
      <c r="J49" s="218"/>
      <c r="K49" s="217">
        <v>3</v>
      </c>
      <c r="L49" s="98">
        <f t="shared" si="3"/>
        <v>0.95846645367412142</v>
      </c>
      <c r="M49" s="73"/>
    </row>
    <row r="50" spans="1:13" ht="9.9" customHeight="1">
      <c r="A50" s="28"/>
      <c r="B50" s="412" t="str">
        <f t="shared" si="4"/>
        <v/>
      </c>
      <c r="C50" s="197" t="str">
        <f t="shared" si="0"/>
        <v/>
      </c>
      <c r="D50" s="128"/>
      <c r="E50" s="104"/>
      <c r="F50" s="131" t="str">
        <f t="shared" si="1"/>
        <v/>
      </c>
      <c r="G50" s="55"/>
      <c r="H50" s="104"/>
      <c r="I50" s="131" t="str">
        <f t="shared" si="2"/>
        <v/>
      </c>
      <c r="J50" s="55"/>
      <c r="K50" s="104"/>
      <c r="L50" s="98" t="str">
        <f t="shared" si="3"/>
        <v/>
      </c>
      <c r="M50" s="73"/>
    </row>
    <row r="51" spans="1:13" ht="13.2" customHeight="1">
      <c r="A51" s="28" t="s">
        <v>166</v>
      </c>
      <c r="B51" s="412">
        <f t="shared" si="4"/>
        <v>420</v>
      </c>
      <c r="C51" s="197">
        <f t="shared" si="0"/>
        <v>1.8560254540633698</v>
      </c>
      <c r="D51" s="128"/>
      <c r="E51" s="217">
        <v>413</v>
      </c>
      <c r="F51" s="131">
        <f t="shared" si="1"/>
        <v>98.333333333333329</v>
      </c>
      <c r="G51" s="218"/>
      <c r="H51" s="217">
        <v>3</v>
      </c>
      <c r="I51" s="131">
        <f t="shared" si="2"/>
        <v>0.7142857142857143</v>
      </c>
      <c r="J51" s="218"/>
      <c r="K51" s="217">
        <v>4</v>
      </c>
      <c r="L51" s="98">
        <f t="shared" si="3"/>
        <v>0.95238095238095244</v>
      </c>
      <c r="M51" s="73"/>
    </row>
    <row r="52" spans="1:13" ht="9.9" customHeight="1">
      <c r="A52" s="28"/>
      <c r="B52" s="412" t="str">
        <f t="shared" si="4"/>
        <v/>
      </c>
      <c r="C52" s="197" t="str">
        <f t="shared" si="0"/>
        <v/>
      </c>
      <c r="D52" s="128"/>
      <c r="E52" s="129"/>
      <c r="F52" s="131" t="str">
        <f t="shared" si="1"/>
        <v/>
      </c>
      <c r="G52" s="128"/>
      <c r="H52" s="129"/>
      <c r="I52" s="131" t="str">
        <f t="shared" si="2"/>
        <v/>
      </c>
      <c r="J52" s="197"/>
      <c r="K52" s="129"/>
      <c r="L52" s="98" t="str">
        <f t="shared" si="3"/>
        <v/>
      </c>
      <c r="M52" s="73"/>
    </row>
    <row r="53" spans="1:13" ht="13.2" customHeight="1">
      <c r="A53" s="28" t="s">
        <v>167</v>
      </c>
      <c r="B53" s="412">
        <f t="shared" si="4"/>
        <v>2009</v>
      </c>
      <c r="C53" s="197">
        <f t="shared" si="0"/>
        <v>8.8779884219364522</v>
      </c>
      <c r="D53" s="128"/>
      <c r="E53" s="129">
        <f>SUM(E54:E58)</f>
        <v>1940</v>
      </c>
      <c r="F53" s="131">
        <f t="shared" si="1"/>
        <v>96.565455450472868</v>
      </c>
      <c r="G53" s="128"/>
      <c r="H53" s="129">
        <f>SUM(H54:H58)</f>
        <v>38</v>
      </c>
      <c r="I53" s="131">
        <f t="shared" si="2"/>
        <v>1.8914883026381284</v>
      </c>
      <c r="J53" s="197"/>
      <c r="K53" s="129">
        <f>SUM(K54:K58)</f>
        <v>31</v>
      </c>
      <c r="L53" s="98">
        <f t="shared" si="3"/>
        <v>1.5430562468889994</v>
      </c>
      <c r="M53" s="73"/>
    </row>
    <row r="54" spans="1:13" ht="13.2" customHeight="1">
      <c r="A54" s="28" t="s">
        <v>168</v>
      </c>
      <c r="B54" s="412">
        <f t="shared" si="4"/>
        <v>43</v>
      </c>
      <c r="C54" s="197">
        <f t="shared" si="0"/>
        <v>0.19002165363029738</v>
      </c>
      <c r="D54" s="128"/>
      <c r="E54" s="191">
        <v>42</v>
      </c>
      <c r="F54" s="131">
        <f t="shared" si="1"/>
        <v>97.674418604651152</v>
      </c>
      <c r="G54" s="218"/>
      <c r="H54" s="191">
        <v>1</v>
      </c>
      <c r="I54" s="131">
        <f t="shared" si="2"/>
        <v>2.3255813953488373</v>
      </c>
      <c r="J54" s="218"/>
      <c r="K54" s="191">
        <v>0</v>
      </c>
      <c r="L54" s="98">
        <f t="shared" si="3"/>
        <v>0</v>
      </c>
      <c r="M54" s="73"/>
    </row>
    <row r="55" spans="1:13" ht="13.2" customHeight="1">
      <c r="A55" s="28" t="s">
        <v>169</v>
      </c>
      <c r="B55" s="412">
        <f t="shared" si="4"/>
        <v>1290</v>
      </c>
      <c r="C55" s="197">
        <f t="shared" si="0"/>
        <v>5.7006496089089218</v>
      </c>
      <c r="D55" s="128"/>
      <c r="E55" s="191">
        <v>1247</v>
      </c>
      <c r="F55" s="131">
        <f t="shared" si="1"/>
        <v>96.666666666666671</v>
      </c>
      <c r="G55" s="218"/>
      <c r="H55" s="191">
        <v>24</v>
      </c>
      <c r="I55" s="131">
        <f t="shared" si="2"/>
        <v>1.8604651162790697</v>
      </c>
      <c r="J55" s="218"/>
      <c r="K55" s="191">
        <v>19</v>
      </c>
      <c r="L55" s="98">
        <f t="shared" si="3"/>
        <v>1.4728682170542635</v>
      </c>
      <c r="M55" s="73"/>
    </row>
    <row r="56" spans="1:13" ht="13.2" customHeight="1">
      <c r="A56" s="28" t="s">
        <v>170</v>
      </c>
      <c r="B56" s="412">
        <f t="shared" si="4"/>
        <v>228</v>
      </c>
      <c r="C56" s="197">
        <f t="shared" si="0"/>
        <v>1.0075566750629723</v>
      </c>
      <c r="D56" s="128"/>
      <c r="E56" s="191">
        <v>218</v>
      </c>
      <c r="F56" s="131">
        <f t="shared" si="1"/>
        <v>95.614035087719301</v>
      </c>
      <c r="G56" s="218"/>
      <c r="H56" s="191">
        <v>6</v>
      </c>
      <c r="I56" s="131">
        <f t="shared" si="2"/>
        <v>2.6315789473684208</v>
      </c>
      <c r="J56" s="218"/>
      <c r="K56" s="191">
        <v>4</v>
      </c>
      <c r="L56" s="98">
        <f t="shared" si="3"/>
        <v>1.7543859649122806</v>
      </c>
      <c r="M56" s="73"/>
    </row>
    <row r="57" spans="1:13" ht="13.2" customHeight="1">
      <c r="A57" s="28" t="s">
        <v>216</v>
      </c>
      <c r="B57" s="412">
        <f t="shared" si="4"/>
        <v>295</v>
      </c>
      <c r="C57" s="197">
        <f t="shared" si="0"/>
        <v>1.3036369260683194</v>
      </c>
      <c r="D57" s="128"/>
      <c r="E57" s="191">
        <v>284</v>
      </c>
      <c r="F57" s="131">
        <f t="shared" si="1"/>
        <v>96.271186440677965</v>
      </c>
      <c r="G57" s="218"/>
      <c r="H57" s="191">
        <v>4</v>
      </c>
      <c r="I57" s="131">
        <f t="shared" si="2"/>
        <v>1.3559322033898304</v>
      </c>
      <c r="J57" s="218"/>
      <c r="K57" s="191">
        <v>7</v>
      </c>
      <c r="L57" s="98">
        <f t="shared" si="3"/>
        <v>2.3728813559322033</v>
      </c>
      <c r="M57" s="73"/>
    </row>
    <row r="58" spans="1:13" ht="13.2" customHeight="1">
      <c r="A58" s="28" t="s">
        <v>171</v>
      </c>
      <c r="B58" s="412">
        <f t="shared" si="4"/>
        <v>153</v>
      </c>
      <c r="C58" s="197">
        <f t="shared" si="0"/>
        <v>0.67612355826594195</v>
      </c>
      <c r="D58" s="128"/>
      <c r="E58" s="191">
        <v>149</v>
      </c>
      <c r="F58" s="131">
        <f t="shared" si="1"/>
        <v>97.385620915032675</v>
      </c>
      <c r="G58" s="218"/>
      <c r="H58" s="191">
        <v>3</v>
      </c>
      <c r="I58" s="131">
        <f t="shared" si="2"/>
        <v>1.9607843137254901</v>
      </c>
      <c r="J58" s="218"/>
      <c r="K58" s="191">
        <v>1</v>
      </c>
      <c r="L58" s="98">
        <f t="shared" si="3"/>
        <v>0.65359477124183007</v>
      </c>
      <c r="M58" s="73"/>
    </row>
    <row r="59" spans="1:13" ht="9.9" customHeight="1">
      <c r="A59" s="28"/>
      <c r="B59" s="412" t="str">
        <f t="shared" si="4"/>
        <v/>
      </c>
      <c r="C59" s="197" t="str">
        <f t="shared" si="0"/>
        <v/>
      </c>
      <c r="D59" s="128"/>
      <c r="E59" s="129"/>
      <c r="F59" s="131" t="str">
        <f t="shared" si="1"/>
        <v/>
      </c>
      <c r="G59" s="128"/>
      <c r="H59" s="129"/>
      <c r="I59" s="131" t="str">
        <f t="shared" si="2"/>
        <v/>
      </c>
      <c r="J59" s="197"/>
      <c r="K59" s="129"/>
      <c r="L59" s="98" t="str">
        <f t="shared" si="3"/>
        <v/>
      </c>
      <c r="M59" s="73"/>
    </row>
    <row r="60" spans="1:13" ht="13.2" customHeight="1">
      <c r="A60" s="37" t="s">
        <v>217</v>
      </c>
      <c r="B60" s="412">
        <f t="shared" si="4"/>
        <v>1878</v>
      </c>
      <c r="C60" s="197">
        <f t="shared" si="0"/>
        <v>8.2990852445976397</v>
      </c>
      <c r="D60" s="128"/>
      <c r="E60" s="129">
        <f>SUM(E61+E63+E70+E72)</f>
        <v>1841</v>
      </c>
      <c r="F60" s="131">
        <f t="shared" si="1"/>
        <v>98.029818956336527</v>
      </c>
      <c r="G60" s="128"/>
      <c r="H60" s="129">
        <f>SUM(H61+H63+H70+H72)</f>
        <v>12</v>
      </c>
      <c r="I60" s="131">
        <f t="shared" si="2"/>
        <v>0.63897763578274758</v>
      </c>
      <c r="J60" s="197"/>
      <c r="K60" s="129">
        <f>SUM(K61+K63+K70+K72)</f>
        <v>25</v>
      </c>
      <c r="L60" s="98">
        <f t="shared" si="3"/>
        <v>1.3312034078807242</v>
      </c>
      <c r="M60" s="73"/>
    </row>
    <row r="61" spans="1:13" ht="13.2" customHeight="1">
      <c r="A61" s="28" t="s">
        <v>218</v>
      </c>
      <c r="B61" s="412">
        <f t="shared" si="4"/>
        <v>274</v>
      </c>
      <c r="C61" s="197">
        <f t="shared" si="0"/>
        <v>1.210835653365151</v>
      </c>
      <c r="D61" s="128"/>
      <c r="E61" s="217">
        <v>271</v>
      </c>
      <c r="F61" s="131">
        <f t="shared" si="1"/>
        <v>98.905109489051085</v>
      </c>
      <c r="G61" s="218"/>
      <c r="H61" s="217">
        <v>1</v>
      </c>
      <c r="I61" s="131">
        <f t="shared" si="2"/>
        <v>0.36496350364963503</v>
      </c>
      <c r="J61" s="218"/>
      <c r="K61" s="217">
        <v>2</v>
      </c>
      <c r="L61" s="98">
        <f t="shared" si="3"/>
        <v>0.72992700729927007</v>
      </c>
      <c r="M61" s="73"/>
    </row>
    <row r="62" spans="1:13" ht="9.9" customHeight="1">
      <c r="A62" s="28"/>
      <c r="B62" s="412" t="str">
        <f t="shared" si="4"/>
        <v/>
      </c>
      <c r="C62" s="197"/>
      <c r="D62" s="128"/>
      <c r="E62" s="129"/>
      <c r="F62" s="131" t="str">
        <f t="shared" si="1"/>
        <v/>
      </c>
      <c r="G62" s="128"/>
      <c r="H62" s="129"/>
      <c r="I62" s="131" t="str">
        <f t="shared" si="2"/>
        <v/>
      </c>
      <c r="J62" s="197"/>
      <c r="K62" s="129"/>
      <c r="L62" s="98"/>
      <c r="M62" s="73"/>
    </row>
    <row r="63" spans="1:13" ht="13.2" customHeight="1">
      <c r="A63" s="28" t="s">
        <v>172</v>
      </c>
      <c r="B63" s="412">
        <f t="shared" si="4"/>
        <v>1112</v>
      </c>
      <c r="C63" s="197">
        <f t="shared" si="0"/>
        <v>4.9140483450439696</v>
      </c>
      <c r="D63" s="128"/>
      <c r="E63" s="129">
        <f>SUM(E64:E68)</f>
        <v>1092</v>
      </c>
      <c r="F63" s="131">
        <f t="shared" si="1"/>
        <v>98.201438848920859</v>
      </c>
      <c r="G63" s="128"/>
      <c r="H63" s="129">
        <f>SUM(H64:H68)</f>
        <v>5</v>
      </c>
      <c r="I63" s="131">
        <f t="shared" si="2"/>
        <v>0.44964028776978415</v>
      </c>
      <c r="J63" s="197"/>
      <c r="K63" s="129">
        <f>SUM(K64:K68)</f>
        <v>15</v>
      </c>
      <c r="L63" s="98">
        <f t="shared" si="3"/>
        <v>1.3489208633093526</v>
      </c>
      <c r="M63" s="73"/>
    </row>
    <row r="64" spans="1:13" ht="13.2" customHeight="1">
      <c r="A64" s="28" t="s">
        <v>173</v>
      </c>
      <c r="B64" s="412">
        <f t="shared" si="4"/>
        <v>247</v>
      </c>
      <c r="C64" s="197">
        <f t="shared" si="0"/>
        <v>1.0915197313182201</v>
      </c>
      <c r="D64" s="128"/>
      <c r="E64" s="217">
        <v>243</v>
      </c>
      <c r="F64" s="131">
        <f t="shared" si="1"/>
        <v>98.380566801619423</v>
      </c>
      <c r="G64" s="218"/>
      <c r="H64" s="217">
        <v>0</v>
      </c>
      <c r="I64" s="131">
        <f t="shared" si="2"/>
        <v>0</v>
      </c>
      <c r="J64" s="218"/>
      <c r="K64" s="217">
        <v>4</v>
      </c>
      <c r="L64" s="98">
        <f t="shared" si="3"/>
        <v>1.6194331983805668</v>
      </c>
      <c r="M64" s="73"/>
    </row>
    <row r="65" spans="1:13" ht="13.2" customHeight="1">
      <c r="A65" s="28" t="s">
        <v>174</v>
      </c>
      <c r="B65" s="412">
        <f t="shared" si="4"/>
        <v>265</v>
      </c>
      <c r="C65" s="197">
        <f t="shared" si="0"/>
        <v>1.1710636793495073</v>
      </c>
      <c r="D65" s="128"/>
      <c r="E65" s="217">
        <v>257</v>
      </c>
      <c r="F65" s="131">
        <f t="shared" si="1"/>
        <v>96.981132075471692</v>
      </c>
      <c r="G65" s="218"/>
      <c r="H65" s="217">
        <v>2</v>
      </c>
      <c r="I65" s="131">
        <f t="shared" si="2"/>
        <v>0.75471698113207553</v>
      </c>
      <c r="J65" s="218"/>
      <c r="K65" s="217">
        <v>6</v>
      </c>
      <c r="L65" s="98">
        <f t="shared" si="3"/>
        <v>2.2641509433962264</v>
      </c>
      <c r="M65" s="73"/>
    </row>
    <row r="66" spans="1:13" ht="13.2" customHeight="1">
      <c r="A66" s="28" t="s">
        <v>176</v>
      </c>
      <c r="B66" s="412">
        <f>IF(A68&lt;&gt;0,E66+H66+K66,"")</f>
        <v>118</v>
      </c>
      <c r="C66" s="197">
        <f t="shared" si="0"/>
        <v>0.5214547704273278</v>
      </c>
      <c r="D66" s="128"/>
      <c r="E66" s="217">
        <v>115</v>
      </c>
      <c r="F66" s="131">
        <f t="shared" si="1"/>
        <v>97.457627118644069</v>
      </c>
      <c r="G66" s="218"/>
      <c r="H66" s="217">
        <v>2</v>
      </c>
      <c r="I66" s="131">
        <f t="shared" si="2"/>
        <v>1.6949152542372881</v>
      </c>
      <c r="J66" s="218"/>
      <c r="K66" s="217">
        <v>1</v>
      </c>
      <c r="L66" s="98">
        <f>IF($A68&lt;&gt;0,K66/$B66*100,"")</f>
        <v>0.84745762711864403</v>
      </c>
      <c r="M66" s="73"/>
    </row>
    <row r="67" spans="1:13" ht="13.2" customHeight="1">
      <c r="A67" s="55" t="s">
        <v>175</v>
      </c>
      <c r="B67" s="412">
        <f>IF(A67&lt;&gt;0,E67+H67+K67,"")</f>
        <v>85</v>
      </c>
      <c r="C67" s="197">
        <f t="shared" si="0"/>
        <v>0.37562419903663441</v>
      </c>
      <c r="D67" s="128"/>
      <c r="E67" s="217">
        <v>84</v>
      </c>
      <c r="F67" s="131">
        <f t="shared" si="1"/>
        <v>98.82352941176471</v>
      </c>
      <c r="G67" s="218"/>
      <c r="H67" s="217">
        <v>0</v>
      </c>
      <c r="I67" s="131">
        <f t="shared" si="2"/>
        <v>0</v>
      </c>
      <c r="J67" s="218"/>
      <c r="K67" s="217">
        <v>1</v>
      </c>
      <c r="L67" s="98">
        <f>IF($A68&lt;&gt;0,K67/$B67*100,"")</f>
        <v>1.1764705882352942</v>
      </c>
      <c r="M67" s="73"/>
    </row>
    <row r="68" spans="1:13" ht="13.2" customHeight="1">
      <c r="A68" s="28" t="s">
        <v>177</v>
      </c>
      <c r="B68" s="412">
        <f>IF(A66&lt;&gt;0,E68+H68+K68,"")</f>
        <v>397</v>
      </c>
      <c r="C68" s="197">
        <f t="shared" si="0"/>
        <v>1.7543859649122806</v>
      </c>
      <c r="D68" s="128"/>
      <c r="E68" s="217">
        <v>393</v>
      </c>
      <c r="F68" s="131">
        <f t="shared" si="1"/>
        <v>98.992443324937028</v>
      </c>
      <c r="G68" s="218"/>
      <c r="H68" s="217">
        <v>1</v>
      </c>
      <c r="I68" s="131">
        <f t="shared" si="2"/>
        <v>0.25188916876574308</v>
      </c>
      <c r="J68" s="218"/>
      <c r="K68" s="217">
        <v>3</v>
      </c>
      <c r="L68" s="98">
        <f>IF($A66&lt;&gt;0,K68/$B68*100,"")</f>
        <v>0.75566750629722923</v>
      </c>
      <c r="M68" s="73"/>
    </row>
    <row r="69" spans="1:13" ht="9.9" customHeight="1">
      <c r="A69" s="28"/>
      <c r="B69" s="412" t="str">
        <f t="shared" si="4"/>
        <v/>
      </c>
      <c r="C69" s="197"/>
      <c r="D69" s="128"/>
      <c r="E69" s="104"/>
      <c r="F69" s="131" t="str">
        <f t="shared" si="1"/>
        <v/>
      </c>
      <c r="G69" s="55"/>
      <c r="H69" s="104"/>
      <c r="I69" s="131" t="str">
        <f t="shared" si="2"/>
        <v/>
      </c>
      <c r="J69" s="55"/>
      <c r="K69" s="104"/>
      <c r="L69" s="98"/>
      <c r="M69" s="73"/>
    </row>
    <row r="70" spans="1:13" ht="13.2" customHeight="1">
      <c r="A70" s="28" t="s">
        <v>178</v>
      </c>
      <c r="B70" s="412">
        <f t="shared" si="4"/>
        <v>208</v>
      </c>
      <c r="C70" s="197">
        <f t="shared" si="0"/>
        <v>0.9191745105837642</v>
      </c>
      <c r="D70" s="128"/>
      <c r="E70" s="217">
        <v>205</v>
      </c>
      <c r="F70" s="131">
        <f t="shared" si="1"/>
        <v>98.557692307692307</v>
      </c>
      <c r="G70" s="218"/>
      <c r="H70" s="217">
        <v>2</v>
      </c>
      <c r="I70" s="131">
        <f t="shared" si="2"/>
        <v>0.96153846153846156</v>
      </c>
      <c r="J70" s="218"/>
      <c r="K70" s="217">
        <v>1</v>
      </c>
      <c r="L70" s="98">
        <f t="shared" si="3"/>
        <v>0.48076923076923078</v>
      </c>
      <c r="M70" s="73"/>
    </row>
    <row r="71" spans="1:13" ht="11.1" customHeight="1">
      <c r="A71" s="28"/>
      <c r="B71" s="412" t="str">
        <f t="shared" si="4"/>
        <v/>
      </c>
      <c r="C71" s="197" t="str">
        <f t="shared" si="0"/>
        <v/>
      </c>
      <c r="D71" s="128"/>
      <c r="E71" s="104"/>
      <c r="F71" s="131" t="str">
        <f t="shared" si="1"/>
        <v/>
      </c>
      <c r="G71" s="55"/>
      <c r="H71" s="104"/>
      <c r="I71" s="131" t="str">
        <f t="shared" si="2"/>
        <v/>
      </c>
      <c r="J71" s="55"/>
      <c r="K71" s="104"/>
      <c r="L71" s="98" t="str">
        <f t="shared" si="3"/>
        <v/>
      </c>
      <c r="M71" s="73"/>
    </row>
    <row r="72" spans="1:13" ht="13.2" customHeight="1">
      <c r="A72" s="28" t="s">
        <v>179</v>
      </c>
      <c r="B72" s="412">
        <f t="shared" si="4"/>
        <v>284</v>
      </c>
      <c r="C72" s="197">
        <f t="shared" si="0"/>
        <v>1.2550267356047549</v>
      </c>
      <c r="D72" s="128"/>
      <c r="E72" s="217">
        <v>273</v>
      </c>
      <c r="F72" s="131">
        <f t="shared" si="1"/>
        <v>96.126760563380287</v>
      </c>
      <c r="G72" s="218"/>
      <c r="H72" s="217">
        <v>4</v>
      </c>
      <c r="I72" s="131">
        <f t="shared" si="2"/>
        <v>1.4084507042253522</v>
      </c>
      <c r="J72" s="218"/>
      <c r="K72" s="217">
        <v>7</v>
      </c>
      <c r="L72" s="98">
        <f t="shared" si="3"/>
        <v>2.464788732394366</v>
      </c>
      <c r="M72" s="73"/>
    </row>
    <row r="73" spans="1:13" ht="9.9" customHeight="1">
      <c r="A73" s="28"/>
      <c r="B73" s="412" t="str">
        <f t="shared" si="4"/>
        <v/>
      </c>
      <c r="C73" s="197" t="str">
        <f t="shared" si="0"/>
        <v/>
      </c>
      <c r="D73" s="128"/>
      <c r="E73" s="129"/>
      <c r="F73" s="131" t="str">
        <f t="shared" si="1"/>
        <v/>
      </c>
      <c r="G73" s="128"/>
      <c r="H73" s="129"/>
      <c r="I73" s="131" t="str">
        <f t="shared" si="2"/>
        <v/>
      </c>
      <c r="J73" s="197"/>
      <c r="K73" s="129"/>
      <c r="L73" s="98" t="str">
        <f t="shared" si="3"/>
        <v/>
      </c>
      <c r="M73" s="73"/>
    </row>
    <row r="74" spans="1:13" ht="13.2" customHeight="1">
      <c r="A74" s="37" t="s">
        <v>219</v>
      </c>
      <c r="B74" s="412">
        <f t="shared" si="4"/>
        <v>717</v>
      </c>
      <c r="C74" s="197">
        <f t="shared" si="0"/>
        <v>3.1685005965796105</v>
      </c>
      <c r="D74" s="128"/>
      <c r="E74" s="129">
        <f>E75</f>
        <v>709</v>
      </c>
      <c r="F74" s="131">
        <f t="shared" si="1"/>
        <v>98.884239888423991</v>
      </c>
      <c r="G74" s="128"/>
      <c r="H74" s="129">
        <f>H75</f>
        <v>3</v>
      </c>
      <c r="I74" s="131">
        <f t="shared" si="2"/>
        <v>0.41841004184100417</v>
      </c>
      <c r="J74" s="197"/>
      <c r="K74" s="129">
        <f>K75</f>
        <v>5</v>
      </c>
      <c r="L74" s="98">
        <f t="shared" si="3"/>
        <v>0.69735006973500702</v>
      </c>
      <c r="M74" s="73"/>
    </row>
    <row r="75" spans="1:13" ht="13.2" customHeight="1">
      <c r="A75" s="28" t="s">
        <v>180</v>
      </c>
      <c r="B75" s="412">
        <f t="shared" si="4"/>
        <v>717</v>
      </c>
      <c r="C75" s="197">
        <f t="shared" si="0"/>
        <v>3.1685005965796105</v>
      </c>
      <c r="D75" s="128"/>
      <c r="E75" s="129">
        <f>SUM(E76:E79)</f>
        <v>709</v>
      </c>
      <c r="F75" s="131">
        <f t="shared" si="1"/>
        <v>98.884239888423991</v>
      </c>
      <c r="G75" s="128"/>
      <c r="H75" s="129">
        <f>SUM(H76:H79)</f>
        <v>3</v>
      </c>
      <c r="I75" s="131">
        <f t="shared" si="2"/>
        <v>0.41841004184100417</v>
      </c>
      <c r="J75" s="197"/>
      <c r="K75" s="129">
        <f>SUM(K76:K79)</f>
        <v>5</v>
      </c>
      <c r="L75" s="98">
        <f t="shared" si="3"/>
        <v>0.69735006973500702</v>
      </c>
      <c r="M75" s="73"/>
    </row>
    <row r="76" spans="1:13" ht="13.2" customHeight="1">
      <c r="A76" s="28" t="s">
        <v>181</v>
      </c>
      <c r="B76" s="412">
        <f t="shared" si="4"/>
        <v>222</v>
      </c>
      <c r="C76" s="197">
        <f t="shared" ref="C76:C101" si="5">IF($A76&lt;&gt;0,B76/$B$11*100,"")</f>
        <v>0.98104202571920995</v>
      </c>
      <c r="D76" s="128"/>
      <c r="E76" s="217">
        <v>218</v>
      </c>
      <c r="F76" s="131">
        <f t="shared" ref="F76:F101" si="6">IF($A76&lt;&gt;0,E76/$B76*100,"")</f>
        <v>98.198198198198199</v>
      </c>
      <c r="G76" s="218"/>
      <c r="H76" s="217">
        <v>2</v>
      </c>
      <c r="I76" s="131">
        <f t="shared" ref="I76:I101" si="7">IF($A76&lt;&gt;0,H76/$B76*100,"")</f>
        <v>0.90090090090090091</v>
      </c>
      <c r="J76" s="218"/>
      <c r="K76" s="217">
        <v>2</v>
      </c>
      <c r="L76" s="98">
        <f t="shared" ref="L76:L101" si="8">IF($A76&lt;&gt;0,K76/$B76*100,"")</f>
        <v>0.90090090090090091</v>
      </c>
      <c r="M76" s="73"/>
    </row>
    <row r="77" spans="1:13" ht="13.2" customHeight="1">
      <c r="A77" s="28" t="s">
        <v>182</v>
      </c>
      <c r="B77" s="412">
        <f t="shared" si="4"/>
        <v>254</v>
      </c>
      <c r="C77" s="197">
        <f t="shared" si="5"/>
        <v>1.1224534888859428</v>
      </c>
      <c r="D77" s="128"/>
      <c r="E77" s="217">
        <v>253</v>
      </c>
      <c r="F77" s="131">
        <f t="shared" si="6"/>
        <v>99.606299212598429</v>
      </c>
      <c r="G77" s="218"/>
      <c r="H77" s="217">
        <v>0</v>
      </c>
      <c r="I77" s="131">
        <f t="shared" si="7"/>
        <v>0</v>
      </c>
      <c r="J77" s="218"/>
      <c r="K77" s="217">
        <v>1</v>
      </c>
      <c r="L77" s="98">
        <f t="shared" si="8"/>
        <v>0.39370078740157477</v>
      </c>
      <c r="M77" s="73"/>
    </row>
    <row r="78" spans="1:13" ht="13.2" customHeight="1">
      <c r="A78" s="28" t="s">
        <v>183</v>
      </c>
      <c r="B78" s="412">
        <f t="shared" ref="B78:B101" si="9">IF(A78&lt;&gt;0,E78+H78+K78,"")</f>
        <v>172</v>
      </c>
      <c r="C78" s="197">
        <f t="shared" si="5"/>
        <v>0.76008661452118953</v>
      </c>
      <c r="D78" s="128"/>
      <c r="E78" s="217">
        <v>170</v>
      </c>
      <c r="F78" s="131">
        <f t="shared" si="6"/>
        <v>98.837209302325576</v>
      </c>
      <c r="G78" s="218"/>
      <c r="H78" s="217">
        <v>1</v>
      </c>
      <c r="I78" s="131">
        <f t="shared" si="7"/>
        <v>0.58139534883720934</v>
      </c>
      <c r="J78" s="218"/>
      <c r="K78" s="217">
        <v>1</v>
      </c>
      <c r="L78" s="98">
        <f t="shared" si="8"/>
        <v>0.58139534883720934</v>
      </c>
      <c r="M78" s="73"/>
    </row>
    <row r="79" spans="1:13" ht="13.2" customHeight="1">
      <c r="A79" s="28" t="s">
        <v>184</v>
      </c>
      <c r="B79" s="412">
        <f t="shared" si="9"/>
        <v>69</v>
      </c>
      <c r="C79" s="197">
        <f t="shared" si="5"/>
        <v>0.30491846745326789</v>
      </c>
      <c r="D79" s="128"/>
      <c r="E79" s="217">
        <v>68</v>
      </c>
      <c r="F79" s="131">
        <f t="shared" si="6"/>
        <v>98.550724637681171</v>
      </c>
      <c r="G79" s="218"/>
      <c r="H79" s="217">
        <v>0</v>
      </c>
      <c r="I79" s="131">
        <f t="shared" si="7"/>
        <v>0</v>
      </c>
      <c r="J79" s="218"/>
      <c r="K79" s="217">
        <v>1</v>
      </c>
      <c r="L79" s="98">
        <f t="shared" si="8"/>
        <v>1.4492753623188406</v>
      </c>
      <c r="M79" s="73"/>
    </row>
    <row r="80" spans="1:13" ht="9.9" customHeight="1">
      <c r="A80" s="28"/>
      <c r="B80" s="412"/>
      <c r="C80" s="197"/>
      <c r="D80" s="128"/>
      <c r="E80" s="414"/>
      <c r="F80" s="131" t="str">
        <f t="shared" si="6"/>
        <v/>
      </c>
      <c r="G80" s="128"/>
      <c r="H80" s="414"/>
      <c r="I80" s="131" t="str">
        <f t="shared" si="7"/>
        <v/>
      </c>
      <c r="J80" s="197"/>
      <c r="K80" s="414"/>
      <c r="L80" s="98"/>
      <c r="M80" s="73"/>
    </row>
    <row r="81" spans="1:13" ht="14.25" customHeight="1">
      <c r="A81" s="37" t="s">
        <v>238</v>
      </c>
      <c r="B81" s="412">
        <f t="shared" si="9"/>
        <v>2556</v>
      </c>
      <c r="C81" s="197">
        <f t="shared" si="5"/>
        <v>11.295240620442796</v>
      </c>
      <c r="D81" s="128"/>
      <c r="E81" s="219">
        <f>SUM(E82)</f>
        <v>2533</v>
      </c>
      <c r="F81" s="131">
        <f t="shared" si="6"/>
        <v>99.100156494522693</v>
      </c>
      <c r="G81" s="128"/>
      <c r="H81" s="129">
        <f>SUM(H82)</f>
        <v>15</v>
      </c>
      <c r="I81" s="131">
        <f t="shared" si="7"/>
        <v>0.58685446009389663</v>
      </c>
      <c r="J81" s="197"/>
      <c r="K81" s="129">
        <f>SUM(K82)</f>
        <v>8</v>
      </c>
      <c r="L81" s="98">
        <f t="shared" si="8"/>
        <v>0.3129890453834116</v>
      </c>
      <c r="M81" s="73"/>
    </row>
    <row r="82" spans="1:13" ht="13.2" customHeight="1">
      <c r="A82" s="28" t="s">
        <v>185</v>
      </c>
      <c r="B82" s="412">
        <f t="shared" si="9"/>
        <v>2556</v>
      </c>
      <c r="C82" s="197">
        <f t="shared" si="5"/>
        <v>11.295240620442796</v>
      </c>
      <c r="D82" s="128"/>
      <c r="E82" s="129">
        <f>SUM(E83:E91)</f>
        <v>2533</v>
      </c>
      <c r="F82" s="131">
        <f t="shared" si="6"/>
        <v>99.100156494522693</v>
      </c>
      <c r="G82" s="128"/>
      <c r="H82" s="129">
        <f>SUM(H83:H91)</f>
        <v>15</v>
      </c>
      <c r="I82" s="131">
        <f t="shared" si="7"/>
        <v>0.58685446009389663</v>
      </c>
      <c r="J82" s="197"/>
      <c r="K82" s="129">
        <f>SUM(K83:K91)</f>
        <v>8</v>
      </c>
      <c r="L82" s="98">
        <f t="shared" si="8"/>
        <v>0.3129890453834116</v>
      </c>
      <c r="M82" s="73"/>
    </row>
    <row r="83" spans="1:13" ht="13.2" customHeight="1">
      <c r="A83" s="28" t="s">
        <v>221</v>
      </c>
      <c r="B83" s="412">
        <f t="shared" si="9"/>
        <v>277</v>
      </c>
      <c r="C83" s="197">
        <f t="shared" si="5"/>
        <v>1.2240929780370322</v>
      </c>
      <c r="D83" s="128"/>
      <c r="E83" s="217">
        <v>276</v>
      </c>
      <c r="F83" s="131">
        <f t="shared" si="6"/>
        <v>99.638989169675085</v>
      </c>
      <c r="G83" s="218"/>
      <c r="H83" s="217">
        <v>0</v>
      </c>
      <c r="I83" s="131">
        <f t="shared" si="7"/>
        <v>0</v>
      </c>
      <c r="J83" s="218"/>
      <c r="K83" s="217">
        <v>1</v>
      </c>
      <c r="L83" s="98">
        <f t="shared" si="8"/>
        <v>0.36101083032490977</v>
      </c>
      <c r="M83" s="73"/>
    </row>
    <row r="84" spans="1:13" ht="13.2" customHeight="1">
      <c r="A84" s="28" t="s">
        <v>186</v>
      </c>
      <c r="B84" s="412">
        <f t="shared" si="9"/>
        <v>378</v>
      </c>
      <c r="C84" s="197">
        <f t="shared" si="5"/>
        <v>1.6704229086570332</v>
      </c>
      <c r="D84" s="128"/>
      <c r="E84" s="217">
        <v>376</v>
      </c>
      <c r="F84" s="131">
        <f t="shared" si="6"/>
        <v>99.470899470899468</v>
      </c>
      <c r="G84" s="218"/>
      <c r="H84" s="217">
        <v>1</v>
      </c>
      <c r="I84" s="131">
        <f t="shared" si="7"/>
        <v>0.26455026455026454</v>
      </c>
      <c r="J84" s="218"/>
      <c r="K84" s="217">
        <v>1</v>
      </c>
      <c r="L84" s="98">
        <f t="shared" si="8"/>
        <v>0.26455026455026454</v>
      </c>
      <c r="M84" s="73"/>
    </row>
    <row r="85" spans="1:13" ht="13.2" customHeight="1">
      <c r="A85" s="28" t="s">
        <v>188</v>
      </c>
      <c r="B85" s="412">
        <f t="shared" si="9"/>
        <v>463</v>
      </c>
      <c r="C85" s="197">
        <f t="shared" si="5"/>
        <v>2.0460471076936675</v>
      </c>
      <c r="D85" s="128"/>
      <c r="E85" s="217">
        <v>459</v>
      </c>
      <c r="F85" s="131">
        <f t="shared" si="6"/>
        <v>99.136069114470843</v>
      </c>
      <c r="G85" s="218"/>
      <c r="H85" s="217">
        <v>4</v>
      </c>
      <c r="I85" s="131">
        <f t="shared" si="7"/>
        <v>0.86393088552915775</v>
      </c>
      <c r="J85" s="218"/>
      <c r="K85" s="217">
        <v>0</v>
      </c>
      <c r="L85" s="98">
        <f t="shared" si="8"/>
        <v>0</v>
      </c>
      <c r="M85" s="73"/>
    </row>
    <row r="86" spans="1:13" ht="13.2" customHeight="1">
      <c r="A86" s="28" t="s">
        <v>190</v>
      </c>
      <c r="B86" s="412">
        <f t="shared" si="9"/>
        <v>138</v>
      </c>
      <c r="C86" s="197">
        <f t="shared" si="5"/>
        <v>0.60983693490653579</v>
      </c>
      <c r="D86" s="128"/>
      <c r="E86" s="217">
        <v>135</v>
      </c>
      <c r="F86" s="131">
        <f t="shared" si="6"/>
        <v>97.826086956521735</v>
      </c>
      <c r="G86" s="218"/>
      <c r="H86" s="217">
        <v>3</v>
      </c>
      <c r="I86" s="131">
        <f t="shared" si="7"/>
        <v>2.1739130434782608</v>
      </c>
      <c r="J86" s="218"/>
      <c r="K86" s="217">
        <v>0</v>
      </c>
      <c r="L86" s="98">
        <f t="shared" si="8"/>
        <v>0</v>
      </c>
      <c r="M86" s="73"/>
    </row>
    <row r="87" spans="1:13" ht="13.2" customHeight="1">
      <c r="A87" s="28" t="s">
        <v>189</v>
      </c>
      <c r="B87" s="412">
        <f t="shared" si="9"/>
        <v>191</v>
      </c>
      <c r="C87" s="197">
        <f t="shared" si="5"/>
        <v>0.84404967077643733</v>
      </c>
      <c r="D87" s="128"/>
      <c r="E87" s="217">
        <v>189</v>
      </c>
      <c r="F87" s="131">
        <f t="shared" si="6"/>
        <v>98.952879581151834</v>
      </c>
      <c r="G87" s="218"/>
      <c r="H87" s="217">
        <v>1</v>
      </c>
      <c r="I87" s="131">
        <f t="shared" si="7"/>
        <v>0.52356020942408377</v>
      </c>
      <c r="J87" s="218"/>
      <c r="K87" s="217">
        <v>1</v>
      </c>
      <c r="L87" s="98">
        <f t="shared" si="8"/>
        <v>0.52356020942408377</v>
      </c>
      <c r="M87" s="73"/>
    </row>
    <row r="88" spans="1:13" ht="13.2" customHeight="1">
      <c r="A88" s="28" t="s">
        <v>187</v>
      </c>
      <c r="B88" s="412">
        <f t="shared" si="9"/>
        <v>280</v>
      </c>
      <c r="C88" s="197">
        <f t="shared" si="5"/>
        <v>1.2373503027089134</v>
      </c>
      <c r="D88" s="128"/>
      <c r="E88" s="217">
        <v>278</v>
      </c>
      <c r="F88" s="131">
        <f t="shared" si="6"/>
        <v>99.285714285714292</v>
      </c>
      <c r="G88" s="218"/>
      <c r="H88" s="217">
        <v>1</v>
      </c>
      <c r="I88" s="131">
        <f t="shared" si="7"/>
        <v>0.35714285714285715</v>
      </c>
      <c r="J88" s="218"/>
      <c r="K88" s="217">
        <v>1</v>
      </c>
      <c r="L88" s="98">
        <f t="shared" si="8"/>
        <v>0.35714285714285715</v>
      </c>
      <c r="M88" s="73"/>
    </row>
    <row r="89" spans="1:13" ht="13.2" customHeight="1">
      <c r="A89" s="28" t="s">
        <v>191</v>
      </c>
      <c r="B89" s="412">
        <f t="shared" si="9"/>
        <v>296</v>
      </c>
      <c r="C89" s="197">
        <f t="shared" si="5"/>
        <v>1.3080560342922798</v>
      </c>
      <c r="D89" s="128"/>
      <c r="E89" s="217">
        <v>292</v>
      </c>
      <c r="F89" s="131">
        <f t="shared" si="6"/>
        <v>98.648648648648646</v>
      </c>
      <c r="G89" s="218"/>
      <c r="H89" s="217">
        <v>1</v>
      </c>
      <c r="I89" s="131">
        <f t="shared" si="7"/>
        <v>0.33783783783783783</v>
      </c>
      <c r="J89" s="218"/>
      <c r="K89" s="217">
        <v>3</v>
      </c>
      <c r="L89" s="98">
        <f t="shared" si="8"/>
        <v>1.0135135135135136</v>
      </c>
      <c r="M89" s="73"/>
    </row>
    <row r="90" spans="1:13" ht="13.2" customHeight="1">
      <c r="A90" s="55" t="s">
        <v>293</v>
      </c>
      <c r="B90" s="412">
        <f t="shared" si="9"/>
        <v>245</v>
      </c>
      <c r="C90" s="197">
        <f t="shared" si="5"/>
        <v>1.0826815148702991</v>
      </c>
      <c r="D90" s="128"/>
      <c r="E90" s="217">
        <v>245</v>
      </c>
      <c r="F90" s="131">
        <f t="shared" si="6"/>
        <v>100</v>
      </c>
      <c r="G90" s="218"/>
      <c r="H90" s="217">
        <v>0</v>
      </c>
      <c r="I90" s="131">
        <f t="shared" si="7"/>
        <v>0</v>
      </c>
      <c r="J90" s="218"/>
      <c r="K90" s="217">
        <v>0</v>
      </c>
      <c r="L90" s="98">
        <f t="shared" si="8"/>
        <v>0</v>
      </c>
      <c r="M90" s="73"/>
    </row>
    <row r="91" spans="1:13" ht="13.2" customHeight="1">
      <c r="A91" s="28" t="s">
        <v>222</v>
      </c>
      <c r="B91" s="412">
        <f t="shared" si="9"/>
        <v>288</v>
      </c>
      <c r="C91" s="197">
        <f t="shared" si="5"/>
        <v>1.2727031685005967</v>
      </c>
      <c r="D91" s="128"/>
      <c r="E91" s="217">
        <v>283</v>
      </c>
      <c r="F91" s="131">
        <f t="shared" si="6"/>
        <v>98.263888888888886</v>
      </c>
      <c r="G91" s="218"/>
      <c r="H91" s="217">
        <v>4</v>
      </c>
      <c r="I91" s="131">
        <f t="shared" si="7"/>
        <v>1.3888888888888888</v>
      </c>
      <c r="J91" s="218"/>
      <c r="K91" s="217">
        <v>1</v>
      </c>
      <c r="L91" s="98">
        <f t="shared" si="8"/>
        <v>0.34722222222222221</v>
      </c>
      <c r="M91" s="73"/>
    </row>
    <row r="92" spans="1:13" ht="9.75" customHeight="1">
      <c r="A92" s="28"/>
      <c r="B92" s="412" t="str">
        <f t="shared" si="9"/>
        <v/>
      </c>
      <c r="C92" s="197" t="str">
        <f t="shared" si="5"/>
        <v/>
      </c>
      <c r="D92" s="128"/>
      <c r="E92" s="104"/>
      <c r="F92" s="131" t="str">
        <f t="shared" si="6"/>
        <v/>
      </c>
      <c r="G92" s="55"/>
      <c r="H92" s="104"/>
      <c r="I92" s="131" t="str">
        <f t="shared" si="7"/>
        <v/>
      </c>
      <c r="J92" s="55"/>
      <c r="K92" s="104"/>
      <c r="L92" s="98" t="str">
        <f t="shared" si="8"/>
        <v/>
      </c>
      <c r="M92" s="73"/>
    </row>
    <row r="93" spans="1:13" ht="13.2" customHeight="1">
      <c r="A93" s="415" t="s">
        <v>223</v>
      </c>
      <c r="B93" s="412">
        <f t="shared" si="9"/>
        <v>332</v>
      </c>
      <c r="C93" s="197">
        <f t="shared" si="5"/>
        <v>1.4671439303548544</v>
      </c>
      <c r="D93" s="128"/>
      <c r="E93" s="217">
        <v>323</v>
      </c>
      <c r="F93" s="131">
        <f t="shared" si="6"/>
        <v>97.289156626506028</v>
      </c>
      <c r="G93" s="218"/>
      <c r="H93" s="217">
        <v>2</v>
      </c>
      <c r="I93" s="131">
        <f t="shared" si="7"/>
        <v>0.60240963855421692</v>
      </c>
      <c r="J93" s="218"/>
      <c r="K93" s="217">
        <v>7</v>
      </c>
      <c r="L93" s="98">
        <f t="shared" si="8"/>
        <v>2.1084337349397591</v>
      </c>
      <c r="M93" s="73"/>
    </row>
    <row r="94" spans="1:13" ht="13.2" customHeight="1">
      <c r="A94" s="55" t="s">
        <v>276</v>
      </c>
      <c r="B94" s="412">
        <f t="shared" si="9"/>
        <v>401</v>
      </c>
      <c r="C94" s="197">
        <f t="shared" si="5"/>
        <v>1.7720623978081222</v>
      </c>
      <c r="D94" s="128"/>
      <c r="E94" s="217">
        <v>396</v>
      </c>
      <c r="F94" s="131">
        <f t="shared" si="6"/>
        <v>98.753117206982537</v>
      </c>
      <c r="G94" s="218"/>
      <c r="H94" s="217">
        <v>3</v>
      </c>
      <c r="I94" s="131">
        <f t="shared" si="7"/>
        <v>0.74812967581047385</v>
      </c>
      <c r="J94" s="218"/>
      <c r="K94" s="217">
        <v>2</v>
      </c>
      <c r="L94" s="98">
        <f t="shared" si="8"/>
        <v>0.49875311720698251</v>
      </c>
      <c r="M94" s="73"/>
    </row>
    <row r="95" spans="1:13" ht="9.9" customHeight="1">
      <c r="A95" s="28"/>
      <c r="B95" s="412" t="str">
        <f t="shared" si="9"/>
        <v/>
      </c>
      <c r="C95" s="197" t="str">
        <f t="shared" si="5"/>
        <v/>
      </c>
      <c r="D95" s="128"/>
      <c r="E95" s="129"/>
      <c r="F95" s="131" t="str">
        <f t="shared" si="6"/>
        <v/>
      </c>
      <c r="G95" s="128"/>
      <c r="H95" s="129"/>
      <c r="I95" s="131" t="str">
        <f t="shared" si="7"/>
        <v/>
      </c>
      <c r="J95" s="197"/>
      <c r="K95" s="219"/>
      <c r="L95" s="98" t="str">
        <f t="shared" si="8"/>
        <v/>
      </c>
      <c r="M95" s="73"/>
    </row>
    <row r="96" spans="1:13" ht="12" customHeight="1">
      <c r="A96" s="37" t="s">
        <v>224</v>
      </c>
      <c r="B96" s="412">
        <f t="shared" si="9"/>
        <v>7824</v>
      </c>
      <c r="C96" s="197">
        <f t="shared" si="5"/>
        <v>34.575102744266204</v>
      </c>
      <c r="D96" s="128"/>
      <c r="E96" s="129">
        <f>SUM(E97:E101)</f>
        <v>7589</v>
      </c>
      <c r="F96" s="131">
        <f t="shared" si="6"/>
        <v>96.996421267893666</v>
      </c>
      <c r="G96" s="128"/>
      <c r="H96" s="129">
        <f>SUM(H97:H101)</f>
        <v>117</v>
      </c>
      <c r="I96" s="131">
        <f t="shared" si="7"/>
        <v>1.4953987730061351</v>
      </c>
      <c r="J96" s="197"/>
      <c r="K96" s="129">
        <f>SUM(K97:K101)</f>
        <v>118</v>
      </c>
      <c r="L96" s="98">
        <f t="shared" si="8"/>
        <v>1.5081799591002045</v>
      </c>
      <c r="M96" s="73"/>
    </row>
    <row r="97" spans="1:13" ht="13.2" customHeight="1">
      <c r="A97" s="28" t="s">
        <v>225</v>
      </c>
      <c r="B97" s="412">
        <f t="shared" si="9"/>
        <v>2382</v>
      </c>
      <c r="C97" s="197">
        <f t="shared" si="5"/>
        <v>10.526315789473683</v>
      </c>
      <c r="D97" s="128"/>
      <c r="E97" s="217">
        <v>2322</v>
      </c>
      <c r="F97" s="131">
        <f t="shared" si="6"/>
        <v>97.48110831234257</v>
      </c>
      <c r="G97" s="218"/>
      <c r="H97" s="217">
        <v>34</v>
      </c>
      <c r="I97" s="131">
        <f t="shared" si="7"/>
        <v>1.4273719563392109</v>
      </c>
      <c r="J97" s="218"/>
      <c r="K97" s="217">
        <v>26</v>
      </c>
      <c r="L97" s="98">
        <f t="shared" si="8"/>
        <v>1.0915197313182201</v>
      </c>
      <c r="M97" s="73"/>
    </row>
    <row r="98" spans="1:13" ht="13.2" customHeight="1">
      <c r="A98" s="28" t="s">
        <v>226</v>
      </c>
      <c r="B98" s="412">
        <f t="shared" si="9"/>
        <v>1575</v>
      </c>
      <c r="C98" s="197">
        <f t="shared" si="5"/>
        <v>6.9600954527376375</v>
      </c>
      <c r="D98" s="128"/>
      <c r="E98" s="217">
        <v>1532</v>
      </c>
      <c r="F98" s="131">
        <f t="shared" si="6"/>
        <v>97.26984126984128</v>
      </c>
      <c r="G98" s="218"/>
      <c r="H98" s="217">
        <v>25</v>
      </c>
      <c r="I98" s="131">
        <f t="shared" si="7"/>
        <v>1.5873015873015872</v>
      </c>
      <c r="J98" s="218"/>
      <c r="K98" s="217">
        <v>18</v>
      </c>
      <c r="L98" s="98">
        <f t="shared" si="8"/>
        <v>1.1428571428571428</v>
      </c>
      <c r="M98" s="73"/>
    </row>
    <row r="99" spans="1:13" ht="13.2" customHeight="1">
      <c r="A99" s="28" t="s">
        <v>227</v>
      </c>
      <c r="B99" s="412">
        <f t="shared" si="9"/>
        <v>1628</v>
      </c>
      <c r="C99" s="197">
        <f t="shared" si="5"/>
        <v>7.1943081886075388</v>
      </c>
      <c r="D99" s="132"/>
      <c r="E99" s="217">
        <v>1585</v>
      </c>
      <c r="F99" s="131">
        <f t="shared" si="6"/>
        <v>97.35872235872236</v>
      </c>
      <c r="G99" s="218"/>
      <c r="H99" s="217">
        <v>17</v>
      </c>
      <c r="I99" s="131">
        <f t="shared" si="7"/>
        <v>1.0442260442260443</v>
      </c>
      <c r="J99" s="218"/>
      <c r="K99" s="217">
        <v>26</v>
      </c>
      <c r="L99" s="98">
        <f t="shared" si="8"/>
        <v>1.597051597051597</v>
      </c>
      <c r="M99" s="73"/>
    </row>
    <row r="100" spans="1:13" ht="13.2" customHeight="1">
      <c r="A100" s="28" t="s">
        <v>228</v>
      </c>
      <c r="B100" s="412">
        <f t="shared" si="9"/>
        <v>1208</v>
      </c>
      <c r="C100" s="197">
        <f t="shared" si="5"/>
        <v>5.338282734544169</v>
      </c>
      <c r="D100" s="132"/>
      <c r="E100" s="217">
        <v>1143</v>
      </c>
      <c r="F100" s="131">
        <f t="shared" si="6"/>
        <v>94.619205298013242</v>
      </c>
      <c r="G100" s="218"/>
      <c r="H100" s="217">
        <v>28</v>
      </c>
      <c r="I100" s="131">
        <f t="shared" si="7"/>
        <v>2.3178807947019866</v>
      </c>
      <c r="J100" s="218"/>
      <c r="K100" s="217">
        <v>37</v>
      </c>
      <c r="L100" s="98">
        <f t="shared" si="8"/>
        <v>3.0629139072847682</v>
      </c>
    </row>
    <row r="101" spans="1:13" ht="13.2" customHeight="1">
      <c r="A101" s="28" t="s">
        <v>376</v>
      </c>
      <c r="B101" s="412">
        <f t="shared" si="9"/>
        <v>1031</v>
      </c>
      <c r="C101" s="197">
        <f t="shared" si="5"/>
        <v>4.5561005789031768</v>
      </c>
      <c r="D101" s="132"/>
      <c r="E101" s="217">
        <v>1007</v>
      </c>
      <c r="F101" s="131">
        <f t="shared" si="6"/>
        <v>97.672162948593595</v>
      </c>
      <c r="G101" s="218"/>
      <c r="H101" s="217">
        <v>13</v>
      </c>
      <c r="I101" s="131">
        <f t="shared" si="7"/>
        <v>1.2609117361784674</v>
      </c>
      <c r="J101" s="218"/>
      <c r="K101" s="217">
        <v>11</v>
      </c>
      <c r="L101" s="98">
        <f t="shared" si="8"/>
        <v>1.0669253152279341</v>
      </c>
    </row>
    <row r="102" spans="1:13" ht="9.9" customHeight="1" thickBot="1">
      <c r="B102" s="410" t="str">
        <f>IF(A102&lt;&gt;0,E102+H102+K102+#REF!,"")</f>
        <v/>
      </c>
    </row>
    <row r="103" spans="1:13" ht="7.5" customHeight="1">
      <c r="A103" s="57"/>
      <c r="B103" s="404"/>
      <c r="C103" s="232"/>
      <c r="D103" s="233"/>
      <c r="E103" s="405"/>
      <c r="F103" s="232"/>
      <c r="G103" s="233"/>
      <c r="H103" s="405"/>
      <c r="I103" s="232"/>
      <c r="J103" s="232"/>
      <c r="K103" s="405"/>
      <c r="L103" s="233"/>
      <c r="M103" s="233"/>
    </row>
    <row r="104" spans="1:13" ht="12.75" customHeight="1">
      <c r="A104" s="221" t="s">
        <v>366</v>
      </c>
      <c r="B104" s="410"/>
      <c r="C104" s="91"/>
      <c r="D104" s="73"/>
      <c r="E104" s="411"/>
      <c r="F104" s="91"/>
      <c r="G104" s="73"/>
      <c r="H104" s="411"/>
      <c r="I104" s="91"/>
      <c r="J104" s="91"/>
      <c r="K104" s="411"/>
      <c r="L104" s="73"/>
      <c r="M104" s="73"/>
    </row>
    <row r="105" spans="1:13" ht="13.5" customHeight="1">
      <c r="A105" s="28" t="s">
        <v>388</v>
      </c>
      <c r="D105" s="99"/>
      <c r="G105" s="99"/>
      <c r="J105" s="65"/>
    </row>
    <row r="106" spans="1:13" ht="13.5" customHeight="1">
      <c r="A106" s="40" t="s">
        <v>656</v>
      </c>
    </row>
    <row r="107" spans="1:13" ht="9.9" customHeight="1">
      <c r="A107" s="72"/>
    </row>
    <row r="108" spans="1:13" ht="11.1" customHeight="1">
      <c r="A108" s="55" t="s">
        <v>389</v>
      </c>
    </row>
    <row r="109" spans="1:13" ht="13.2" customHeight="1">
      <c r="A109" s="55" t="s">
        <v>353</v>
      </c>
    </row>
    <row r="110" spans="1:13" ht="13.2" customHeight="1"/>
    <row r="111" spans="1:13" ht="13.2" customHeight="1"/>
  </sheetData>
  <mergeCells count="4">
    <mergeCell ref="B7:C7"/>
    <mergeCell ref="E7:F7"/>
    <mergeCell ref="H7:I7"/>
    <mergeCell ref="K7:L7"/>
  </mergeCells>
  <conditionalFormatting sqref="A1:XFD1048576">
    <cfRule type="cellIs" dxfId="8" priority="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F9"/>
  <sheetViews>
    <sheetView topLeftCell="A4" workbookViewId="0">
      <selection activeCell="J27" sqref="J27"/>
    </sheetView>
  </sheetViews>
  <sheetFormatPr baseColWidth="10" defaultRowHeight="14.4"/>
  <sheetData>
    <row r="3" spans="1:6">
      <c r="C3" t="s">
        <v>281</v>
      </c>
    </row>
    <row r="4" spans="1:6">
      <c r="B4" t="s">
        <v>459</v>
      </c>
      <c r="C4" s="46">
        <v>20185</v>
      </c>
      <c r="D4" s="46"/>
    </row>
    <row r="5" spans="1:6">
      <c r="B5" t="s">
        <v>460</v>
      </c>
      <c r="C5" s="46">
        <v>2609</v>
      </c>
      <c r="D5" s="46"/>
    </row>
    <row r="6" spans="1:6">
      <c r="C6" s="46"/>
      <c r="D6" s="46"/>
      <c r="E6" s="23"/>
      <c r="F6" s="23"/>
    </row>
    <row r="7" spans="1:6">
      <c r="A7" s="154">
        <v>22629</v>
      </c>
      <c r="B7" s="155">
        <v>20042</v>
      </c>
      <c r="C7" s="155">
        <v>2587</v>
      </c>
      <c r="D7" s="46"/>
    </row>
    <row r="8" spans="1:6">
      <c r="A8" s="275">
        <v>165</v>
      </c>
      <c r="B8" s="287">
        <v>143</v>
      </c>
      <c r="C8" s="287">
        <v>22</v>
      </c>
      <c r="D8" s="46"/>
    </row>
    <row r="9" spans="1:6">
      <c r="A9" s="23"/>
      <c r="B9" s="46">
        <f>SUM(B7:B8)</f>
        <v>20185</v>
      </c>
      <c r="C9" s="46">
        <f>SUM(C7:C8)</f>
        <v>2609</v>
      </c>
      <c r="D9" s="23"/>
      <c r="E9" s="23"/>
      <c r="F9" s="2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selection activeCell="A3" sqref="A3"/>
    </sheetView>
  </sheetViews>
  <sheetFormatPr baseColWidth="10" defaultColWidth="9.109375" defaultRowHeight="13.2"/>
  <cols>
    <col min="1" max="1" width="37.5546875" style="55" customWidth="1"/>
    <col min="2" max="2" width="7.6640625" style="101" customWidth="1"/>
    <col min="3" max="3" width="7.6640625" style="98" customWidth="1"/>
    <col min="4" max="4" width="2.6640625" style="65" customWidth="1"/>
    <col min="5" max="5" width="7.6640625" style="99" customWidth="1"/>
    <col min="6" max="6" width="7.6640625" style="98" customWidth="1"/>
    <col min="7" max="7" width="2.6640625" style="65" customWidth="1"/>
    <col min="8" max="8" width="7.6640625" style="99" customWidth="1"/>
    <col min="9" max="9" width="7.6640625" style="98" customWidth="1"/>
    <col min="10" max="10" width="2.6640625" style="98" customWidth="1"/>
    <col min="11" max="11" width="7.6640625" style="99" customWidth="1"/>
    <col min="12" max="12" width="7.6640625" style="65" customWidth="1"/>
    <col min="13" max="13" width="2.6640625" style="65" customWidth="1"/>
    <col min="14" max="256" width="9.109375" style="55"/>
    <col min="257" max="257" width="37.5546875" style="55" customWidth="1"/>
    <col min="258" max="259" width="7.6640625" style="55" customWidth="1"/>
    <col min="260" max="260" width="2.6640625" style="55" customWidth="1"/>
    <col min="261" max="262" width="7.6640625" style="55" customWidth="1"/>
    <col min="263" max="263" width="2.6640625" style="55" customWidth="1"/>
    <col min="264" max="265" width="7.6640625" style="55" customWidth="1"/>
    <col min="266" max="266" width="2.6640625" style="55" customWidth="1"/>
    <col min="267" max="268" width="7.6640625" style="55" customWidth="1"/>
    <col min="269" max="269" width="2.6640625" style="55" customWidth="1"/>
    <col min="270" max="512" width="9.109375" style="55"/>
    <col min="513" max="513" width="37.5546875" style="55" customWidth="1"/>
    <col min="514" max="515" width="7.6640625" style="55" customWidth="1"/>
    <col min="516" max="516" width="2.6640625" style="55" customWidth="1"/>
    <col min="517" max="518" width="7.6640625" style="55" customWidth="1"/>
    <col min="519" max="519" width="2.6640625" style="55" customWidth="1"/>
    <col min="520" max="521" width="7.6640625" style="55" customWidth="1"/>
    <col min="522" max="522" width="2.6640625" style="55" customWidth="1"/>
    <col min="523" max="524" width="7.6640625" style="55" customWidth="1"/>
    <col min="525" max="525" width="2.6640625" style="55" customWidth="1"/>
    <col min="526" max="768" width="9.109375" style="55"/>
    <col min="769" max="769" width="37.5546875" style="55" customWidth="1"/>
    <col min="770" max="771" width="7.6640625" style="55" customWidth="1"/>
    <col min="772" max="772" width="2.6640625" style="55" customWidth="1"/>
    <col min="773" max="774" width="7.6640625" style="55" customWidth="1"/>
    <col min="775" max="775" width="2.6640625" style="55" customWidth="1"/>
    <col min="776" max="777" width="7.6640625" style="55" customWidth="1"/>
    <col min="778" max="778" width="2.6640625" style="55" customWidth="1"/>
    <col min="779" max="780" width="7.6640625" style="55" customWidth="1"/>
    <col min="781" max="781" width="2.6640625" style="55" customWidth="1"/>
    <col min="782" max="1024" width="9.109375" style="55"/>
    <col min="1025" max="1025" width="37.5546875" style="55" customWidth="1"/>
    <col min="1026" max="1027" width="7.6640625" style="55" customWidth="1"/>
    <col min="1028" max="1028" width="2.6640625" style="55" customWidth="1"/>
    <col min="1029" max="1030" width="7.6640625" style="55" customWidth="1"/>
    <col min="1031" max="1031" width="2.6640625" style="55" customWidth="1"/>
    <col min="1032" max="1033" width="7.6640625" style="55" customWidth="1"/>
    <col min="1034" max="1034" width="2.6640625" style="55" customWidth="1"/>
    <col min="1035" max="1036" width="7.6640625" style="55" customWidth="1"/>
    <col min="1037" max="1037" width="2.6640625" style="55" customWidth="1"/>
    <col min="1038" max="1280" width="9.109375" style="55"/>
    <col min="1281" max="1281" width="37.5546875" style="55" customWidth="1"/>
    <col min="1282" max="1283" width="7.6640625" style="55" customWidth="1"/>
    <col min="1284" max="1284" width="2.6640625" style="55" customWidth="1"/>
    <col min="1285" max="1286" width="7.6640625" style="55" customWidth="1"/>
    <col min="1287" max="1287" width="2.6640625" style="55" customWidth="1"/>
    <col min="1288" max="1289" width="7.6640625" style="55" customWidth="1"/>
    <col min="1290" max="1290" width="2.6640625" style="55" customWidth="1"/>
    <col min="1291" max="1292" width="7.6640625" style="55" customWidth="1"/>
    <col min="1293" max="1293" width="2.6640625" style="55" customWidth="1"/>
    <col min="1294" max="1536" width="9.109375" style="55"/>
    <col min="1537" max="1537" width="37.5546875" style="55" customWidth="1"/>
    <col min="1538" max="1539" width="7.6640625" style="55" customWidth="1"/>
    <col min="1540" max="1540" width="2.6640625" style="55" customWidth="1"/>
    <col min="1541" max="1542" width="7.6640625" style="55" customWidth="1"/>
    <col min="1543" max="1543" width="2.6640625" style="55" customWidth="1"/>
    <col min="1544" max="1545" width="7.6640625" style="55" customWidth="1"/>
    <col min="1546" max="1546" width="2.6640625" style="55" customWidth="1"/>
    <col min="1547" max="1548" width="7.6640625" style="55" customWidth="1"/>
    <col min="1549" max="1549" width="2.6640625" style="55" customWidth="1"/>
    <col min="1550" max="1792" width="9.109375" style="55"/>
    <col min="1793" max="1793" width="37.5546875" style="55" customWidth="1"/>
    <col min="1794" max="1795" width="7.6640625" style="55" customWidth="1"/>
    <col min="1796" max="1796" width="2.6640625" style="55" customWidth="1"/>
    <col min="1797" max="1798" width="7.6640625" style="55" customWidth="1"/>
    <col min="1799" max="1799" width="2.6640625" style="55" customWidth="1"/>
    <col min="1800" max="1801" width="7.6640625" style="55" customWidth="1"/>
    <col min="1802" max="1802" width="2.6640625" style="55" customWidth="1"/>
    <col min="1803" max="1804" width="7.6640625" style="55" customWidth="1"/>
    <col min="1805" max="1805" width="2.6640625" style="55" customWidth="1"/>
    <col min="1806" max="2048" width="9.109375" style="55"/>
    <col min="2049" max="2049" width="37.5546875" style="55" customWidth="1"/>
    <col min="2050" max="2051" width="7.6640625" style="55" customWidth="1"/>
    <col min="2052" max="2052" width="2.6640625" style="55" customWidth="1"/>
    <col min="2053" max="2054" width="7.6640625" style="55" customWidth="1"/>
    <col min="2055" max="2055" width="2.6640625" style="55" customWidth="1"/>
    <col min="2056" max="2057" width="7.6640625" style="55" customWidth="1"/>
    <col min="2058" max="2058" width="2.6640625" style="55" customWidth="1"/>
    <col min="2059" max="2060" width="7.6640625" style="55" customWidth="1"/>
    <col min="2061" max="2061" width="2.6640625" style="55" customWidth="1"/>
    <col min="2062" max="2304" width="9.109375" style="55"/>
    <col min="2305" max="2305" width="37.5546875" style="55" customWidth="1"/>
    <col min="2306" max="2307" width="7.6640625" style="55" customWidth="1"/>
    <col min="2308" max="2308" width="2.6640625" style="55" customWidth="1"/>
    <col min="2309" max="2310" width="7.6640625" style="55" customWidth="1"/>
    <col min="2311" max="2311" width="2.6640625" style="55" customWidth="1"/>
    <col min="2312" max="2313" width="7.6640625" style="55" customWidth="1"/>
    <col min="2314" max="2314" width="2.6640625" style="55" customWidth="1"/>
    <col min="2315" max="2316" width="7.6640625" style="55" customWidth="1"/>
    <col min="2317" max="2317" width="2.6640625" style="55" customWidth="1"/>
    <col min="2318" max="2560" width="9.109375" style="55"/>
    <col min="2561" max="2561" width="37.5546875" style="55" customWidth="1"/>
    <col min="2562" max="2563" width="7.6640625" style="55" customWidth="1"/>
    <col min="2564" max="2564" width="2.6640625" style="55" customWidth="1"/>
    <col min="2565" max="2566" width="7.6640625" style="55" customWidth="1"/>
    <col min="2567" max="2567" width="2.6640625" style="55" customWidth="1"/>
    <col min="2568" max="2569" width="7.6640625" style="55" customWidth="1"/>
    <col min="2570" max="2570" width="2.6640625" style="55" customWidth="1"/>
    <col min="2571" max="2572" width="7.6640625" style="55" customWidth="1"/>
    <col min="2573" max="2573" width="2.6640625" style="55" customWidth="1"/>
    <col min="2574" max="2816" width="9.109375" style="55"/>
    <col min="2817" max="2817" width="37.5546875" style="55" customWidth="1"/>
    <col min="2818" max="2819" width="7.6640625" style="55" customWidth="1"/>
    <col min="2820" max="2820" width="2.6640625" style="55" customWidth="1"/>
    <col min="2821" max="2822" width="7.6640625" style="55" customWidth="1"/>
    <col min="2823" max="2823" width="2.6640625" style="55" customWidth="1"/>
    <col min="2824" max="2825" width="7.6640625" style="55" customWidth="1"/>
    <col min="2826" max="2826" width="2.6640625" style="55" customWidth="1"/>
    <col min="2827" max="2828" width="7.6640625" style="55" customWidth="1"/>
    <col min="2829" max="2829" width="2.6640625" style="55" customWidth="1"/>
    <col min="2830" max="3072" width="9.109375" style="55"/>
    <col min="3073" max="3073" width="37.5546875" style="55" customWidth="1"/>
    <col min="3074" max="3075" width="7.6640625" style="55" customWidth="1"/>
    <col min="3076" max="3076" width="2.6640625" style="55" customWidth="1"/>
    <col min="3077" max="3078" width="7.6640625" style="55" customWidth="1"/>
    <col min="3079" max="3079" width="2.6640625" style="55" customWidth="1"/>
    <col min="3080" max="3081" width="7.6640625" style="55" customWidth="1"/>
    <col min="3082" max="3082" width="2.6640625" style="55" customWidth="1"/>
    <col min="3083" max="3084" width="7.6640625" style="55" customWidth="1"/>
    <col min="3085" max="3085" width="2.6640625" style="55" customWidth="1"/>
    <col min="3086" max="3328" width="9.109375" style="55"/>
    <col min="3329" max="3329" width="37.5546875" style="55" customWidth="1"/>
    <col min="3330" max="3331" width="7.6640625" style="55" customWidth="1"/>
    <col min="3332" max="3332" width="2.6640625" style="55" customWidth="1"/>
    <col min="3333" max="3334" width="7.6640625" style="55" customWidth="1"/>
    <col min="3335" max="3335" width="2.6640625" style="55" customWidth="1"/>
    <col min="3336" max="3337" width="7.6640625" style="55" customWidth="1"/>
    <col min="3338" max="3338" width="2.6640625" style="55" customWidth="1"/>
    <col min="3339" max="3340" width="7.6640625" style="55" customWidth="1"/>
    <col min="3341" max="3341" width="2.6640625" style="55" customWidth="1"/>
    <col min="3342" max="3584" width="9.109375" style="55"/>
    <col min="3585" max="3585" width="37.5546875" style="55" customWidth="1"/>
    <col min="3586" max="3587" width="7.6640625" style="55" customWidth="1"/>
    <col min="3588" max="3588" width="2.6640625" style="55" customWidth="1"/>
    <col min="3589" max="3590" width="7.6640625" style="55" customWidth="1"/>
    <col min="3591" max="3591" width="2.6640625" style="55" customWidth="1"/>
    <col min="3592" max="3593" width="7.6640625" style="55" customWidth="1"/>
    <col min="3594" max="3594" width="2.6640625" style="55" customWidth="1"/>
    <col min="3595" max="3596" width="7.6640625" style="55" customWidth="1"/>
    <col min="3597" max="3597" width="2.6640625" style="55" customWidth="1"/>
    <col min="3598" max="3840" width="9.109375" style="55"/>
    <col min="3841" max="3841" width="37.5546875" style="55" customWidth="1"/>
    <col min="3842" max="3843" width="7.6640625" style="55" customWidth="1"/>
    <col min="3844" max="3844" width="2.6640625" style="55" customWidth="1"/>
    <col min="3845" max="3846" width="7.6640625" style="55" customWidth="1"/>
    <col min="3847" max="3847" width="2.6640625" style="55" customWidth="1"/>
    <col min="3848" max="3849" width="7.6640625" style="55" customWidth="1"/>
    <col min="3850" max="3850" width="2.6640625" style="55" customWidth="1"/>
    <col min="3851" max="3852" width="7.6640625" style="55" customWidth="1"/>
    <col min="3853" max="3853" width="2.6640625" style="55" customWidth="1"/>
    <col min="3854" max="4096" width="9.109375" style="55"/>
    <col min="4097" max="4097" width="37.5546875" style="55" customWidth="1"/>
    <col min="4098" max="4099" width="7.6640625" style="55" customWidth="1"/>
    <col min="4100" max="4100" width="2.6640625" style="55" customWidth="1"/>
    <col min="4101" max="4102" width="7.6640625" style="55" customWidth="1"/>
    <col min="4103" max="4103" width="2.6640625" style="55" customWidth="1"/>
    <col min="4104" max="4105" width="7.6640625" style="55" customWidth="1"/>
    <col min="4106" max="4106" width="2.6640625" style="55" customWidth="1"/>
    <col min="4107" max="4108" width="7.6640625" style="55" customWidth="1"/>
    <col min="4109" max="4109" width="2.6640625" style="55" customWidth="1"/>
    <col min="4110" max="4352" width="9.109375" style="55"/>
    <col min="4353" max="4353" width="37.5546875" style="55" customWidth="1"/>
    <col min="4354" max="4355" width="7.6640625" style="55" customWidth="1"/>
    <col min="4356" max="4356" width="2.6640625" style="55" customWidth="1"/>
    <col min="4357" max="4358" width="7.6640625" style="55" customWidth="1"/>
    <col min="4359" max="4359" width="2.6640625" style="55" customWidth="1"/>
    <col min="4360" max="4361" width="7.6640625" style="55" customWidth="1"/>
    <col min="4362" max="4362" width="2.6640625" style="55" customWidth="1"/>
    <col min="4363" max="4364" width="7.6640625" style="55" customWidth="1"/>
    <col min="4365" max="4365" width="2.6640625" style="55" customWidth="1"/>
    <col min="4366" max="4608" width="9.109375" style="55"/>
    <col min="4609" max="4609" width="37.5546875" style="55" customWidth="1"/>
    <col min="4610" max="4611" width="7.6640625" style="55" customWidth="1"/>
    <col min="4612" max="4612" width="2.6640625" style="55" customWidth="1"/>
    <col min="4613" max="4614" width="7.6640625" style="55" customWidth="1"/>
    <col min="4615" max="4615" width="2.6640625" style="55" customWidth="1"/>
    <col min="4616" max="4617" width="7.6640625" style="55" customWidth="1"/>
    <col min="4618" max="4618" width="2.6640625" style="55" customWidth="1"/>
    <col min="4619" max="4620" width="7.6640625" style="55" customWidth="1"/>
    <col min="4621" max="4621" width="2.6640625" style="55" customWidth="1"/>
    <col min="4622" max="4864" width="9.109375" style="55"/>
    <col min="4865" max="4865" width="37.5546875" style="55" customWidth="1"/>
    <col min="4866" max="4867" width="7.6640625" style="55" customWidth="1"/>
    <col min="4868" max="4868" width="2.6640625" style="55" customWidth="1"/>
    <col min="4869" max="4870" width="7.6640625" style="55" customWidth="1"/>
    <col min="4871" max="4871" width="2.6640625" style="55" customWidth="1"/>
    <col min="4872" max="4873" width="7.6640625" style="55" customWidth="1"/>
    <col min="4874" max="4874" width="2.6640625" style="55" customWidth="1"/>
    <col min="4875" max="4876" width="7.6640625" style="55" customWidth="1"/>
    <col min="4877" max="4877" width="2.6640625" style="55" customWidth="1"/>
    <col min="4878" max="5120" width="9.109375" style="55"/>
    <col min="5121" max="5121" width="37.5546875" style="55" customWidth="1"/>
    <col min="5122" max="5123" width="7.6640625" style="55" customWidth="1"/>
    <col min="5124" max="5124" width="2.6640625" style="55" customWidth="1"/>
    <col min="5125" max="5126" width="7.6640625" style="55" customWidth="1"/>
    <col min="5127" max="5127" width="2.6640625" style="55" customWidth="1"/>
    <col min="5128" max="5129" width="7.6640625" style="55" customWidth="1"/>
    <col min="5130" max="5130" width="2.6640625" style="55" customWidth="1"/>
    <col min="5131" max="5132" width="7.6640625" style="55" customWidth="1"/>
    <col min="5133" max="5133" width="2.6640625" style="55" customWidth="1"/>
    <col min="5134" max="5376" width="9.109375" style="55"/>
    <col min="5377" max="5377" width="37.5546875" style="55" customWidth="1"/>
    <col min="5378" max="5379" width="7.6640625" style="55" customWidth="1"/>
    <col min="5380" max="5380" width="2.6640625" style="55" customWidth="1"/>
    <col min="5381" max="5382" width="7.6640625" style="55" customWidth="1"/>
    <col min="5383" max="5383" width="2.6640625" style="55" customWidth="1"/>
    <col min="5384" max="5385" width="7.6640625" style="55" customWidth="1"/>
    <col min="5386" max="5386" width="2.6640625" style="55" customWidth="1"/>
    <col min="5387" max="5388" width="7.6640625" style="55" customWidth="1"/>
    <col min="5389" max="5389" width="2.6640625" style="55" customWidth="1"/>
    <col min="5390" max="5632" width="9.109375" style="55"/>
    <col min="5633" max="5633" width="37.5546875" style="55" customWidth="1"/>
    <col min="5634" max="5635" width="7.6640625" style="55" customWidth="1"/>
    <col min="5636" max="5636" width="2.6640625" style="55" customWidth="1"/>
    <col min="5637" max="5638" width="7.6640625" style="55" customWidth="1"/>
    <col min="5639" max="5639" width="2.6640625" style="55" customWidth="1"/>
    <col min="5640" max="5641" width="7.6640625" style="55" customWidth="1"/>
    <col min="5642" max="5642" width="2.6640625" style="55" customWidth="1"/>
    <col min="5643" max="5644" width="7.6640625" style="55" customWidth="1"/>
    <col min="5645" max="5645" width="2.6640625" style="55" customWidth="1"/>
    <col min="5646" max="5888" width="9.109375" style="55"/>
    <col min="5889" max="5889" width="37.5546875" style="55" customWidth="1"/>
    <col min="5890" max="5891" width="7.6640625" style="55" customWidth="1"/>
    <col min="5892" max="5892" width="2.6640625" style="55" customWidth="1"/>
    <col min="5893" max="5894" width="7.6640625" style="55" customWidth="1"/>
    <col min="5895" max="5895" width="2.6640625" style="55" customWidth="1"/>
    <col min="5896" max="5897" width="7.6640625" style="55" customWidth="1"/>
    <col min="5898" max="5898" width="2.6640625" style="55" customWidth="1"/>
    <col min="5899" max="5900" width="7.6640625" style="55" customWidth="1"/>
    <col min="5901" max="5901" width="2.6640625" style="55" customWidth="1"/>
    <col min="5902" max="6144" width="9.109375" style="55"/>
    <col min="6145" max="6145" width="37.5546875" style="55" customWidth="1"/>
    <col min="6146" max="6147" width="7.6640625" style="55" customWidth="1"/>
    <col min="6148" max="6148" width="2.6640625" style="55" customWidth="1"/>
    <col min="6149" max="6150" width="7.6640625" style="55" customWidth="1"/>
    <col min="6151" max="6151" width="2.6640625" style="55" customWidth="1"/>
    <col min="6152" max="6153" width="7.6640625" style="55" customWidth="1"/>
    <col min="6154" max="6154" width="2.6640625" style="55" customWidth="1"/>
    <col min="6155" max="6156" width="7.6640625" style="55" customWidth="1"/>
    <col min="6157" max="6157" width="2.6640625" style="55" customWidth="1"/>
    <col min="6158" max="6400" width="9.109375" style="55"/>
    <col min="6401" max="6401" width="37.5546875" style="55" customWidth="1"/>
    <col min="6402" max="6403" width="7.6640625" style="55" customWidth="1"/>
    <col min="6404" max="6404" width="2.6640625" style="55" customWidth="1"/>
    <col min="6405" max="6406" width="7.6640625" style="55" customWidth="1"/>
    <col min="6407" max="6407" width="2.6640625" style="55" customWidth="1"/>
    <col min="6408" max="6409" width="7.6640625" style="55" customWidth="1"/>
    <col min="6410" max="6410" width="2.6640625" style="55" customWidth="1"/>
    <col min="6411" max="6412" width="7.6640625" style="55" customWidth="1"/>
    <col min="6413" max="6413" width="2.6640625" style="55" customWidth="1"/>
    <col min="6414" max="6656" width="9.109375" style="55"/>
    <col min="6657" max="6657" width="37.5546875" style="55" customWidth="1"/>
    <col min="6658" max="6659" width="7.6640625" style="55" customWidth="1"/>
    <col min="6660" max="6660" width="2.6640625" style="55" customWidth="1"/>
    <col min="6661" max="6662" width="7.6640625" style="55" customWidth="1"/>
    <col min="6663" max="6663" width="2.6640625" style="55" customWidth="1"/>
    <col min="6664" max="6665" width="7.6640625" style="55" customWidth="1"/>
    <col min="6666" max="6666" width="2.6640625" style="55" customWidth="1"/>
    <col min="6667" max="6668" width="7.6640625" style="55" customWidth="1"/>
    <col min="6669" max="6669" width="2.6640625" style="55" customWidth="1"/>
    <col min="6670" max="6912" width="9.109375" style="55"/>
    <col min="6913" max="6913" width="37.5546875" style="55" customWidth="1"/>
    <col min="6914" max="6915" width="7.6640625" style="55" customWidth="1"/>
    <col min="6916" max="6916" width="2.6640625" style="55" customWidth="1"/>
    <col min="6917" max="6918" width="7.6640625" style="55" customWidth="1"/>
    <col min="6919" max="6919" width="2.6640625" style="55" customWidth="1"/>
    <col min="6920" max="6921" width="7.6640625" style="55" customWidth="1"/>
    <col min="6922" max="6922" width="2.6640625" style="55" customWidth="1"/>
    <col min="6923" max="6924" width="7.6640625" style="55" customWidth="1"/>
    <col min="6925" max="6925" width="2.6640625" style="55" customWidth="1"/>
    <col min="6926" max="7168" width="9.109375" style="55"/>
    <col min="7169" max="7169" width="37.5546875" style="55" customWidth="1"/>
    <col min="7170" max="7171" width="7.6640625" style="55" customWidth="1"/>
    <col min="7172" max="7172" width="2.6640625" style="55" customWidth="1"/>
    <col min="7173" max="7174" width="7.6640625" style="55" customWidth="1"/>
    <col min="7175" max="7175" width="2.6640625" style="55" customWidth="1"/>
    <col min="7176" max="7177" width="7.6640625" style="55" customWidth="1"/>
    <col min="7178" max="7178" width="2.6640625" style="55" customWidth="1"/>
    <col min="7179" max="7180" width="7.6640625" style="55" customWidth="1"/>
    <col min="7181" max="7181" width="2.6640625" style="55" customWidth="1"/>
    <col min="7182" max="7424" width="9.109375" style="55"/>
    <col min="7425" max="7425" width="37.5546875" style="55" customWidth="1"/>
    <col min="7426" max="7427" width="7.6640625" style="55" customWidth="1"/>
    <col min="7428" max="7428" width="2.6640625" style="55" customWidth="1"/>
    <col min="7429" max="7430" width="7.6640625" style="55" customWidth="1"/>
    <col min="7431" max="7431" width="2.6640625" style="55" customWidth="1"/>
    <col min="7432" max="7433" width="7.6640625" style="55" customWidth="1"/>
    <col min="7434" max="7434" width="2.6640625" style="55" customWidth="1"/>
    <col min="7435" max="7436" width="7.6640625" style="55" customWidth="1"/>
    <col min="7437" max="7437" width="2.6640625" style="55" customWidth="1"/>
    <col min="7438" max="7680" width="9.109375" style="55"/>
    <col min="7681" max="7681" width="37.5546875" style="55" customWidth="1"/>
    <col min="7682" max="7683" width="7.6640625" style="55" customWidth="1"/>
    <col min="7684" max="7684" width="2.6640625" style="55" customWidth="1"/>
    <col min="7685" max="7686" width="7.6640625" style="55" customWidth="1"/>
    <col min="7687" max="7687" width="2.6640625" style="55" customWidth="1"/>
    <col min="7688" max="7689" width="7.6640625" style="55" customWidth="1"/>
    <col min="7690" max="7690" width="2.6640625" style="55" customWidth="1"/>
    <col min="7691" max="7692" width="7.6640625" style="55" customWidth="1"/>
    <col min="7693" max="7693" width="2.6640625" style="55" customWidth="1"/>
    <col min="7694" max="7936" width="9.109375" style="55"/>
    <col min="7937" max="7937" width="37.5546875" style="55" customWidth="1"/>
    <col min="7938" max="7939" width="7.6640625" style="55" customWidth="1"/>
    <col min="7940" max="7940" width="2.6640625" style="55" customWidth="1"/>
    <col min="7941" max="7942" width="7.6640625" style="55" customWidth="1"/>
    <col min="7943" max="7943" width="2.6640625" style="55" customWidth="1"/>
    <col min="7944" max="7945" width="7.6640625" style="55" customWidth="1"/>
    <col min="7946" max="7946" width="2.6640625" style="55" customWidth="1"/>
    <col min="7947" max="7948" width="7.6640625" style="55" customWidth="1"/>
    <col min="7949" max="7949" width="2.6640625" style="55" customWidth="1"/>
    <col min="7950" max="8192" width="9.109375" style="55"/>
    <col min="8193" max="8193" width="37.5546875" style="55" customWidth="1"/>
    <col min="8194" max="8195" width="7.6640625" style="55" customWidth="1"/>
    <col min="8196" max="8196" width="2.6640625" style="55" customWidth="1"/>
    <col min="8197" max="8198" width="7.6640625" style="55" customWidth="1"/>
    <col min="8199" max="8199" width="2.6640625" style="55" customWidth="1"/>
    <col min="8200" max="8201" width="7.6640625" style="55" customWidth="1"/>
    <col min="8202" max="8202" width="2.6640625" style="55" customWidth="1"/>
    <col min="8203" max="8204" width="7.6640625" style="55" customWidth="1"/>
    <col min="8205" max="8205" width="2.6640625" style="55" customWidth="1"/>
    <col min="8206" max="8448" width="9.109375" style="55"/>
    <col min="8449" max="8449" width="37.5546875" style="55" customWidth="1"/>
    <col min="8450" max="8451" width="7.6640625" style="55" customWidth="1"/>
    <col min="8452" max="8452" width="2.6640625" style="55" customWidth="1"/>
    <col min="8453" max="8454" width="7.6640625" style="55" customWidth="1"/>
    <col min="8455" max="8455" width="2.6640625" style="55" customWidth="1"/>
    <col min="8456" max="8457" width="7.6640625" style="55" customWidth="1"/>
    <col min="8458" max="8458" width="2.6640625" style="55" customWidth="1"/>
    <col min="8459" max="8460" width="7.6640625" style="55" customWidth="1"/>
    <col min="8461" max="8461" width="2.6640625" style="55" customWidth="1"/>
    <col min="8462" max="8704" width="9.109375" style="55"/>
    <col min="8705" max="8705" width="37.5546875" style="55" customWidth="1"/>
    <col min="8706" max="8707" width="7.6640625" style="55" customWidth="1"/>
    <col min="8708" max="8708" width="2.6640625" style="55" customWidth="1"/>
    <col min="8709" max="8710" width="7.6640625" style="55" customWidth="1"/>
    <col min="8711" max="8711" width="2.6640625" style="55" customWidth="1"/>
    <col min="8712" max="8713" width="7.6640625" style="55" customWidth="1"/>
    <col min="8714" max="8714" width="2.6640625" style="55" customWidth="1"/>
    <col min="8715" max="8716" width="7.6640625" style="55" customWidth="1"/>
    <col min="8717" max="8717" width="2.6640625" style="55" customWidth="1"/>
    <col min="8718" max="8960" width="9.109375" style="55"/>
    <col min="8961" max="8961" width="37.5546875" style="55" customWidth="1"/>
    <col min="8962" max="8963" width="7.6640625" style="55" customWidth="1"/>
    <col min="8964" max="8964" width="2.6640625" style="55" customWidth="1"/>
    <col min="8965" max="8966" width="7.6640625" style="55" customWidth="1"/>
    <col min="8967" max="8967" width="2.6640625" style="55" customWidth="1"/>
    <col min="8968" max="8969" width="7.6640625" style="55" customWidth="1"/>
    <col min="8970" max="8970" width="2.6640625" style="55" customWidth="1"/>
    <col min="8971" max="8972" width="7.6640625" style="55" customWidth="1"/>
    <col min="8973" max="8973" width="2.6640625" style="55" customWidth="1"/>
    <col min="8974" max="9216" width="9.109375" style="55"/>
    <col min="9217" max="9217" width="37.5546875" style="55" customWidth="1"/>
    <col min="9218" max="9219" width="7.6640625" style="55" customWidth="1"/>
    <col min="9220" max="9220" width="2.6640625" style="55" customWidth="1"/>
    <col min="9221" max="9222" width="7.6640625" style="55" customWidth="1"/>
    <col min="9223" max="9223" width="2.6640625" style="55" customWidth="1"/>
    <col min="9224" max="9225" width="7.6640625" style="55" customWidth="1"/>
    <col min="9226" max="9226" width="2.6640625" style="55" customWidth="1"/>
    <col min="9227" max="9228" width="7.6640625" style="55" customWidth="1"/>
    <col min="9229" max="9229" width="2.6640625" style="55" customWidth="1"/>
    <col min="9230" max="9472" width="9.109375" style="55"/>
    <col min="9473" max="9473" width="37.5546875" style="55" customWidth="1"/>
    <col min="9474" max="9475" width="7.6640625" style="55" customWidth="1"/>
    <col min="9476" max="9476" width="2.6640625" style="55" customWidth="1"/>
    <col min="9477" max="9478" width="7.6640625" style="55" customWidth="1"/>
    <col min="9479" max="9479" width="2.6640625" style="55" customWidth="1"/>
    <col min="9480" max="9481" width="7.6640625" style="55" customWidth="1"/>
    <col min="9482" max="9482" width="2.6640625" style="55" customWidth="1"/>
    <col min="9483" max="9484" width="7.6640625" style="55" customWidth="1"/>
    <col min="9485" max="9485" width="2.6640625" style="55" customWidth="1"/>
    <col min="9486" max="9728" width="9.109375" style="55"/>
    <col min="9729" max="9729" width="37.5546875" style="55" customWidth="1"/>
    <col min="9730" max="9731" width="7.6640625" style="55" customWidth="1"/>
    <col min="9732" max="9732" width="2.6640625" style="55" customWidth="1"/>
    <col min="9733" max="9734" width="7.6640625" style="55" customWidth="1"/>
    <col min="9735" max="9735" width="2.6640625" style="55" customWidth="1"/>
    <col min="9736" max="9737" width="7.6640625" style="55" customWidth="1"/>
    <col min="9738" max="9738" width="2.6640625" style="55" customWidth="1"/>
    <col min="9739" max="9740" width="7.6640625" style="55" customWidth="1"/>
    <col min="9741" max="9741" width="2.6640625" style="55" customWidth="1"/>
    <col min="9742" max="9984" width="9.109375" style="55"/>
    <col min="9985" max="9985" width="37.5546875" style="55" customWidth="1"/>
    <col min="9986" max="9987" width="7.6640625" style="55" customWidth="1"/>
    <col min="9988" max="9988" width="2.6640625" style="55" customWidth="1"/>
    <col min="9989" max="9990" width="7.6640625" style="55" customWidth="1"/>
    <col min="9991" max="9991" width="2.6640625" style="55" customWidth="1"/>
    <col min="9992" max="9993" width="7.6640625" style="55" customWidth="1"/>
    <col min="9994" max="9994" width="2.6640625" style="55" customWidth="1"/>
    <col min="9995" max="9996" width="7.6640625" style="55" customWidth="1"/>
    <col min="9997" max="9997" width="2.6640625" style="55" customWidth="1"/>
    <col min="9998" max="10240" width="9.109375" style="55"/>
    <col min="10241" max="10241" width="37.5546875" style="55" customWidth="1"/>
    <col min="10242" max="10243" width="7.6640625" style="55" customWidth="1"/>
    <col min="10244" max="10244" width="2.6640625" style="55" customWidth="1"/>
    <col min="10245" max="10246" width="7.6640625" style="55" customWidth="1"/>
    <col min="10247" max="10247" width="2.6640625" style="55" customWidth="1"/>
    <col min="10248" max="10249" width="7.6640625" style="55" customWidth="1"/>
    <col min="10250" max="10250" width="2.6640625" style="55" customWidth="1"/>
    <col min="10251" max="10252" width="7.6640625" style="55" customWidth="1"/>
    <col min="10253" max="10253" width="2.6640625" style="55" customWidth="1"/>
    <col min="10254" max="10496" width="9.109375" style="55"/>
    <col min="10497" max="10497" width="37.5546875" style="55" customWidth="1"/>
    <col min="10498" max="10499" width="7.6640625" style="55" customWidth="1"/>
    <col min="10500" max="10500" width="2.6640625" style="55" customWidth="1"/>
    <col min="10501" max="10502" width="7.6640625" style="55" customWidth="1"/>
    <col min="10503" max="10503" width="2.6640625" style="55" customWidth="1"/>
    <col min="10504" max="10505" width="7.6640625" style="55" customWidth="1"/>
    <col min="10506" max="10506" width="2.6640625" style="55" customWidth="1"/>
    <col min="10507" max="10508" width="7.6640625" style="55" customWidth="1"/>
    <col min="10509" max="10509" width="2.6640625" style="55" customWidth="1"/>
    <col min="10510" max="10752" width="9.109375" style="55"/>
    <col min="10753" max="10753" width="37.5546875" style="55" customWidth="1"/>
    <col min="10754" max="10755" width="7.6640625" style="55" customWidth="1"/>
    <col min="10756" max="10756" width="2.6640625" style="55" customWidth="1"/>
    <col min="10757" max="10758" width="7.6640625" style="55" customWidth="1"/>
    <col min="10759" max="10759" width="2.6640625" style="55" customWidth="1"/>
    <col min="10760" max="10761" width="7.6640625" style="55" customWidth="1"/>
    <col min="10762" max="10762" width="2.6640625" style="55" customWidth="1"/>
    <col min="10763" max="10764" width="7.6640625" style="55" customWidth="1"/>
    <col min="10765" max="10765" width="2.6640625" style="55" customWidth="1"/>
    <col min="10766" max="11008" width="9.109375" style="55"/>
    <col min="11009" max="11009" width="37.5546875" style="55" customWidth="1"/>
    <col min="11010" max="11011" width="7.6640625" style="55" customWidth="1"/>
    <col min="11012" max="11012" width="2.6640625" style="55" customWidth="1"/>
    <col min="11013" max="11014" width="7.6640625" style="55" customWidth="1"/>
    <col min="11015" max="11015" width="2.6640625" style="55" customWidth="1"/>
    <col min="11016" max="11017" width="7.6640625" style="55" customWidth="1"/>
    <col min="11018" max="11018" width="2.6640625" style="55" customWidth="1"/>
    <col min="11019" max="11020" width="7.6640625" style="55" customWidth="1"/>
    <col min="11021" max="11021" width="2.6640625" style="55" customWidth="1"/>
    <col min="11022" max="11264" width="9.109375" style="55"/>
    <col min="11265" max="11265" width="37.5546875" style="55" customWidth="1"/>
    <col min="11266" max="11267" width="7.6640625" style="55" customWidth="1"/>
    <col min="11268" max="11268" width="2.6640625" style="55" customWidth="1"/>
    <col min="11269" max="11270" width="7.6640625" style="55" customWidth="1"/>
    <col min="11271" max="11271" width="2.6640625" style="55" customWidth="1"/>
    <col min="11272" max="11273" width="7.6640625" style="55" customWidth="1"/>
    <col min="11274" max="11274" width="2.6640625" style="55" customWidth="1"/>
    <col min="11275" max="11276" width="7.6640625" style="55" customWidth="1"/>
    <col min="11277" max="11277" width="2.6640625" style="55" customWidth="1"/>
    <col min="11278" max="11520" width="9.109375" style="55"/>
    <col min="11521" max="11521" width="37.5546875" style="55" customWidth="1"/>
    <col min="11522" max="11523" width="7.6640625" style="55" customWidth="1"/>
    <col min="11524" max="11524" width="2.6640625" style="55" customWidth="1"/>
    <col min="11525" max="11526" width="7.6640625" style="55" customWidth="1"/>
    <col min="11527" max="11527" width="2.6640625" style="55" customWidth="1"/>
    <col min="11528" max="11529" width="7.6640625" style="55" customWidth="1"/>
    <col min="11530" max="11530" width="2.6640625" style="55" customWidth="1"/>
    <col min="11531" max="11532" width="7.6640625" style="55" customWidth="1"/>
    <col min="11533" max="11533" width="2.6640625" style="55" customWidth="1"/>
    <col min="11534" max="11776" width="9.109375" style="55"/>
    <col min="11777" max="11777" width="37.5546875" style="55" customWidth="1"/>
    <col min="11778" max="11779" width="7.6640625" style="55" customWidth="1"/>
    <col min="11780" max="11780" width="2.6640625" style="55" customWidth="1"/>
    <col min="11781" max="11782" width="7.6640625" style="55" customWidth="1"/>
    <col min="11783" max="11783" width="2.6640625" style="55" customWidth="1"/>
    <col min="11784" max="11785" width="7.6640625" style="55" customWidth="1"/>
    <col min="11786" max="11786" width="2.6640625" style="55" customWidth="1"/>
    <col min="11787" max="11788" width="7.6640625" style="55" customWidth="1"/>
    <col min="11789" max="11789" width="2.6640625" style="55" customWidth="1"/>
    <col min="11790" max="12032" width="9.109375" style="55"/>
    <col min="12033" max="12033" width="37.5546875" style="55" customWidth="1"/>
    <col min="12034" max="12035" width="7.6640625" style="55" customWidth="1"/>
    <col min="12036" max="12036" width="2.6640625" style="55" customWidth="1"/>
    <col min="12037" max="12038" width="7.6640625" style="55" customWidth="1"/>
    <col min="12039" max="12039" width="2.6640625" style="55" customWidth="1"/>
    <col min="12040" max="12041" width="7.6640625" style="55" customWidth="1"/>
    <col min="12042" max="12042" width="2.6640625" style="55" customWidth="1"/>
    <col min="12043" max="12044" width="7.6640625" style="55" customWidth="1"/>
    <col min="12045" max="12045" width="2.6640625" style="55" customWidth="1"/>
    <col min="12046" max="12288" width="9.109375" style="55"/>
    <col min="12289" max="12289" width="37.5546875" style="55" customWidth="1"/>
    <col min="12290" max="12291" width="7.6640625" style="55" customWidth="1"/>
    <col min="12292" max="12292" width="2.6640625" style="55" customWidth="1"/>
    <col min="12293" max="12294" width="7.6640625" style="55" customWidth="1"/>
    <col min="12295" max="12295" width="2.6640625" style="55" customWidth="1"/>
    <col min="12296" max="12297" width="7.6640625" style="55" customWidth="1"/>
    <col min="12298" max="12298" width="2.6640625" style="55" customWidth="1"/>
    <col min="12299" max="12300" width="7.6640625" style="55" customWidth="1"/>
    <col min="12301" max="12301" width="2.6640625" style="55" customWidth="1"/>
    <col min="12302" max="12544" width="9.109375" style="55"/>
    <col min="12545" max="12545" width="37.5546875" style="55" customWidth="1"/>
    <col min="12546" max="12547" width="7.6640625" style="55" customWidth="1"/>
    <col min="12548" max="12548" width="2.6640625" style="55" customWidth="1"/>
    <col min="12549" max="12550" width="7.6640625" style="55" customWidth="1"/>
    <col min="12551" max="12551" width="2.6640625" style="55" customWidth="1"/>
    <col min="12552" max="12553" width="7.6640625" style="55" customWidth="1"/>
    <col min="12554" max="12554" width="2.6640625" style="55" customWidth="1"/>
    <col min="12555" max="12556" width="7.6640625" style="55" customWidth="1"/>
    <col min="12557" max="12557" width="2.6640625" style="55" customWidth="1"/>
    <col min="12558" max="12800" width="9.109375" style="55"/>
    <col min="12801" max="12801" width="37.5546875" style="55" customWidth="1"/>
    <col min="12802" max="12803" width="7.6640625" style="55" customWidth="1"/>
    <col min="12804" max="12804" width="2.6640625" style="55" customWidth="1"/>
    <col min="12805" max="12806" width="7.6640625" style="55" customWidth="1"/>
    <col min="12807" max="12807" width="2.6640625" style="55" customWidth="1"/>
    <col min="12808" max="12809" width="7.6640625" style="55" customWidth="1"/>
    <col min="12810" max="12810" width="2.6640625" style="55" customWidth="1"/>
    <col min="12811" max="12812" width="7.6640625" style="55" customWidth="1"/>
    <col min="12813" max="12813" width="2.6640625" style="55" customWidth="1"/>
    <col min="12814" max="13056" width="9.109375" style="55"/>
    <col min="13057" max="13057" width="37.5546875" style="55" customWidth="1"/>
    <col min="13058" max="13059" width="7.6640625" style="55" customWidth="1"/>
    <col min="13060" max="13060" width="2.6640625" style="55" customWidth="1"/>
    <col min="13061" max="13062" width="7.6640625" style="55" customWidth="1"/>
    <col min="13063" max="13063" width="2.6640625" style="55" customWidth="1"/>
    <col min="13064" max="13065" width="7.6640625" style="55" customWidth="1"/>
    <col min="13066" max="13066" width="2.6640625" style="55" customWidth="1"/>
    <col min="13067" max="13068" width="7.6640625" style="55" customWidth="1"/>
    <col min="13069" max="13069" width="2.6640625" style="55" customWidth="1"/>
    <col min="13070" max="13312" width="9.109375" style="55"/>
    <col min="13313" max="13313" width="37.5546875" style="55" customWidth="1"/>
    <col min="13314" max="13315" width="7.6640625" style="55" customWidth="1"/>
    <col min="13316" max="13316" width="2.6640625" style="55" customWidth="1"/>
    <col min="13317" max="13318" width="7.6640625" style="55" customWidth="1"/>
    <col min="13319" max="13319" width="2.6640625" style="55" customWidth="1"/>
    <col min="13320" max="13321" width="7.6640625" style="55" customWidth="1"/>
    <col min="13322" max="13322" width="2.6640625" style="55" customWidth="1"/>
    <col min="13323" max="13324" width="7.6640625" style="55" customWidth="1"/>
    <col min="13325" max="13325" width="2.6640625" style="55" customWidth="1"/>
    <col min="13326" max="13568" width="9.109375" style="55"/>
    <col min="13569" max="13569" width="37.5546875" style="55" customWidth="1"/>
    <col min="13570" max="13571" width="7.6640625" style="55" customWidth="1"/>
    <col min="13572" max="13572" width="2.6640625" style="55" customWidth="1"/>
    <col min="13573" max="13574" width="7.6640625" style="55" customWidth="1"/>
    <col min="13575" max="13575" width="2.6640625" style="55" customWidth="1"/>
    <col min="13576" max="13577" width="7.6640625" style="55" customWidth="1"/>
    <col min="13578" max="13578" width="2.6640625" style="55" customWidth="1"/>
    <col min="13579" max="13580" width="7.6640625" style="55" customWidth="1"/>
    <col min="13581" max="13581" width="2.6640625" style="55" customWidth="1"/>
    <col min="13582" max="13824" width="9.109375" style="55"/>
    <col min="13825" max="13825" width="37.5546875" style="55" customWidth="1"/>
    <col min="13826" max="13827" width="7.6640625" style="55" customWidth="1"/>
    <col min="13828" max="13828" width="2.6640625" style="55" customWidth="1"/>
    <col min="13829" max="13830" width="7.6640625" style="55" customWidth="1"/>
    <col min="13831" max="13831" width="2.6640625" style="55" customWidth="1"/>
    <col min="13832" max="13833" width="7.6640625" style="55" customWidth="1"/>
    <col min="13834" max="13834" width="2.6640625" style="55" customWidth="1"/>
    <col min="13835" max="13836" width="7.6640625" style="55" customWidth="1"/>
    <col min="13837" max="13837" width="2.6640625" style="55" customWidth="1"/>
    <col min="13838" max="14080" width="9.109375" style="55"/>
    <col min="14081" max="14081" width="37.5546875" style="55" customWidth="1"/>
    <col min="14082" max="14083" width="7.6640625" style="55" customWidth="1"/>
    <col min="14084" max="14084" width="2.6640625" style="55" customWidth="1"/>
    <col min="14085" max="14086" width="7.6640625" style="55" customWidth="1"/>
    <col min="14087" max="14087" width="2.6640625" style="55" customWidth="1"/>
    <col min="14088" max="14089" width="7.6640625" style="55" customWidth="1"/>
    <col min="14090" max="14090" width="2.6640625" style="55" customWidth="1"/>
    <col min="14091" max="14092" width="7.6640625" style="55" customWidth="1"/>
    <col min="14093" max="14093" width="2.6640625" style="55" customWidth="1"/>
    <col min="14094" max="14336" width="9.109375" style="55"/>
    <col min="14337" max="14337" width="37.5546875" style="55" customWidth="1"/>
    <col min="14338" max="14339" width="7.6640625" style="55" customWidth="1"/>
    <col min="14340" max="14340" width="2.6640625" style="55" customWidth="1"/>
    <col min="14341" max="14342" width="7.6640625" style="55" customWidth="1"/>
    <col min="14343" max="14343" width="2.6640625" style="55" customWidth="1"/>
    <col min="14344" max="14345" width="7.6640625" style="55" customWidth="1"/>
    <col min="14346" max="14346" width="2.6640625" style="55" customWidth="1"/>
    <col min="14347" max="14348" width="7.6640625" style="55" customWidth="1"/>
    <col min="14349" max="14349" width="2.6640625" style="55" customWidth="1"/>
    <col min="14350" max="14592" width="9.109375" style="55"/>
    <col min="14593" max="14593" width="37.5546875" style="55" customWidth="1"/>
    <col min="14594" max="14595" width="7.6640625" style="55" customWidth="1"/>
    <col min="14596" max="14596" width="2.6640625" style="55" customWidth="1"/>
    <col min="14597" max="14598" width="7.6640625" style="55" customWidth="1"/>
    <col min="14599" max="14599" width="2.6640625" style="55" customWidth="1"/>
    <col min="14600" max="14601" width="7.6640625" style="55" customWidth="1"/>
    <col min="14602" max="14602" width="2.6640625" style="55" customWidth="1"/>
    <col min="14603" max="14604" width="7.6640625" style="55" customWidth="1"/>
    <col min="14605" max="14605" width="2.6640625" style="55" customWidth="1"/>
    <col min="14606" max="14848" width="9.109375" style="55"/>
    <col min="14849" max="14849" width="37.5546875" style="55" customWidth="1"/>
    <col min="14850" max="14851" width="7.6640625" style="55" customWidth="1"/>
    <col min="14852" max="14852" width="2.6640625" style="55" customWidth="1"/>
    <col min="14853" max="14854" width="7.6640625" style="55" customWidth="1"/>
    <col min="14855" max="14855" width="2.6640625" style="55" customWidth="1"/>
    <col min="14856" max="14857" width="7.6640625" style="55" customWidth="1"/>
    <col min="14858" max="14858" width="2.6640625" style="55" customWidth="1"/>
    <col min="14859" max="14860" width="7.6640625" style="55" customWidth="1"/>
    <col min="14861" max="14861" width="2.6640625" style="55" customWidth="1"/>
    <col min="14862" max="15104" width="9.109375" style="55"/>
    <col min="15105" max="15105" width="37.5546875" style="55" customWidth="1"/>
    <col min="15106" max="15107" width="7.6640625" style="55" customWidth="1"/>
    <col min="15108" max="15108" width="2.6640625" style="55" customWidth="1"/>
    <col min="15109" max="15110" width="7.6640625" style="55" customWidth="1"/>
    <col min="15111" max="15111" width="2.6640625" style="55" customWidth="1"/>
    <col min="15112" max="15113" width="7.6640625" style="55" customWidth="1"/>
    <col min="15114" max="15114" width="2.6640625" style="55" customWidth="1"/>
    <col min="15115" max="15116" width="7.6640625" style="55" customWidth="1"/>
    <col min="15117" max="15117" width="2.6640625" style="55" customWidth="1"/>
    <col min="15118" max="15360" width="9.109375" style="55"/>
    <col min="15361" max="15361" width="37.5546875" style="55" customWidth="1"/>
    <col min="15362" max="15363" width="7.6640625" style="55" customWidth="1"/>
    <col min="15364" max="15364" width="2.6640625" style="55" customWidth="1"/>
    <col min="15365" max="15366" width="7.6640625" style="55" customWidth="1"/>
    <col min="15367" max="15367" width="2.6640625" style="55" customWidth="1"/>
    <col min="15368" max="15369" width="7.6640625" style="55" customWidth="1"/>
    <col min="15370" max="15370" width="2.6640625" style="55" customWidth="1"/>
    <col min="15371" max="15372" width="7.6640625" style="55" customWidth="1"/>
    <col min="15373" max="15373" width="2.6640625" style="55" customWidth="1"/>
    <col min="15374" max="15616" width="9.109375" style="55"/>
    <col min="15617" max="15617" width="37.5546875" style="55" customWidth="1"/>
    <col min="15618" max="15619" width="7.6640625" style="55" customWidth="1"/>
    <col min="15620" max="15620" width="2.6640625" style="55" customWidth="1"/>
    <col min="15621" max="15622" width="7.6640625" style="55" customWidth="1"/>
    <col min="15623" max="15623" width="2.6640625" style="55" customWidth="1"/>
    <col min="15624" max="15625" width="7.6640625" style="55" customWidth="1"/>
    <col min="15626" max="15626" width="2.6640625" style="55" customWidth="1"/>
    <col min="15627" max="15628" width="7.6640625" style="55" customWidth="1"/>
    <col min="15629" max="15629" width="2.6640625" style="55" customWidth="1"/>
    <col min="15630" max="15872" width="9.109375" style="55"/>
    <col min="15873" max="15873" width="37.5546875" style="55" customWidth="1"/>
    <col min="15874" max="15875" width="7.6640625" style="55" customWidth="1"/>
    <col min="15876" max="15876" width="2.6640625" style="55" customWidth="1"/>
    <col min="15877" max="15878" width="7.6640625" style="55" customWidth="1"/>
    <col min="15879" max="15879" width="2.6640625" style="55" customWidth="1"/>
    <col min="15880" max="15881" width="7.6640625" style="55" customWidth="1"/>
    <col min="15882" max="15882" width="2.6640625" style="55" customWidth="1"/>
    <col min="15883" max="15884" width="7.6640625" style="55" customWidth="1"/>
    <col min="15885" max="15885" width="2.6640625" style="55" customWidth="1"/>
    <col min="15886" max="16128" width="9.109375" style="55"/>
    <col min="16129" max="16129" width="37.5546875" style="55" customWidth="1"/>
    <col min="16130" max="16131" width="7.6640625" style="55" customWidth="1"/>
    <col min="16132" max="16132" width="2.6640625" style="55" customWidth="1"/>
    <col min="16133" max="16134" width="7.6640625" style="55" customWidth="1"/>
    <col min="16135" max="16135" width="2.6640625" style="55" customWidth="1"/>
    <col min="16136" max="16137" width="7.6640625" style="55" customWidth="1"/>
    <col min="16138" max="16138" width="2.6640625" style="55" customWidth="1"/>
    <col min="16139" max="16140" width="7.6640625" style="55" customWidth="1"/>
    <col min="16141" max="16141" width="2.6640625" style="55" customWidth="1"/>
    <col min="16142" max="16384" width="9.109375" style="55"/>
  </cols>
  <sheetData>
    <row r="1" spans="1:14" ht="13.2" customHeight="1">
      <c r="A1" s="55" t="s">
        <v>232</v>
      </c>
    </row>
    <row r="2" spans="1:14" ht="13.2" customHeight="1">
      <c r="A2" s="55" t="s">
        <v>233</v>
      </c>
    </row>
    <row r="3" spans="1:14" ht="10.5" customHeight="1"/>
    <row r="4" spans="1:14" ht="13.2" customHeight="1">
      <c r="A4" s="28" t="s">
        <v>658</v>
      </c>
    </row>
    <row r="5" spans="1:14" ht="13.2" customHeight="1" thickBot="1"/>
    <row r="6" spans="1:14" ht="15" customHeight="1">
      <c r="A6" s="57"/>
      <c r="B6" s="231"/>
      <c r="C6" s="232"/>
      <c r="D6" s="233"/>
      <c r="E6" s="234"/>
      <c r="F6" s="232"/>
      <c r="G6" s="233"/>
      <c r="H6" s="234"/>
      <c r="I6" s="232"/>
      <c r="J6" s="232"/>
      <c r="K6" s="234"/>
      <c r="L6" s="233"/>
      <c r="M6" s="233"/>
    </row>
    <row r="7" spans="1:14" ht="15" customHeight="1">
      <c r="A7" s="72" t="s">
        <v>390</v>
      </c>
      <c r="B7" s="433" t="s">
        <v>391</v>
      </c>
      <c r="C7" s="441"/>
      <c r="D7" s="73"/>
      <c r="E7" s="436" t="s">
        <v>384</v>
      </c>
      <c r="F7" s="436"/>
      <c r="G7" s="73"/>
      <c r="H7" s="436" t="s">
        <v>385</v>
      </c>
      <c r="I7" s="436"/>
      <c r="J7" s="91"/>
      <c r="K7" s="434" t="s">
        <v>392</v>
      </c>
      <c r="L7" s="436"/>
    </row>
    <row r="8" spans="1:14" ht="15" customHeight="1">
      <c r="A8" s="55" t="s">
        <v>393</v>
      </c>
      <c r="B8" s="235" t="s">
        <v>208</v>
      </c>
      <c r="C8" s="60" t="s">
        <v>394</v>
      </c>
      <c r="D8" s="73"/>
      <c r="E8" s="90" t="s">
        <v>208</v>
      </c>
      <c r="F8" s="60" t="s">
        <v>394</v>
      </c>
      <c r="G8" s="73"/>
      <c r="H8" s="90" t="s">
        <v>208</v>
      </c>
      <c r="I8" s="60" t="s">
        <v>395</v>
      </c>
      <c r="J8" s="91"/>
      <c r="K8" s="90" t="s">
        <v>208</v>
      </c>
      <c r="L8" s="60" t="s">
        <v>394</v>
      </c>
    </row>
    <row r="9" spans="1:14" ht="15" customHeight="1" thickBot="1">
      <c r="A9" s="61"/>
      <c r="B9" s="236"/>
      <c r="C9" s="237"/>
      <c r="D9" s="66"/>
      <c r="E9" s="238"/>
      <c r="F9" s="237"/>
      <c r="G9" s="66"/>
      <c r="H9" s="238"/>
      <c r="I9" s="237"/>
      <c r="J9" s="237"/>
      <c r="K9" s="238"/>
      <c r="L9" s="66"/>
    </row>
    <row r="10" spans="1:14" ht="9.9" customHeight="1">
      <c r="A10" s="72"/>
      <c r="B10" s="239"/>
      <c r="C10" s="91"/>
      <c r="D10" s="73"/>
      <c r="E10" s="397"/>
      <c r="F10" s="91"/>
      <c r="G10" s="73"/>
      <c r="H10" s="397"/>
      <c r="I10" s="91"/>
      <c r="J10" s="91"/>
      <c r="K10" s="397"/>
      <c r="L10" s="73"/>
      <c r="M10" s="233"/>
    </row>
    <row r="11" spans="1:14" ht="15" customHeight="1">
      <c r="A11" s="37" t="s">
        <v>193</v>
      </c>
      <c r="B11" s="222">
        <f>IF($A11&lt;&gt;0,E11+H11+K11,"")</f>
        <v>165</v>
      </c>
      <c r="C11" s="223">
        <f>SUM(C13:C51)</f>
        <v>100.00000000000001</v>
      </c>
      <c r="D11" s="224"/>
      <c r="E11" s="159">
        <f>SUM(E13:E51)</f>
        <v>157</v>
      </c>
      <c r="F11" s="225">
        <f>IF($A11&lt;&gt;0,E11/$B11*100,"")</f>
        <v>95.151515151515156</v>
      </c>
      <c r="G11" s="224"/>
      <c r="H11" s="159">
        <f>SUM(H13:H51)</f>
        <v>4</v>
      </c>
      <c r="I11" s="225">
        <f>IF($A11&lt;&gt;0,H11/$B11*100,"")</f>
        <v>2.4242424242424243</v>
      </c>
      <c r="J11" s="226"/>
      <c r="K11" s="159">
        <f>SUM(K13:K51)</f>
        <v>4</v>
      </c>
      <c r="L11" s="227">
        <f>IF($A11&lt;&gt;0,K11/$B11*100,"")</f>
        <v>2.4242424242424243</v>
      </c>
      <c r="N11" s="63"/>
    </row>
    <row r="12" spans="1:14" ht="12" customHeight="1">
      <c r="A12" s="37"/>
      <c r="B12" s="222" t="str">
        <f t="shared" ref="B12:B51" si="0">IF($A12&lt;&gt;0,E12+H12+K12,"")</f>
        <v/>
      </c>
      <c r="C12" s="240"/>
      <c r="D12" s="241"/>
      <c r="E12" s="134"/>
      <c r="F12" s="229" t="str">
        <f t="shared" ref="F12:F51" si="1">IF($A12&lt;&gt;0,E12/$B12*100,"")</f>
        <v/>
      </c>
      <c r="G12" s="241"/>
      <c r="H12" s="134"/>
      <c r="I12" s="225" t="str">
        <f t="shared" ref="I12:I51" si="2">IF($A12&lt;&gt;0,H12/$B12*100,"")</f>
        <v/>
      </c>
      <c r="J12" s="197"/>
      <c r="K12" s="130"/>
      <c r="L12" s="98"/>
    </row>
    <row r="13" spans="1:14" ht="14.25" customHeight="1">
      <c r="A13" s="28" t="s">
        <v>248</v>
      </c>
      <c r="B13" s="160">
        <f t="shared" si="0"/>
        <v>2</v>
      </c>
      <c r="C13" s="240">
        <f t="shared" ref="C13:C51" si="3">IF($A13&lt;&gt;0,B13/$B$11*100,"")</f>
        <v>1.2121212121212122</v>
      </c>
      <c r="D13" s="241"/>
      <c r="E13" s="191">
        <v>2</v>
      </c>
      <c r="F13" s="230">
        <f t="shared" si="1"/>
        <v>100</v>
      </c>
      <c r="G13" s="11"/>
      <c r="H13" s="191">
        <v>0</v>
      </c>
      <c r="I13" s="145">
        <f t="shared" si="2"/>
        <v>0</v>
      </c>
      <c r="J13" s="28"/>
      <c r="K13" s="191">
        <v>0</v>
      </c>
      <c r="L13" s="98">
        <f>IF($A13&lt;&gt;0,K13/$B13*100,"")</f>
        <v>0</v>
      </c>
    </row>
    <row r="14" spans="1:14" ht="14.25" customHeight="1">
      <c r="A14" s="200" t="s">
        <v>356</v>
      </c>
      <c r="B14" s="160">
        <f t="shared" si="0"/>
        <v>1</v>
      </c>
      <c r="C14" s="240">
        <f t="shared" si="3"/>
        <v>0.60606060606060608</v>
      </c>
      <c r="D14" s="241"/>
      <c r="E14" s="191">
        <v>1</v>
      </c>
      <c r="F14" s="230">
        <f t="shared" si="1"/>
        <v>100</v>
      </c>
      <c r="G14" s="11"/>
      <c r="H14" s="191">
        <v>0</v>
      </c>
      <c r="I14" s="145">
        <f t="shared" si="2"/>
        <v>0</v>
      </c>
      <c r="J14" s="28"/>
      <c r="K14" s="191">
        <v>0</v>
      </c>
      <c r="L14" s="98">
        <f t="shared" ref="L14:L44" si="4">IF($A14&lt;&gt;0,K14/$B14*100,"")</f>
        <v>0</v>
      </c>
    </row>
    <row r="15" spans="1:14" ht="14.25" customHeight="1">
      <c r="A15" s="28" t="s">
        <v>357</v>
      </c>
      <c r="B15" s="160">
        <f t="shared" si="0"/>
        <v>1</v>
      </c>
      <c r="C15" s="240">
        <f t="shared" si="3"/>
        <v>0.60606060606060608</v>
      </c>
      <c r="D15" s="241"/>
      <c r="E15" s="191">
        <v>1</v>
      </c>
      <c r="F15" s="230">
        <f t="shared" si="1"/>
        <v>100</v>
      </c>
      <c r="G15" s="11"/>
      <c r="H15" s="191">
        <v>0</v>
      </c>
      <c r="I15" s="145">
        <f t="shared" si="2"/>
        <v>0</v>
      </c>
      <c r="J15" s="28"/>
      <c r="K15" s="191">
        <v>0</v>
      </c>
      <c r="L15" s="98">
        <f t="shared" si="4"/>
        <v>0</v>
      </c>
    </row>
    <row r="16" spans="1:14" ht="14.25" customHeight="1">
      <c r="A16" s="28" t="s">
        <v>249</v>
      </c>
      <c r="B16" s="160">
        <f t="shared" si="0"/>
        <v>11</v>
      </c>
      <c r="C16" s="240">
        <f t="shared" si="3"/>
        <v>6.666666666666667</v>
      </c>
      <c r="D16" s="241"/>
      <c r="E16" s="191">
        <v>9</v>
      </c>
      <c r="F16" s="230">
        <f t="shared" si="1"/>
        <v>81.818181818181827</v>
      </c>
      <c r="G16" s="11"/>
      <c r="H16" s="191">
        <v>0</v>
      </c>
      <c r="I16" s="145">
        <f t="shared" si="2"/>
        <v>0</v>
      </c>
      <c r="J16" s="28"/>
      <c r="K16" s="191">
        <v>2</v>
      </c>
      <c r="L16" s="98">
        <f t="shared" si="4"/>
        <v>18.181818181818183</v>
      </c>
    </row>
    <row r="17" spans="1:12" ht="14.25" customHeight="1">
      <c r="A17" s="28" t="s">
        <v>250</v>
      </c>
      <c r="B17" s="160">
        <f t="shared" si="0"/>
        <v>1</v>
      </c>
      <c r="C17" s="240">
        <f t="shared" si="3"/>
        <v>0.60606060606060608</v>
      </c>
      <c r="D17" s="241"/>
      <c r="E17" s="191">
        <v>1</v>
      </c>
      <c r="F17" s="230">
        <f t="shared" si="1"/>
        <v>100</v>
      </c>
      <c r="G17" s="11"/>
      <c r="H17" s="191">
        <v>0</v>
      </c>
      <c r="I17" s="145">
        <f t="shared" si="2"/>
        <v>0</v>
      </c>
      <c r="J17" s="28"/>
      <c r="K17" s="191">
        <v>0</v>
      </c>
      <c r="L17" s="98">
        <f t="shared" si="4"/>
        <v>0</v>
      </c>
    </row>
    <row r="18" spans="1:12" ht="14.25" customHeight="1">
      <c r="A18" s="28" t="s">
        <v>251</v>
      </c>
      <c r="B18" s="160">
        <f t="shared" si="0"/>
        <v>14</v>
      </c>
      <c r="C18" s="240">
        <f t="shared" si="3"/>
        <v>8.4848484848484862</v>
      </c>
      <c r="D18" s="241"/>
      <c r="E18" s="191">
        <v>13</v>
      </c>
      <c r="F18" s="230">
        <f t="shared" si="1"/>
        <v>92.857142857142861</v>
      </c>
      <c r="G18" s="11"/>
      <c r="H18" s="191">
        <v>1</v>
      </c>
      <c r="I18" s="145">
        <f t="shared" si="2"/>
        <v>7.1428571428571423</v>
      </c>
      <c r="J18" s="28"/>
      <c r="K18" s="191">
        <v>0</v>
      </c>
      <c r="L18" s="98">
        <f t="shared" si="4"/>
        <v>0</v>
      </c>
    </row>
    <row r="19" spans="1:12" ht="14.25" customHeight="1">
      <c r="A19" s="28" t="s">
        <v>358</v>
      </c>
      <c r="B19" s="160">
        <f t="shared" si="0"/>
        <v>5</v>
      </c>
      <c r="C19" s="240">
        <f>IF($A20&lt;&gt;0,B19/$B$11*100,"")</f>
        <v>3.0303030303030303</v>
      </c>
      <c r="D19" s="241"/>
      <c r="E19" s="191">
        <v>5</v>
      </c>
      <c r="F19" s="230">
        <f t="shared" si="1"/>
        <v>100</v>
      </c>
      <c r="G19" s="11"/>
      <c r="H19" s="191">
        <v>0</v>
      </c>
      <c r="I19" s="145">
        <f t="shared" si="2"/>
        <v>0</v>
      </c>
      <c r="J19" s="28"/>
      <c r="K19" s="191">
        <v>0</v>
      </c>
      <c r="L19" s="98">
        <f>IF($A20&lt;&gt;0,K19/$B19*100,"")</f>
        <v>0</v>
      </c>
    </row>
    <row r="20" spans="1:12" ht="14.25" customHeight="1">
      <c r="A20" s="28" t="s">
        <v>252</v>
      </c>
      <c r="B20" s="160">
        <f t="shared" si="0"/>
        <v>1</v>
      </c>
      <c r="C20" s="240">
        <f>IF($A19&lt;&gt;0,B20/$B$11*100,"")</f>
        <v>0.60606060606060608</v>
      </c>
      <c r="D20" s="241"/>
      <c r="E20" s="191">
        <v>1</v>
      </c>
      <c r="F20" s="230">
        <f t="shared" si="1"/>
        <v>100</v>
      </c>
      <c r="G20" s="11"/>
      <c r="H20" s="191">
        <v>0</v>
      </c>
      <c r="I20" s="145">
        <f t="shared" si="2"/>
        <v>0</v>
      </c>
      <c r="J20" s="28"/>
      <c r="K20" s="191">
        <v>0</v>
      </c>
      <c r="L20" s="98">
        <f>IF($A19&lt;&gt;0,K20/$B20*100,"")</f>
        <v>0</v>
      </c>
    </row>
    <row r="21" spans="1:12" ht="14.25" customHeight="1">
      <c r="A21" s="28" t="s">
        <v>253</v>
      </c>
      <c r="B21" s="160">
        <f t="shared" si="0"/>
        <v>3</v>
      </c>
      <c r="C21" s="240">
        <f t="shared" si="3"/>
        <v>1.8181818181818181</v>
      </c>
      <c r="D21" s="241"/>
      <c r="E21" s="191">
        <v>3</v>
      </c>
      <c r="F21" s="230">
        <f t="shared" si="1"/>
        <v>100</v>
      </c>
      <c r="G21" s="11"/>
      <c r="H21" s="191">
        <v>0</v>
      </c>
      <c r="I21" s="145">
        <f t="shared" si="2"/>
        <v>0</v>
      </c>
      <c r="J21" s="28"/>
      <c r="K21" s="191">
        <v>0</v>
      </c>
      <c r="L21" s="98">
        <f t="shared" si="4"/>
        <v>0</v>
      </c>
    </row>
    <row r="22" spans="1:12" ht="14.25" customHeight="1">
      <c r="A22" s="28" t="s">
        <v>254</v>
      </c>
      <c r="B22" s="160">
        <f t="shared" si="0"/>
        <v>1</v>
      </c>
      <c r="C22" s="240">
        <f t="shared" si="3"/>
        <v>0.60606060606060608</v>
      </c>
      <c r="D22" s="241"/>
      <c r="E22" s="191">
        <v>1</v>
      </c>
      <c r="F22" s="230">
        <f t="shared" si="1"/>
        <v>100</v>
      </c>
      <c r="G22" s="11"/>
      <c r="H22" s="191">
        <v>0</v>
      </c>
      <c r="I22" s="145">
        <f t="shared" si="2"/>
        <v>0</v>
      </c>
      <c r="J22" s="28"/>
      <c r="K22" s="191">
        <v>0</v>
      </c>
      <c r="L22" s="98">
        <f t="shared" si="4"/>
        <v>0</v>
      </c>
    </row>
    <row r="23" spans="1:12" ht="14.25" customHeight="1">
      <c r="A23" s="28" t="s">
        <v>359</v>
      </c>
      <c r="B23" s="160">
        <f t="shared" si="0"/>
        <v>13</v>
      </c>
      <c r="C23" s="240">
        <f t="shared" si="3"/>
        <v>7.878787878787878</v>
      </c>
      <c r="D23" s="241"/>
      <c r="E23" s="191">
        <v>13</v>
      </c>
      <c r="F23" s="230">
        <f t="shared" si="1"/>
        <v>100</v>
      </c>
      <c r="G23" s="11"/>
      <c r="H23" s="191">
        <v>0</v>
      </c>
      <c r="I23" s="145">
        <f t="shared" si="2"/>
        <v>0</v>
      </c>
      <c r="J23" s="28"/>
      <c r="K23" s="191">
        <v>0</v>
      </c>
      <c r="L23" s="98">
        <f t="shared" si="4"/>
        <v>0</v>
      </c>
    </row>
    <row r="24" spans="1:12" ht="14.25" customHeight="1">
      <c r="A24" s="28" t="s">
        <v>255</v>
      </c>
      <c r="B24" s="160">
        <f t="shared" si="0"/>
        <v>1</v>
      </c>
      <c r="C24" s="240">
        <f t="shared" si="3"/>
        <v>0.60606060606060608</v>
      </c>
      <c r="D24" s="241"/>
      <c r="E24" s="191">
        <v>1</v>
      </c>
      <c r="F24" s="230">
        <f t="shared" si="1"/>
        <v>100</v>
      </c>
      <c r="G24" s="11"/>
      <c r="H24" s="191">
        <v>0</v>
      </c>
      <c r="I24" s="145">
        <f t="shared" si="2"/>
        <v>0</v>
      </c>
      <c r="J24" s="28"/>
      <c r="K24" s="191">
        <v>0</v>
      </c>
      <c r="L24" s="98">
        <f t="shared" si="4"/>
        <v>0</v>
      </c>
    </row>
    <row r="25" spans="1:12" ht="14.25" customHeight="1">
      <c r="A25" s="28" t="s">
        <v>256</v>
      </c>
      <c r="B25" s="160">
        <f t="shared" si="0"/>
        <v>1</v>
      </c>
      <c r="C25" s="240">
        <f t="shared" si="3"/>
        <v>0.60606060606060608</v>
      </c>
      <c r="D25" s="241"/>
      <c r="E25" s="191">
        <v>1</v>
      </c>
      <c r="F25" s="230">
        <f t="shared" si="1"/>
        <v>100</v>
      </c>
      <c r="G25" s="11"/>
      <c r="H25" s="191">
        <v>0</v>
      </c>
      <c r="I25" s="145">
        <f t="shared" si="2"/>
        <v>0</v>
      </c>
      <c r="J25" s="28"/>
      <c r="K25" s="191">
        <v>0</v>
      </c>
      <c r="L25" s="98">
        <f t="shared" si="4"/>
        <v>0</v>
      </c>
    </row>
    <row r="26" spans="1:12" ht="14.25" customHeight="1">
      <c r="A26" s="28" t="s">
        <v>257</v>
      </c>
      <c r="B26" s="160">
        <f t="shared" si="0"/>
        <v>6</v>
      </c>
      <c r="C26" s="240">
        <f t="shared" si="3"/>
        <v>3.6363636363636362</v>
      </c>
      <c r="D26" s="241"/>
      <c r="E26" s="191">
        <v>5</v>
      </c>
      <c r="F26" s="230">
        <f t="shared" si="1"/>
        <v>83.333333333333343</v>
      </c>
      <c r="G26" s="11"/>
      <c r="H26" s="191">
        <v>0</v>
      </c>
      <c r="I26" s="145">
        <f t="shared" si="2"/>
        <v>0</v>
      </c>
      <c r="J26" s="28"/>
      <c r="K26" s="191">
        <v>1</v>
      </c>
      <c r="L26" s="98">
        <f t="shared" si="4"/>
        <v>16.666666666666664</v>
      </c>
    </row>
    <row r="27" spans="1:12" ht="14.25" customHeight="1">
      <c r="A27" s="200" t="s">
        <v>331</v>
      </c>
      <c r="B27" s="160">
        <f t="shared" si="0"/>
        <v>1</v>
      </c>
      <c r="C27" s="240">
        <f t="shared" si="3"/>
        <v>0.60606060606060608</v>
      </c>
      <c r="D27" s="241"/>
      <c r="E27" s="191">
        <v>1</v>
      </c>
      <c r="F27" s="230">
        <f t="shared" si="1"/>
        <v>100</v>
      </c>
      <c r="G27" s="11"/>
      <c r="H27" s="191">
        <v>0</v>
      </c>
      <c r="I27" s="145">
        <f t="shared" si="2"/>
        <v>0</v>
      </c>
      <c r="J27" s="28"/>
      <c r="K27" s="191">
        <v>0</v>
      </c>
      <c r="L27" s="98">
        <f t="shared" si="4"/>
        <v>0</v>
      </c>
    </row>
    <row r="28" spans="1:12" ht="14.25" customHeight="1">
      <c r="A28" s="200" t="s">
        <v>360</v>
      </c>
      <c r="B28" s="160">
        <f t="shared" si="0"/>
        <v>1</v>
      </c>
      <c r="C28" s="240">
        <f t="shared" si="3"/>
        <v>0.60606060606060608</v>
      </c>
      <c r="D28" s="241"/>
      <c r="E28" s="191">
        <v>1</v>
      </c>
      <c r="F28" s="230">
        <f t="shared" si="1"/>
        <v>100</v>
      </c>
      <c r="G28" s="11"/>
      <c r="H28" s="191">
        <v>0</v>
      </c>
      <c r="I28" s="145">
        <f t="shared" si="2"/>
        <v>0</v>
      </c>
      <c r="J28" s="28"/>
      <c r="K28" s="191">
        <v>0</v>
      </c>
      <c r="L28" s="98">
        <f t="shared" si="4"/>
        <v>0</v>
      </c>
    </row>
    <row r="29" spans="1:12" ht="14.25" customHeight="1">
      <c r="A29" s="28" t="s">
        <v>361</v>
      </c>
      <c r="B29" s="160">
        <f t="shared" si="0"/>
        <v>3</v>
      </c>
      <c r="C29" s="240">
        <f t="shared" si="3"/>
        <v>1.8181818181818181</v>
      </c>
      <c r="D29" s="241"/>
      <c r="E29" s="191">
        <v>3</v>
      </c>
      <c r="F29" s="230">
        <f t="shared" si="1"/>
        <v>100</v>
      </c>
      <c r="G29" s="11"/>
      <c r="H29" s="191">
        <v>0</v>
      </c>
      <c r="I29" s="145">
        <f t="shared" si="2"/>
        <v>0</v>
      </c>
      <c r="J29" s="28"/>
      <c r="K29" s="191">
        <v>0</v>
      </c>
      <c r="L29" s="98">
        <f t="shared" si="4"/>
        <v>0</v>
      </c>
    </row>
    <row r="30" spans="1:12" ht="14.25" customHeight="1">
      <c r="A30" s="28" t="s">
        <v>258</v>
      </c>
      <c r="B30" s="160">
        <f>IF($A30&lt;&gt;0,E30+H30+K30,"")</f>
        <v>1</v>
      </c>
      <c r="C30" s="240">
        <f>IF($A30&lt;&gt;0,B30/$B$11*100,"")</f>
        <v>0.60606060606060608</v>
      </c>
      <c r="D30" s="241"/>
      <c r="E30" s="191">
        <v>0</v>
      </c>
      <c r="F30" s="230">
        <f t="shared" si="1"/>
        <v>0</v>
      </c>
      <c r="G30" s="11"/>
      <c r="H30" s="191">
        <v>1</v>
      </c>
      <c r="I30" s="145">
        <f t="shared" si="2"/>
        <v>100</v>
      </c>
      <c r="J30" s="28"/>
      <c r="K30" s="191">
        <v>0</v>
      </c>
      <c r="L30" s="98"/>
    </row>
    <row r="31" spans="1:12" ht="14.25" customHeight="1">
      <c r="A31" s="28" t="s">
        <v>259</v>
      </c>
      <c r="B31" s="160">
        <f t="shared" si="0"/>
        <v>6</v>
      </c>
      <c r="C31" s="240">
        <f t="shared" si="3"/>
        <v>3.6363636363636362</v>
      </c>
      <c r="D31" s="241"/>
      <c r="E31" s="191">
        <v>6</v>
      </c>
      <c r="F31" s="230">
        <f t="shared" si="1"/>
        <v>100</v>
      </c>
      <c r="G31" s="11"/>
      <c r="H31" s="191">
        <v>0</v>
      </c>
      <c r="I31" s="145">
        <f t="shared" si="2"/>
        <v>0</v>
      </c>
      <c r="J31" s="28"/>
      <c r="K31" s="191">
        <v>0</v>
      </c>
      <c r="L31" s="98">
        <f t="shared" si="4"/>
        <v>0</v>
      </c>
    </row>
    <row r="32" spans="1:12" ht="14.25" customHeight="1">
      <c r="A32" s="28" t="s">
        <v>362</v>
      </c>
      <c r="B32" s="160">
        <f t="shared" si="0"/>
        <v>15</v>
      </c>
      <c r="C32" s="240">
        <f t="shared" si="3"/>
        <v>9.0909090909090917</v>
      </c>
      <c r="D32" s="241"/>
      <c r="E32" s="191">
        <v>15</v>
      </c>
      <c r="F32" s="230">
        <f t="shared" si="1"/>
        <v>100</v>
      </c>
      <c r="G32" s="11"/>
      <c r="H32" s="191">
        <v>0</v>
      </c>
      <c r="I32" s="145">
        <f t="shared" si="2"/>
        <v>0</v>
      </c>
      <c r="J32" s="28"/>
      <c r="K32" s="191">
        <v>0</v>
      </c>
      <c r="L32" s="98">
        <f t="shared" si="4"/>
        <v>0</v>
      </c>
    </row>
    <row r="33" spans="1:12" ht="14.25" customHeight="1">
      <c r="A33" s="28" t="s">
        <v>260</v>
      </c>
      <c r="B33" s="160">
        <f>IF($A33&lt;&gt;0,E33+H33+K33,"")</f>
        <v>2</v>
      </c>
      <c r="C33" s="240">
        <f>IF($A33&lt;&gt;0,B33/$B$11*100,"")</f>
        <v>1.2121212121212122</v>
      </c>
      <c r="D33" s="241"/>
      <c r="E33" s="191">
        <v>2</v>
      </c>
      <c r="F33" s="230">
        <f t="shared" si="1"/>
        <v>100</v>
      </c>
      <c r="G33" s="11"/>
      <c r="H33" s="191">
        <v>0</v>
      </c>
      <c r="I33" s="145">
        <f t="shared" si="2"/>
        <v>0</v>
      </c>
      <c r="J33" s="28"/>
      <c r="K33" s="191">
        <v>0</v>
      </c>
      <c r="L33" s="98"/>
    </row>
    <row r="34" spans="1:12" ht="14.25" customHeight="1">
      <c r="A34" s="28" t="s">
        <v>261</v>
      </c>
      <c r="B34" s="160">
        <f>IF($A34&lt;&gt;0,E34+H34+K34,"")</f>
        <v>2</v>
      </c>
      <c r="C34" s="240">
        <f>IF($A34&lt;&gt;0,B34/$B$11*100,"")</f>
        <v>1.2121212121212122</v>
      </c>
      <c r="D34" s="241"/>
      <c r="E34" s="191">
        <v>2</v>
      </c>
      <c r="F34" s="230">
        <f t="shared" si="1"/>
        <v>100</v>
      </c>
      <c r="G34" s="11"/>
      <c r="H34" s="191">
        <v>0</v>
      </c>
      <c r="I34" s="145">
        <f t="shared" si="2"/>
        <v>0</v>
      </c>
      <c r="J34" s="28"/>
      <c r="K34" s="191">
        <v>0</v>
      </c>
      <c r="L34" s="98">
        <f t="shared" si="4"/>
        <v>0</v>
      </c>
    </row>
    <row r="35" spans="1:12" ht="14.25" customHeight="1">
      <c r="A35" s="200" t="s">
        <v>363</v>
      </c>
      <c r="B35" s="160">
        <f t="shared" si="0"/>
        <v>2</v>
      </c>
      <c r="C35" s="240">
        <f t="shared" si="3"/>
        <v>1.2121212121212122</v>
      </c>
      <c r="D35" s="241"/>
      <c r="E35" s="191">
        <v>2</v>
      </c>
      <c r="F35" s="230">
        <f t="shared" si="1"/>
        <v>100</v>
      </c>
      <c r="G35" s="11"/>
      <c r="H35" s="191">
        <v>0</v>
      </c>
      <c r="I35" s="145">
        <f t="shared" si="2"/>
        <v>0</v>
      </c>
      <c r="J35" s="28"/>
      <c r="K35" s="191">
        <v>0</v>
      </c>
      <c r="L35" s="98">
        <f t="shared" si="4"/>
        <v>0</v>
      </c>
    </row>
    <row r="36" spans="1:12" ht="14.25" customHeight="1">
      <c r="A36" s="28" t="s">
        <v>364</v>
      </c>
      <c r="B36" s="160">
        <f t="shared" si="0"/>
        <v>1</v>
      </c>
      <c r="C36" s="240">
        <f t="shared" si="3"/>
        <v>0.60606060606060608</v>
      </c>
      <c r="D36" s="241"/>
      <c r="E36" s="191">
        <v>1</v>
      </c>
      <c r="F36" s="230">
        <f t="shared" si="1"/>
        <v>100</v>
      </c>
      <c r="G36" s="11"/>
      <c r="H36" s="191">
        <v>0</v>
      </c>
      <c r="I36" s="145">
        <f t="shared" si="2"/>
        <v>0</v>
      </c>
      <c r="J36" s="28"/>
      <c r="K36" s="191">
        <v>0</v>
      </c>
      <c r="L36" s="98">
        <f t="shared" si="4"/>
        <v>0</v>
      </c>
    </row>
    <row r="37" spans="1:12" ht="14.25" customHeight="1">
      <c r="A37" s="28" t="s">
        <v>262</v>
      </c>
      <c r="B37" s="160">
        <f>IF($A37&lt;&gt;0,E37+H37+K37,"")</f>
        <v>10</v>
      </c>
      <c r="C37" s="240">
        <f>IF($A37&lt;&gt;0,B37/$B$11*100,"")</f>
        <v>6.0606060606060606</v>
      </c>
      <c r="D37" s="241"/>
      <c r="E37" s="191">
        <v>10</v>
      </c>
      <c r="F37" s="230"/>
      <c r="G37" s="11"/>
      <c r="H37" s="191">
        <v>0</v>
      </c>
      <c r="I37" s="145"/>
      <c r="J37" s="28"/>
      <c r="K37" s="191">
        <v>0</v>
      </c>
      <c r="L37" s="98"/>
    </row>
    <row r="38" spans="1:12" ht="14.25" customHeight="1">
      <c r="A38" s="28" t="s">
        <v>263</v>
      </c>
      <c r="B38" s="160">
        <f t="shared" si="0"/>
        <v>2</v>
      </c>
      <c r="C38" s="240">
        <f t="shared" si="3"/>
        <v>1.2121212121212122</v>
      </c>
      <c r="D38" s="241"/>
      <c r="E38" s="191">
        <v>2</v>
      </c>
      <c r="F38" s="230">
        <f t="shared" si="1"/>
        <v>100</v>
      </c>
      <c r="G38" s="11"/>
      <c r="H38" s="191">
        <v>0</v>
      </c>
      <c r="I38" s="145">
        <f t="shared" si="2"/>
        <v>0</v>
      </c>
      <c r="J38" s="28"/>
      <c r="K38" s="191">
        <v>0</v>
      </c>
      <c r="L38" s="98">
        <f t="shared" si="4"/>
        <v>0</v>
      </c>
    </row>
    <row r="39" spans="1:12" ht="14.25" customHeight="1">
      <c r="A39" s="28" t="s">
        <v>264</v>
      </c>
      <c r="B39" s="160">
        <f t="shared" si="0"/>
        <v>5</v>
      </c>
      <c r="C39" s="240">
        <f t="shared" si="3"/>
        <v>3.0303030303030303</v>
      </c>
      <c r="D39" s="241"/>
      <c r="E39" s="191">
        <v>5</v>
      </c>
      <c r="F39" s="230">
        <f t="shared" si="1"/>
        <v>100</v>
      </c>
      <c r="G39" s="11"/>
      <c r="H39" s="191">
        <v>0</v>
      </c>
      <c r="I39" s="145">
        <f t="shared" si="2"/>
        <v>0</v>
      </c>
      <c r="J39" s="28"/>
      <c r="K39" s="191">
        <v>0</v>
      </c>
      <c r="L39" s="98">
        <f t="shared" si="4"/>
        <v>0</v>
      </c>
    </row>
    <row r="40" spans="1:12" ht="14.25" customHeight="1">
      <c r="A40" s="28" t="s">
        <v>265</v>
      </c>
      <c r="B40" s="160">
        <f t="shared" si="0"/>
        <v>1</v>
      </c>
      <c r="C40" s="240">
        <f t="shared" si="3"/>
        <v>0.60606060606060608</v>
      </c>
      <c r="D40" s="241"/>
      <c r="E40" s="191">
        <v>1</v>
      </c>
      <c r="F40" s="230">
        <f t="shared" si="1"/>
        <v>100</v>
      </c>
      <c r="G40" s="11"/>
      <c r="H40" s="191">
        <v>0</v>
      </c>
      <c r="I40" s="145">
        <f t="shared" si="2"/>
        <v>0</v>
      </c>
      <c r="J40" s="28"/>
      <c r="K40" s="191">
        <v>0</v>
      </c>
      <c r="L40" s="98">
        <f t="shared" si="4"/>
        <v>0</v>
      </c>
    </row>
    <row r="41" spans="1:12" ht="14.25" customHeight="1">
      <c r="A41" s="28" t="s">
        <v>266</v>
      </c>
      <c r="B41" s="160">
        <f t="shared" si="0"/>
        <v>1</v>
      </c>
      <c r="C41" s="240">
        <f t="shared" si="3"/>
        <v>0.60606060606060608</v>
      </c>
      <c r="D41" s="241"/>
      <c r="E41" s="191">
        <v>1</v>
      </c>
      <c r="F41" s="230">
        <f t="shared" si="1"/>
        <v>100</v>
      </c>
      <c r="G41" s="11"/>
      <c r="H41" s="191">
        <v>0</v>
      </c>
      <c r="I41" s="145">
        <f t="shared" si="2"/>
        <v>0</v>
      </c>
      <c r="J41" s="28"/>
      <c r="K41" s="191">
        <v>0</v>
      </c>
      <c r="L41" s="98">
        <f t="shared" si="4"/>
        <v>0</v>
      </c>
    </row>
    <row r="42" spans="1:12" ht="14.25" customHeight="1">
      <c r="A42" s="28" t="s">
        <v>267</v>
      </c>
      <c r="B42" s="160">
        <f t="shared" si="0"/>
        <v>1</v>
      </c>
      <c r="C42" s="240">
        <f t="shared" si="3"/>
        <v>0.60606060606060608</v>
      </c>
      <c r="D42" s="241"/>
      <c r="E42" s="191">
        <v>1</v>
      </c>
      <c r="F42" s="230">
        <f t="shared" si="1"/>
        <v>100</v>
      </c>
      <c r="G42" s="11"/>
      <c r="H42" s="191">
        <v>0</v>
      </c>
      <c r="I42" s="145">
        <f t="shared" si="2"/>
        <v>0</v>
      </c>
      <c r="J42" s="28"/>
      <c r="K42" s="191">
        <v>0</v>
      </c>
      <c r="L42" s="98">
        <f t="shared" si="4"/>
        <v>0</v>
      </c>
    </row>
    <row r="43" spans="1:12" ht="14.25" customHeight="1">
      <c r="A43" s="28" t="s">
        <v>268</v>
      </c>
      <c r="B43" s="160">
        <f t="shared" si="0"/>
        <v>12</v>
      </c>
      <c r="C43" s="240">
        <f t="shared" si="3"/>
        <v>7.2727272727272725</v>
      </c>
      <c r="D43" s="241"/>
      <c r="E43" s="191">
        <v>11</v>
      </c>
      <c r="F43" s="230">
        <f t="shared" si="1"/>
        <v>91.666666666666657</v>
      </c>
      <c r="G43" s="11"/>
      <c r="H43" s="191">
        <v>0</v>
      </c>
      <c r="I43" s="145">
        <f t="shared" si="2"/>
        <v>0</v>
      </c>
      <c r="J43" s="28"/>
      <c r="K43" s="191">
        <v>1</v>
      </c>
      <c r="L43" s="98">
        <f t="shared" si="4"/>
        <v>8.3333333333333321</v>
      </c>
    </row>
    <row r="44" spans="1:12" ht="14.25" customHeight="1">
      <c r="A44" s="28" t="s">
        <v>269</v>
      </c>
      <c r="B44" s="160">
        <f t="shared" si="0"/>
        <v>1</v>
      </c>
      <c r="C44" s="240">
        <f t="shared" si="3"/>
        <v>0.60606060606060608</v>
      </c>
      <c r="D44" s="241"/>
      <c r="E44" s="191">
        <v>1</v>
      </c>
      <c r="F44" s="230">
        <f t="shared" si="1"/>
        <v>100</v>
      </c>
      <c r="G44" s="11"/>
      <c r="H44" s="191">
        <v>0</v>
      </c>
      <c r="I44" s="145">
        <f t="shared" si="2"/>
        <v>0</v>
      </c>
      <c r="J44" s="28"/>
      <c r="K44" s="191">
        <v>0</v>
      </c>
      <c r="L44" s="98">
        <f t="shared" si="4"/>
        <v>0</v>
      </c>
    </row>
    <row r="45" spans="1:12" ht="14.25" customHeight="1">
      <c r="A45" s="28" t="s">
        <v>270</v>
      </c>
      <c r="B45" s="160">
        <f t="shared" si="0"/>
        <v>15</v>
      </c>
      <c r="C45" s="240">
        <f t="shared" si="3"/>
        <v>9.0909090909090917</v>
      </c>
      <c r="D45" s="241"/>
      <c r="E45" s="191">
        <v>15</v>
      </c>
      <c r="F45" s="230">
        <f t="shared" si="1"/>
        <v>100</v>
      </c>
      <c r="G45" s="11"/>
      <c r="H45" s="191">
        <v>0</v>
      </c>
      <c r="I45" s="145">
        <f t="shared" si="2"/>
        <v>0</v>
      </c>
      <c r="J45" s="28"/>
      <c r="K45" s="191">
        <v>0</v>
      </c>
      <c r="L45" s="98"/>
    </row>
    <row r="46" spans="1:12" ht="14.25" customHeight="1">
      <c r="A46" s="28" t="s">
        <v>271</v>
      </c>
      <c r="B46" s="160">
        <f t="shared" si="0"/>
        <v>12</v>
      </c>
      <c r="C46" s="240">
        <f t="shared" si="3"/>
        <v>7.2727272727272725</v>
      </c>
      <c r="D46" s="241"/>
      <c r="E46" s="191">
        <v>11</v>
      </c>
      <c r="F46" s="230">
        <f t="shared" si="1"/>
        <v>91.666666666666657</v>
      </c>
      <c r="G46" s="11"/>
      <c r="H46" s="191">
        <v>1</v>
      </c>
      <c r="I46" s="145">
        <f t="shared" si="2"/>
        <v>8.3333333333333321</v>
      </c>
      <c r="J46" s="28"/>
      <c r="K46" s="191">
        <v>0</v>
      </c>
      <c r="L46" s="98"/>
    </row>
    <row r="47" spans="1:12" ht="14.25" customHeight="1">
      <c r="A47" s="28" t="s">
        <v>272</v>
      </c>
      <c r="B47" s="160">
        <f t="shared" si="0"/>
        <v>4</v>
      </c>
      <c r="C47" s="240">
        <f t="shared" si="3"/>
        <v>2.4242424242424243</v>
      </c>
      <c r="D47" s="241"/>
      <c r="E47" s="191">
        <v>4</v>
      </c>
      <c r="F47" s="230">
        <f t="shared" si="1"/>
        <v>100</v>
      </c>
      <c r="G47" s="11"/>
      <c r="H47" s="191">
        <v>0</v>
      </c>
      <c r="I47" s="145">
        <f t="shared" si="2"/>
        <v>0</v>
      </c>
      <c r="J47" s="28"/>
      <c r="K47" s="191">
        <v>0</v>
      </c>
      <c r="L47" s="98"/>
    </row>
    <row r="48" spans="1:12" ht="14.25" customHeight="1">
      <c r="A48" s="28" t="s">
        <v>365</v>
      </c>
      <c r="B48" s="160">
        <f t="shared" si="0"/>
        <v>1</v>
      </c>
      <c r="C48" s="240">
        <f t="shared" si="3"/>
        <v>0.60606060606060608</v>
      </c>
      <c r="D48" s="241"/>
      <c r="E48" s="191">
        <v>1</v>
      </c>
      <c r="F48" s="230">
        <f t="shared" si="1"/>
        <v>100</v>
      </c>
      <c r="G48" s="11"/>
      <c r="H48" s="191">
        <v>0</v>
      </c>
      <c r="I48" s="145">
        <f t="shared" si="2"/>
        <v>0</v>
      </c>
      <c r="J48" s="28"/>
      <c r="K48" s="191">
        <v>0</v>
      </c>
      <c r="L48" s="98"/>
    </row>
    <row r="49" spans="1:13" ht="14.25" customHeight="1">
      <c r="A49" s="200" t="s">
        <v>332</v>
      </c>
      <c r="B49" s="160">
        <f t="shared" si="0"/>
        <v>3</v>
      </c>
      <c r="C49" s="240">
        <f t="shared" si="3"/>
        <v>1.8181818181818181</v>
      </c>
      <c r="D49" s="241"/>
      <c r="E49" s="191">
        <v>3</v>
      </c>
      <c r="F49" s="230">
        <f t="shared" si="1"/>
        <v>100</v>
      </c>
      <c r="G49" s="11"/>
      <c r="H49" s="191">
        <v>0</v>
      </c>
      <c r="I49" s="145">
        <f t="shared" si="2"/>
        <v>0</v>
      </c>
      <c r="J49" s="28"/>
      <c r="K49" s="191">
        <v>0</v>
      </c>
      <c r="L49" s="98"/>
    </row>
    <row r="50" spans="1:13" ht="14.25" customHeight="1">
      <c r="A50" s="28" t="s">
        <v>273</v>
      </c>
      <c r="B50" s="160">
        <f>IF($A50&lt;&gt;0,E50+H50+K50,"")</f>
        <v>1</v>
      </c>
      <c r="C50" s="240">
        <f>IF($A50&lt;&gt;0,B50/$B$11*100,"")</f>
        <v>0.60606060606060608</v>
      </c>
      <c r="D50" s="241"/>
      <c r="E50" s="191">
        <v>1</v>
      </c>
      <c r="F50" s="230">
        <f t="shared" si="1"/>
        <v>100</v>
      </c>
      <c r="G50" s="11"/>
      <c r="H50" s="191">
        <v>0</v>
      </c>
      <c r="I50" s="145">
        <f t="shared" si="2"/>
        <v>0</v>
      </c>
      <c r="J50" s="28"/>
      <c r="K50" s="191">
        <v>0</v>
      </c>
      <c r="L50" s="98"/>
    </row>
    <row r="51" spans="1:13" ht="14.25" customHeight="1">
      <c r="A51" s="28" t="s">
        <v>275</v>
      </c>
      <c r="B51" s="160">
        <f t="shared" si="0"/>
        <v>1</v>
      </c>
      <c r="C51" s="240">
        <f t="shared" si="3"/>
        <v>0.60606060606060608</v>
      </c>
      <c r="D51" s="241"/>
      <c r="E51" s="191">
        <v>0</v>
      </c>
      <c r="F51" s="230">
        <f t="shared" si="1"/>
        <v>0</v>
      </c>
      <c r="G51" s="11"/>
      <c r="H51" s="191">
        <v>1</v>
      </c>
      <c r="I51" s="145">
        <f t="shared" si="2"/>
        <v>100</v>
      </c>
      <c r="J51" s="28"/>
      <c r="K51" s="191">
        <v>0</v>
      </c>
      <c r="L51" s="98"/>
    </row>
    <row r="52" spans="1:13" ht="8.25" customHeight="1" thickBot="1">
      <c r="K52" s="65"/>
    </row>
    <row r="53" spans="1:13" ht="12.9" customHeight="1">
      <c r="A53" s="57"/>
      <c r="B53" s="231"/>
      <c r="C53" s="232"/>
      <c r="D53" s="233"/>
      <c r="E53" s="234"/>
      <c r="F53" s="232"/>
      <c r="G53" s="233"/>
      <c r="H53" s="234"/>
      <c r="I53" s="232"/>
      <c r="J53" s="232"/>
      <c r="K53" s="234"/>
      <c r="L53" s="233"/>
      <c r="M53" s="233"/>
    </row>
    <row r="54" spans="1:13" ht="15.6">
      <c r="A54" s="11" t="s">
        <v>397</v>
      </c>
      <c r="B54" s="239"/>
      <c r="C54" s="91"/>
      <c r="D54" s="73"/>
      <c r="E54" s="397"/>
      <c r="F54" s="91"/>
      <c r="G54" s="73"/>
      <c r="H54" s="397"/>
      <c r="I54" s="91"/>
      <c r="J54" s="91"/>
      <c r="K54" s="397"/>
      <c r="L54" s="73"/>
      <c r="M54" s="73"/>
    </row>
    <row r="55" spans="1:13" ht="15.6">
      <c r="A55" s="126" t="s">
        <v>398</v>
      </c>
      <c r="B55" s="102"/>
      <c r="D55" s="99"/>
      <c r="G55" s="99"/>
      <c r="J55" s="65"/>
      <c r="K55" s="65"/>
    </row>
    <row r="56" spans="1:13" ht="15.6">
      <c r="A56" s="40" t="s">
        <v>399</v>
      </c>
    </row>
    <row r="57" spans="1:13" ht="12.9" customHeight="1">
      <c r="A57" s="72"/>
      <c r="B57" s="239"/>
      <c r="C57" s="91"/>
      <c r="D57" s="73"/>
      <c r="E57" s="397"/>
      <c r="F57" s="91"/>
      <c r="G57" s="73"/>
      <c r="H57" s="397"/>
      <c r="I57" s="91"/>
      <c r="J57" s="91"/>
      <c r="K57" s="397"/>
      <c r="L57" s="73"/>
    </row>
    <row r="58" spans="1:13" ht="12.9" customHeight="1">
      <c r="A58" s="55" t="s">
        <v>396</v>
      </c>
    </row>
    <row r="59" spans="1:13" ht="12.9" customHeight="1">
      <c r="A59" s="55" t="s">
        <v>237</v>
      </c>
    </row>
    <row r="60" spans="1:13" ht="12.9" customHeight="1"/>
    <row r="61" spans="1:13" ht="12.9" customHeight="1"/>
    <row r="62" spans="1:13" ht="12.9" customHeight="1"/>
    <row r="63" spans="1:13" ht="12.9" customHeight="1"/>
    <row r="64" spans="1:13" ht="12.9" customHeight="1"/>
    <row r="65" ht="15" customHeight="1"/>
    <row r="66" ht="9.9" customHeight="1"/>
    <row r="67" ht="15" customHeight="1"/>
    <row r="68" ht="15" customHeight="1"/>
    <row r="69" ht="15" customHeight="1"/>
    <row r="70" ht="9.9" customHeight="1"/>
    <row r="71" ht="13.2" customHeight="1"/>
    <row r="72" ht="13.35" customHeight="1"/>
    <row r="73" ht="13.35" customHeight="1"/>
    <row r="74" ht="13.35" customHeight="1"/>
    <row r="75" ht="13.2" customHeight="1"/>
    <row r="76" ht="13.2" customHeight="1"/>
    <row r="77" ht="13.2" customHeight="1"/>
    <row r="78" ht="13.2" customHeight="1"/>
  </sheetData>
  <mergeCells count="4">
    <mergeCell ref="B7:C7"/>
    <mergeCell ref="E7:F7"/>
    <mergeCell ref="H7:I7"/>
    <mergeCell ref="K7:L7"/>
  </mergeCells>
  <conditionalFormatting sqref="A1:XFD1048576">
    <cfRule type="cellIs" dxfId="7"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K36"/>
  <sheetViews>
    <sheetView workbookViewId="0">
      <selection activeCell="J9" sqref="J9"/>
    </sheetView>
  </sheetViews>
  <sheetFormatPr baseColWidth="10" defaultRowHeight="14.4"/>
  <sheetData>
    <row r="2" spans="2:11">
      <c r="B2" s="28" t="s">
        <v>467</v>
      </c>
      <c r="C2" s="310">
        <v>75</v>
      </c>
      <c r="D2" s="310"/>
      <c r="E2" s="310"/>
    </row>
    <row r="3" spans="2:11">
      <c r="B3" s="28" t="s">
        <v>466</v>
      </c>
      <c r="C3" s="310">
        <v>310</v>
      </c>
      <c r="D3" s="310"/>
      <c r="E3" s="310"/>
      <c r="G3" s="310"/>
      <c r="H3" s="310"/>
      <c r="I3" s="310"/>
      <c r="J3" s="310"/>
      <c r="K3" s="310"/>
    </row>
    <row r="4" spans="2:11">
      <c r="B4" s="28" t="s">
        <v>465</v>
      </c>
      <c r="C4" s="310">
        <v>317</v>
      </c>
      <c r="D4" s="310"/>
      <c r="E4" s="310"/>
    </row>
    <row r="5" spans="2:11">
      <c r="B5" s="28" t="s">
        <v>464</v>
      </c>
      <c r="C5" s="310">
        <v>390</v>
      </c>
      <c r="D5" s="310"/>
      <c r="E5" s="310"/>
    </row>
    <row r="6" spans="2:11">
      <c r="B6" s="28" t="s">
        <v>463</v>
      </c>
      <c r="C6" s="310">
        <v>411</v>
      </c>
      <c r="D6" s="310"/>
      <c r="E6" s="310"/>
    </row>
    <row r="7" spans="2:11">
      <c r="B7" s="28" t="s">
        <v>462</v>
      </c>
      <c r="C7" s="310">
        <v>541</v>
      </c>
      <c r="D7" s="310"/>
      <c r="E7" s="310"/>
    </row>
    <row r="8" spans="2:11">
      <c r="B8" s="28" t="s">
        <v>516</v>
      </c>
      <c r="C8" s="310">
        <v>2790</v>
      </c>
      <c r="D8" s="310"/>
      <c r="E8" s="310"/>
    </row>
    <row r="17" spans="2:3">
      <c r="B17" s="28"/>
      <c r="C17" s="310"/>
    </row>
    <row r="18" spans="2:3">
      <c r="B18" s="28"/>
      <c r="C18" s="310"/>
    </row>
    <row r="19" spans="2:3">
      <c r="B19" s="28"/>
      <c r="C19" s="310"/>
    </row>
    <row r="20" spans="2:3">
      <c r="B20" s="28"/>
      <c r="C20" s="310"/>
    </row>
    <row r="21" spans="2:3">
      <c r="B21" s="28"/>
      <c r="C21" s="310"/>
    </row>
    <row r="22" spans="2:3">
      <c r="B22" s="28"/>
      <c r="C22" s="310"/>
    </row>
    <row r="23" spans="2:3">
      <c r="B23" s="28"/>
      <c r="C23" s="310"/>
    </row>
    <row r="36" spans="1:7">
      <c r="A36" s="310"/>
      <c r="B36" s="310"/>
      <c r="C36" s="310"/>
      <c r="D36" s="310"/>
      <c r="E36" s="310"/>
      <c r="F36" s="310"/>
      <c r="G36" s="31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A3" sqref="A3"/>
    </sheetView>
  </sheetViews>
  <sheetFormatPr baseColWidth="10" defaultRowHeight="13.2"/>
  <cols>
    <col min="1" max="1" width="39.44140625" style="55" bestFit="1" customWidth="1"/>
    <col min="2" max="2" width="10.6640625" style="242" customWidth="1"/>
    <col min="3" max="3" width="10.6640625" style="132" customWidth="1"/>
    <col min="4" max="4" width="1.6640625" style="65" customWidth="1"/>
    <col min="5" max="5" width="10.6640625" style="243" customWidth="1"/>
    <col min="6" max="6" width="10.6640625" style="65" customWidth="1"/>
    <col min="7" max="7" width="1.6640625" style="65" customWidth="1"/>
    <col min="8" max="8" width="10.6640625" style="243" customWidth="1"/>
    <col min="9" max="9" width="11.5546875" style="65" customWidth="1"/>
    <col min="10" max="10" width="1.6640625" style="65" customWidth="1"/>
    <col min="11" max="11" width="10.6640625" style="243" customWidth="1"/>
    <col min="12" max="12" width="10.6640625" style="65" customWidth="1"/>
    <col min="13" max="13" width="2.33203125" style="55" customWidth="1"/>
    <col min="14" max="256" width="11.44140625" style="55"/>
    <col min="257" max="257" width="39.44140625" style="55" bestFit="1" customWidth="1"/>
    <col min="258" max="259" width="10.6640625" style="55" customWidth="1"/>
    <col min="260" max="260" width="1.6640625" style="55" customWidth="1"/>
    <col min="261" max="262" width="10.6640625" style="55" customWidth="1"/>
    <col min="263" max="263" width="1.6640625" style="55" customWidth="1"/>
    <col min="264" max="264" width="10.6640625" style="55" customWidth="1"/>
    <col min="265" max="265" width="11.5546875" style="55" customWidth="1"/>
    <col min="266" max="266" width="1.6640625" style="55" customWidth="1"/>
    <col min="267" max="268" width="10.6640625" style="55" customWidth="1"/>
    <col min="269" max="269" width="2.33203125" style="55" customWidth="1"/>
    <col min="270" max="512" width="11.44140625" style="55"/>
    <col min="513" max="513" width="39.44140625" style="55" bestFit="1" customWidth="1"/>
    <col min="514" max="515" width="10.6640625" style="55" customWidth="1"/>
    <col min="516" max="516" width="1.6640625" style="55" customWidth="1"/>
    <col min="517" max="518" width="10.6640625" style="55" customWidth="1"/>
    <col min="519" max="519" width="1.6640625" style="55" customWidth="1"/>
    <col min="520" max="520" width="10.6640625" style="55" customWidth="1"/>
    <col min="521" max="521" width="11.5546875" style="55" customWidth="1"/>
    <col min="522" max="522" width="1.6640625" style="55" customWidth="1"/>
    <col min="523" max="524" width="10.6640625" style="55" customWidth="1"/>
    <col min="525" max="525" width="2.33203125" style="55" customWidth="1"/>
    <col min="526" max="768" width="11.44140625" style="55"/>
    <col min="769" max="769" width="39.44140625" style="55" bestFit="1" customWidth="1"/>
    <col min="770" max="771" width="10.6640625" style="55" customWidth="1"/>
    <col min="772" max="772" width="1.6640625" style="55" customWidth="1"/>
    <col min="773" max="774" width="10.6640625" style="55" customWidth="1"/>
    <col min="775" max="775" width="1.6640625" style="55" customWidth="1"/>
    <col min="776" max="776" width="10.6640625" style="55" customWidth="1"/>
    <col min="777" max="777" width="11.5546875" style="55" customWidth="1"/>
    <col min="778" max="778" width="1.6640625" style="55" customWidth="1"/>
    <col min="779" max="780" width="10.6640625" style="55" customWidth="1"/>
    <col min="781" max="781" width="2.33203125" style="55" customWidth="1"/>
    <col min="782" max="1024" width="11.44140625" style="55"/>
    <col min="1025" max="1025" width="39.44140625" style="55" bestFit="1" customWidth="1"/>
    <col min="1026" max="1027" width="10.6640625" style="55" customWidth="1"/>
    <col min="1028" max="1028" width="1.6640625" style="55" customWidth="1"/>
    <col min="1029" max="1030" width="10.6640625" style="55" customWidth="1"/>
    <col min="1031" max="1031" width="1.6640625" style="55" customWidth="1"/>
    <col min="1032" max="1032" width="10.6640625" style="55" customWidth="1"/>
    <col min="1033" max="1033" width="11.5546875" style="55" customWidth="1"/>
    <col min="1034" max="1034" width="1.6640625" style="55" customWidth="1"/>
    <col min="1035" max="1036" width="10.6640625" style="55" customWidth="1"/>
    <col min="1037" max="1037" width="2.33203125" style="55" customWidth="1"/>
    <col min="1038" max="1280" width="11.44140625" style="55"/>
    <col min="1281" max="1281" width="39.44140625" style="55" bestFit="1" customWidth="1"/>
    <col min="1282" max="1283" width="10.6640625" style="55" customWidth="1"/>
    <col min="1284" max="1284" width="1.6640625" style="55" customWidth="1"/>
    <col min="1285" max="1286" width="10.6640625" style="55" customWidth="1"/>
    <col min="1287" max="1287" width="1.6640625" style="55" customWidth="1"/>
    <col min="1288" max="1288" width="10.6640625" style="55" customWidth="1"/>
    <col min="1289" max="1289" width="11.5546875" style="55" customWidth="1"/>
    <col min="1290" max="1290" width="1.6640625" style="55" customWidth="1"/>
    <col min="1291" max="1292" width="10.6640625" style="55" customWidth="1"/>
    <col min="1293" max="1293" width="2.33203125" style="55" customWidth="1"/>
    <col min="1294" max="1536" width="11.44140625" style="55"/>
    <col min="1537" max="1537" width="39.44140625" style="55" bestFit="1" customWidth="1"/>
    <col min="1538" max="1539" width="10.6640625" style="55" customWidth="1"/>
    <col min="1540" max="1540" width="1.6640625" style="55" customWidth="1"/>
    <col min="1541" max="1542" width="10.6640625" style="55" customWidth="1"/>
    <col min="1543" max="1543" width="1.6640625" style="55" customWidth="1"/>
    <col min="1544" max="1544" width="10.6640625" style="55" customWidth="1"/>
    <col min="1545" max="1545" width="11.5546875" style="55" customWidth="1"/>
    <col min="1546" max="1546" width="1.6640625" style="55" customWidth="1"/>
    <col min="1547" max="1548" width="10.6640625" style="55" customWidth="1"/>
    <col min="1549" max="1549" width="2.33203125" style="55" customWidth="1"/>
    <col min="1550" max="1792" width="11.44140625" style="55"/>
    <col min="1793" max="1793" width="39.44140625" style="55" bestFit="1" customWidth="1"/>
    <col min="1794" max="1795" width="10.6640625" style="55" customWidth="1"/>
    <col min="1796" max="1796" width="1.6640625" style="55" customWidth="1"/>
    <col min="1797" max="1798" width="10.6640625" style="55" customWidth="1"/>
    <col min="1799" max="1799" width="1.6640625" style="55" customWidth="1"/>
    <col min="1800" max="1800" width="10.6640625" style="55" customWidth="1"/>
    <col min="1801" max="1801" width="11.5546875" style="55" customWidth="1"/>
    <col min="1802" max="1802" width="1.6640625" style="55" customWidth="1"/>
    <col min="1803" max="1804" width="10.6640625" style="55" customWidth="1"/>
    <col min="1805" max="1805" width="2.33203125" style="55" customWidth="1"/>
    <col min="1806" max="2048" width="11.44140625" style="55"/>
    <col min="2049" max="2049" width="39.44140625" style="55" bestFit="1" customWidth="1"/>
    <col min="2050" max="2051" width="10.6640625" style="55" customWidth="1"/>
    <col min="2052" max="2052" width="1.6640625" style="55" customWidth="1"/>
    <col min="2053" max="2054" width="10.6640625" style="55" customWidth="1"/>
    <col min="2055" max="2055" width="1.6640625" style="55" customWidth="1"/>
    <col min="2056" max="2056" width="10.6640625" style="55" customWidth="1"/>
    <col min="2057" max="2057" width="11.5546875" style="55" customWidth="1"/>
    <col min="2058" max="2058" width="1.6640625" style="55" customWidth="1"/>
    <col min="2059" max="2060" width="10.6640625" style="55" customWidth="1"/>
    <col min="2061" max="2061" width="2.33203125" style="55" customWidth="1"/>
    <col min="2062" max="2304" width="11.44140625" style="55"/>
    <col min="2305" max="2305" width="39.44140625" style="55" bestFit="1" customWidth="1"/>
    <col min="2306" max="2307" width="10.6640625" style="55" customWidth="1"/>
    <col min="2308" max="2308" width="1.6640625" style="55" customWidth="1"/>
    <col min="2309" max="2310" width="10.6640625" style="55" customWidth="1"/>
    <col min="2311" max="2311" width="1.6640625" style="55" customWidth="1"/>
    <col min="2312" max="2312" width="10.6640625" style="55" customWidth="1"/>
    <col min="2313" max="2313" width="11.5546875" style="55" customWidth="1"/>
    <col min="2314" max="2314" width="1.6640625" style="55" customWidth="1"/>
    <col min="2315" max="2316" width="10.6640625" style="55" customWidth="1"/>
    <col min="2317" max="2317" width="2.33203125" style="55" customWidth="1"/>
    <col min="2318" max="2560" width="11.44140625" style="55"/>
    <col min="2561" max="2561" width="39.44140625" style="55" bestFit="1" customWidth="1"/>
    <col min="2562" max="2563" width="10.6640625" style="55" customWidth="1"/>
    <col min="2564" max="2564" width="1.6640625" style="55" customWidth="1"/>
    <col min="2565" max="2566" width="10.6640625" style="55" customWidth="1"/>
    <col min="2567" max="2567" width="1.6640625" style="55" customWidth="1"/>
    <col min="2568" max="2568" width="10.6640625" style="55" customWidth="1"/>
    <col min="2569" max="2569" width="11.5546875" style="55" customWidth="1"/>
    <col min="2570" max="2570" width="1.6640625" style="55" customWidth="1"/>
    <col min="2571" max="2572" width="10.6640625" style="55" customWidth="1"/>
    <col min="2573" max="2573" width="2.33203125" style="55" customWidth="1"/>
    <col min="2574" max="2816" width="11.44140625" style="55"/>
    <col min="2817" max="2817" width="39.44140625" style="55" bestFit="1" customWidth="1"/>
    <col min="2818" max="2819" width="10.6640625" style="55" customWidth="1"/>
    <col min="2820" max="2820" width="1.6640625" style="55" customWidth="1"/>
    <col min="2821" max="2822" width="10.6640625" style="55" customWidth="1"/>
    <col min="2823" max="2823" width="1.6640625" style="55" customWidth="1"/>
    <col min="2824" max="2824" width="10.6640625" style="55" customWidth="1"/>
    <col min="2825" max="2825" width="11.5546875" style="55" customWidth="1"/>
    <col min="2826" max="2826" width="1.6640625" style="55" customWidth="1"/>
    <col min="2827" max="2828" width="10.6640625" style="55" customWidth="1"/>
    <col min="2829" max="2829" width="2.33203125" style="55" customWidth="1"/>
    <col min="2830" max="3072" width="11.44140625" style="55"/>
    <col min="3073" max="3073" width="39.44140625" style="55" bestFit="1" customWidth="1"/>
    <col min="3074" max="3075" width="10.6640625" style="55" customWidth="1"/>
    <col min="3076" max="3076" width="1.6640625" style="55" customWidth="1"/>
    <col min="3077" max="3078" width="10.6640625" style="55" customWidth="1"/>
    <col min="3079" max="3079" width="1.6640625" style="55" customWidth="1"/>
    <col min="3080" max="3080" width="10.6640625" style="55" customWidth="1"/>
    <col min="3081" max="3081" width="11.5546875" style="55" customWidth="1"/>
    <col min="3082" max="3082" width="1.6640625" style="55" customWidth="1"/>
    <col min="3083" max="3084" width="10.6640625" style="55" customWidth="1"/>
    <col min="3085" max="3085" width="2.33203125" style="55" customWidth="1"/>
    <col min="3086" max="3328" width="11.44140625" style="55"/>
    <col min="3329" max="3329" width="39.44140625" style="55" bestFit="1" customWidth="1"/>
    <col min="3330" max="3331" width="10.6640625" style="55" customWidth="1"/>
    <col min="3332" max="3332" width="1.6640625" style="55" customWidth="1"/>
    <col min="3333" max="3334" width="10.6640625" style="55" customWidth="1"/>
    <col min="3335" max="3335" width="1.6640625" style="55" customWidth="1"/>
    <col min="3336" max="3336" width="10.6640625" style="55" customWidth="1"/>
    <col min="3337" max="3337" width="11.5546875" style="55" customWidth="1"/>
    <col min="3338" max="3338" width="1.6640625" style="55" customWidth="1"/>
    <col min="3339" max="3340" width="10.6640625" style="55" customWidth="1"/>
    <col min="3341" max="3341" width="2.33203125" style="55" customWidth="1"/>
    <col min="3342" max="3584" width="11.44140625" style="55"/>
    <col min="3585" max="3585" width="39.44140625" style="55" bestFit="1" customWidth="1"/>
    <col min="3586" max="3587" width="10.6640625" style="55" customWidth="1"/>
    <col min="3588" max="3588" width="1.6640625" style="55" customWidth="1"/>
    <col min="3589" max="3590" width="10.6640625" style="55" customWidth="1"/>
    <col min="3591" max="3591" width="1.6640625" style="55" customWidth="1"/>
    <col min="3592" max="3592" width="10.6640625" style="55" customWidth="1"/>
    <col min="3593" max="3593" width="11.5546875" style="55" customWidth="1"/>
    <col min="3594" max="3594" width="1.6640625" style="55" customWidth="1"/>
    <col min="3595" max="3596" width="10.6640625" style="55" customWidth="1"/>
    <col min="3597" max="3597" width="2.33203125" style="55" customWidth="1"/>
    <col min="3598" max="3840" width="11.44140625" style="55"/>
    <col min="3841" max="3841" width="39.44140625" style="55" bestFit="1" customWidth="1"/>
    <col min="3842" max="3843" width="10.6640625" style="55" customWidth="1"/>
    <col min="3844" max="3844" width="1.6640625" style="55" customWidth="1"/>
    <col min="3845" max="3846" width="10.6640625" style="55" customWidth="1"/>
    <col min="3847" max="3847" width="1.6640625" style="55" customWidth="1"/>
    <col min="3848" max="3848" width="10.6640625" style="55" customWidth="1"/>
    <col min="3849" max="3849" width="11.5546875" style="55" customWidth="1"/>
    <col min="3850" max="3850" width="1.6640625" style="55" customWidth="1"/>
    <col min="3851" max="3852" width="10.6640625" style="55" customWidth="1"/>
    <col min="3853" max="3853" width="2.33203125" style="55" customWidth="1"/>
    <col min="3854" max="4096" width="11.44140625" style="55"/>
    <col min="4097" max="4097" width="39.44140625" style="55" bestFit="1" customWidth="1"/>
    <col min="4098" max="4099" width="10.6640625" style="55" customWidth="1"/>
    <col min="4100" max="4100" width="1.6640625" style="55" customWidth="1"/>
    <col min="4101" max="4102" width="10.6640625" style="55" customWidth="1"/>
    <col min="4103" max="4103" width="1.6640625" style="55" customWidth="1"/>
    <col min="4104" max="4104" width="10.6640625" style="55" customWidth="1"/>
    <col min="4105" max="4105" width="11.5546875" style="55" customWidth="1"/>
    <col min="4106" max="4106" width="1.6640625" style="55" customWidth="1"/>
    <col min="4107" max="4108" width="10.6640625" style="55" customWidth="1"/>
    <col min="4109" max="4109" width="2.33203125" style="55" customWidth="1"/>
    <col min="4110" max="4352" width="11.44140625" style="55"/>
    <col min="4353" max="4353" width="39.44140625" style="55" bestFit="1" customWidth="1"/>
    <col min="4354" max="4355" width="10.6640625" style="55" customWidth="1"/>
    <col min="4356" max="4356" width="1.6640625" style="55" customWidth="1"/>
    <col min="4357" max="4358" width="10.6640625" style="55" customWidth="1"/>
    <col min="4359" max="4359" width="1.6640625" style="55" customWidth="1"/>
    <col min="4360" max="4360" width="10.6640625" style="55" customWidth="1"/>
    <col min="4361" max="4361" width="11.5546875" style="55" customWidth="1"/>
    <col min="4362" max="4362" width="1.6640625" style="55" customWidth="1"/>
    <col min="4363" max="4364" width="10.6640625" style="55" customWidth="1"/>
    <col min="4365" max="4365" width="2.33203125" style="55" customWidth="1"/>
    <col min="4366" max="4608" width="11.44140625" style="55"/>
    <col min="4609" max="4609" width="39.44140625" style="55" bestFit="1" customWidth="1"/>
    <col min="4610" max="4611" width="10.6640625" style="55" customWidth="1"/>
    <col min="4612" max="4612" width="1.6640625" style="55" customWidth="1"/>
    <col min="4613" max="4614" width="10.6640625" style="55" customWidth="1"/>
    <col min="4615" max="4615" width="1.6640625" style="55" customWidth="1"/>
    <col min="4616" max="4616" width="10.6640625" style="55" customWidth="1"/>
    <col min="4617" max="4617" width="11.5546875" style="55" customWidth="1"/>
    <col min="4618" max="4618" width="1.6640625" style="55" customWidth="1"/>
    <col min="4619" max="4620" width="10.6640625" style="55" customWidth="1"/>
    <col min="4621" max="4621" width="2.33203125" style="55" customWidth="1"/>
    <col min="4622" max="4864" width="11.44140625" style="55"/>
    <col min="4865" max="4865" width="39.44140625" style="55" bestFit="1" customWidth="1"/>
    <col min="4866" max="4867" width="10.6640625" style="55" customWidth="1"/>
    <col min="4868" max="4868" width="1.6640625" style="55" customWidth="1"/>
    <col min="4869" max="4870" width="10.6640625" style="55" customWidth="1"/>
    <col min="4871" max="4871" width="1.6640625" style="55" customWidth="1"/>
    <col min="4872" max="4872" width="10.6640625" style="55" customWidth="1"/>
    <col min="4873" max="4873" width="11.5546875" style="55" customWidth="1"/>
    <col min="4874" max="4874" width="1.6640625" style="55" customWidth="1"/>
    <col min="4875" max="4876" width="10.6640625" style="55" customWidth="1"/>
    <col min="4877" max="4877" width="2.33203125" style="55" customWidth="1"/>
    <col min="4878" max="5120" width="11.44140625" style="55"/>
    <col min="5121" max="5121" width="39.44140625" style="55" bestFit="1" customWidth="1"/>
    <col min="5122" max="5123" width="10.6640625" style="55" customWidth="1"/>
    <col min="5124" max="5124" width="1.6640625" style="55" customWidth="1"/>
    <col min="5125" max="5126" width="10.6640625" style="55" customWidth="1"/>
    <col min="5127" max="5127" width="1.6640625" style="55" customWidth="1"/>
    <col min="5128" max="5128" width="10.6640625" style="55" customWidth="1"/>
    <col min="5129" max="5129" width="11.5546875" style="55" customWidth="1"/>
    <col min="5130" max="5130" width="1.6640625" style="55" customWidth="1"/>
    <col min="5131" max="5132" width="10.6640625" style="55" customWidth="1"/>
    <col min="5133" max="5133" width="2.33203125" style="55" customWidth="1"/>
    <col min="5134" max="5376" width="11.44140625" style="55"/>
    <col min="5377" max="5377" width="39.44140625" style="55" bestFit="1" customWidth="1"/>
    <col min="5378" max="5379" width="10.6640625" style="55" customWidth="1"/>
    <col min="5380" max="5380" width="1.6640625" style="55" customWidth="1"/>
    <col min="5381" max="5382" width="10.6640625" style="55" customWidth="1"/>
    <col min="5383" max="5383" width="1.6640625" style="55" customWidth="1"/>
    <col min="5384" max="5384" width="10.6640625" style="55" customWidth="1"/>
    <col min="5385" max="5385" width="11.5546875" style="55" customWidth="1"/>
    <col min="5386" max="5386" width="1.6640625" style="55" customWidth="1"/>
    <col min="5387" max="5388" width="10.6640625" style="55" customWidth="1"/>
    <col min="5389" max="5389" width="2.33203125" style="55" customWidth="1"/>
    <col min="5390" max="5632" width="11.44140625" style="55"/>
    <col min="5633" max="5633" width="39.44140625" style="55" bestFit="1" customWidth="1"/>
    <col min="5634" max="5635" width="10.6640625" style="55" customWidth="1"/>
    <col min="5636" max="5636" width="1.6640625" style="55" customWidth="1"/>
    <col min="5637" max="5638" width="10.6640625" style="55" customWidth="1"/>
    <col min="5639" max="5639" width="1.6640625" style="55" customWidth="1"/>
    <col min="5640" max="5640" width="10.6640625" style="55" customWidth="1"/>
    <col min="5641" max="5641" width="11.5546875" style="55" customWidth="1"/>
    <col min="5642" max="5642" width="1.6640625" style="55" customWidth="1"/>
    <col min="5643" max="5644" width="10.6640625" style="55" customWidth="1"/>
    <col min="5645" max="5645" width="2.33203125" style="55" customWidth="1"/>
    <col min="5646" max="5888" width="11.44140625" style="55"/>
    <col min="5889" max="5889" width="39.44140625" style="55" bestFit="1" customWidth="1"/>
    <col min="5890" max="5891" width="10.6640625" style="55" customWidth="1"/>
    <col min="5892" max="5892" width="1.6640625" style="55" customWidth="1"/>
    <col min="5893" max="5894" width="10.6640625" style="55" customWidth="1"/>
    <col min="5895" max="5895" width="1.6640625" style="55" customWidth="1"/>
    <col min="5896" max="5896" width="10.6640625" style="55" customWidth="1"/>
    <col min="5897" max="5897" width="11.5546875" style="55" customWidth="1"/>
    <col min="5898" max="5898" width="1.6640625" style="55" customWidth="1"/>
    <col min="5899" max="5900" width="10.6640625" style="55" customWidth="1"/>
    <col min="5901" max="5901" width="2.33203125" style="55" customWidth="1"/>
    <col min="5902" max="6144" width="11.44140625" style="55"/>
    <col min="6145" max="6145" width="39.44140625" style="55" bestFit="1" customWidth="1"/>
    <col min="6146" max="6147" width="10.6640625" style="55" customWidth="1"/>
    <col min="6148" max="6148" width="1.6640625" style="55" customWidth="1"/>
    <col min="6149" max="6150" width="10.6640625" style="55" customWidth="1"/>
    <col min="6151" max="6151" width="1.6640625" style="55" customWidth="1"/>
    <col min="6152" max="6152" width="10.6640625" style="55" customWidth="1"/>
    <col min="6153" max="6153" width="11.5546875" style="55" customWidth="1"/>
    <col min="6154" max="6154" width="1.6640625" style="55" customWidth="1"/>
    <col min="6155" max="6156" width="10.6640625" style="55" customWidth="1"/>
    <col min="6157" max="6157" width="2.33203125" style="55" customWidth="1"/>
    <col min="6158" max="6400" width="11.44140625" style="55"/>
    <col min="6401" max="6401" width="39.44140625" style="55" bestFit="1" customWidth="1"/>
    <col min="6402" max="6403" width="10.6640625" style="55" customWidth="1"/>
    <col min="6404" max="6404" width="1.6640625" style="55" customWidth="1"/>
    <col min="6405" max="6406" width="10.6640625" style="55" customWidth="1"/>
    <col min="6407" max="6407" width="1.6640625" style="55" customWidth="1"/>
    <col min="6408" max="6408" width="10.6640625" style="55" customWidth="1"/>
    <col min="6409" max="6409" width="11.5546875" style="55" customWidth="1"/>
    <col min="6410" max="6410" width="1.6640625" style="55" customWidth="1"/>
    <col min="6411" max="6412" width="10.6640625" style="55" customWidth="1"/>
    <col min="6413" max="6413" width="2.33203125" style="55" customWidth="1"/>
    <col min="6414" max="6656" width="11.44140625" style="55"/>
    <col min="6657" max="6657" width="39.44140625" style="55" bestFit="1" customWidth="1"/>
    <col min="6658" max="6659" width="10.6640625" style="55" customWidth="1"/>
    <col min="6660" max="6660" width="1.6640625" style="55" customWidth="1"/>
    <col min="6661" max="6662" width="10.6640625" style="55" customWidth="1"/>
    <col min="6663" max="6663" width="1.6640625" style="55" customWidth="1"/>
    <col min="6664" max="6664" width="10.6640625" style="55" customWidth="1"/>
    <col min="6665" max="6665" width="11.5546875" style="55" customWidth="1"/>
    <col min="6666" max="6666" width="1.6640625" style="55" customWidth="1"/>
    <col min="6667" max="6668" width="10.6640625" style="55" customWidth="1"/>
    <col min="6669" max="6669" width="2.33203125" style="55" customWidth="1"/>
    <col min="6670" max="6912" width="11.44140625" style="55"/>
    <col min="6913" max="6913" width="39.44140625" style="55" bestFit="1" customWidth="1"/>
    <col min="6914" max="6915" width="10.6640625" style="55" customWidth="1"/>
    <col min="6916" max="6916" width="1.6640625" style="55" customWidth="1"/>
    <col min="6917" max="6918" width="10.6640625" style="55" customWidth="1"/>
    <col min="6919" max="6919" width="1.6640625" style="55" customWidth="1"/>
    <col min="6920" max="6920" width="10.6640625" style="55" customWidth="1"/>
    <col min="6921" max="6921" width="11.5546875" style="55" customWidth="1"/>
    <col min="6922" max="6922" width="1.6640625" style="55" customWidth="1"/>
    <col min="6923" max="6924" width="10.6640625" style="55" customWidth="1"/>
    <col min="6925" max="6925" width="2.33203125" style="55" customWidth="1"/>
    <col min="6926" max="7168" width="11.44140625" style="55"/>
    <col min="7169" max="7169" width="39.44140625" style="55" bestFit="1" customWidth="1"/>
    <col min="7170" max="7171" width="10.6640625" style="55" customWidth="1"/>
    <col min="7172" max="7172" width="1.6640625" style="55" customWidth="1"/>
    <col min="7173" max="7174" width="10.6640625" style="55" customWidth="1"/>
    <col min="7175" max="7175" width="1.6640625" style="55" customWidth="1"/>
    <col min="7176" max="7176" width="10.6640625" style="55" customWidth="1"/>
    <col min="7177" max="7177" width="11.5546875" style="55" customWidth="1"/>
    <col min="7178" max="7178" width="1.6640625" style="55" customWidth="1"/>
    <col min="7179" max="7180" width="10.6640625" style="55" customWidth="1"/>
    <col min="7181" max="7181" width="2.33203125" style="55" customWidth="1"/>
    <col min="7182" max="7424" width="11.44140625" style="55"/>
    <col min="7425" max="7425" width="39.44140625" style="55" bestFit="1" customWidth="1"/>
    <col min="7426" max="7427" width="10.6640625" style="55" customWidth="1"/>
    <col min="7428" max="7428" width="1.6640625" style="55" customWidth="1"/>
    <col min="7429" max="7430" width="10.6640625" style="55" customWidth="1"/>
    <col min="7431" max="7431" width="1.6640625" style="55" customWidth="1"/>
    <col min="7432" max="7432" width="10.6640625" style="55" customWidth="1"/>
    <col min="7433" max="7433" width="11.5546875" style="55" customWidth="1"/>
    <col min="7434" max="7434" width="1.6640625" style="55" customWidth="1"/>
    <col min="7435" max="7436" width="10.6640625" style="55" customWidth="1"/>
    <col min="7437" max="7437" width="2.33203125" style="55" customWidth="1"/>
    <col min="7438" max="7680" width="11.44140625" style="55"/>
    <col min="7681" max="7681" width="39.44140625" style="55" bestFit="1" customWidth="1"/>
    <col min="7682" max="7683" width="10.6640625" style="55" customWidth="1"/>
    <col min="7684" max="7684" width="1.6640625" style="55" customWidth="1"/>
    <col min="7685" max="7686" width="10.6640625" style="55" customWidth="1"/>
    <col min="7687" max="7687" width="1.6640625" style="55" customWidth="1"/>
    <col min="7688" max="7688" width="10.6640625" style="55" customWidth="1"/>
    <col min="7689" max="7689" width="11.5546875" style="55" customWidth="1"/>
    <col min="7690" max="7690" width="1.6640625" style="55" customWidth="1"/>
    <col min="7691" max="7692" width="10.6640625" style="55" customWidth="1"/>
    <col min="7693" max="7693" width="2.33203125" style="55" customWidth="1"/>
    <col min="7694" max="7936" width="11.44140625" style="55"/>
    <col min="7937" max="7937" width="39.44140625" style="55" bestFit="1" customWidth="1"/>
    <col min="7938" max="7939" width="10.6640625" style="55" customWidth="1"/>
    <col min="7940" max="7940" width="1.6640625" style="55" customWidth="1"/>
    <col min="7941" max="7942" width="10.6640625" style="55" customWidth="1"/>
    <col min="7943" max="7943" width="1.6640625" style="55" customWidth="1"/>
    <col min="7944" max="7944" width="10.6640625" style="55" customWidth="1"/>
    <col min="7945" max="7945" width="11.5546875" style="55" customWidth="1"/>
    <col min="7946" max="7946" width="1.6640625" style="55" customWidth="1"/>
    <col min="7947" max="7948" width="10.6640625" style="55" customWidth="1"/>
    <col min="7949" max="7949" width="2.33203125" style="55" customWidth="1"/>
    <col min="7950" max="8192" width="11.44140625" style="55"/>
    <col min="8193" max="8193" width="39.44140625" style="55" bestFit="1" customWidth="1"/>
    <col min="8194" max="8195" width="10.6640625" style="55" customWidth="1"/>
    <col min="8196" max="8196" width="1.6640625" style="55" customWidth="1"/>
    <col min="8197" max="8198" width="10.6640625" style="55" customWidth="1"/>
    <col min="8199" max="8199" width="1.6640625" style="55" customWidth="1"/>
    <col min="8200" max="8200" width="10.6640625" style="55" customWidth="1"/>
    <col min="8201" max="8201" width="11.5546875" style="55" customWidth="1"/>
    <col min="8202" max="8202" width="1.6640625" style="55" customWidth="1"/>
    <col min="8203" max="8204" width="10.6640625" style="55" customWidth="1"/>
    <col min="8205" max="8205" width="2.33203125" style="55" customWidth="1"/>
    <col min="8206" max="8448" width="11.44140625" style="55"/>
    <col min="8449" max="8449" width="39.44140625" style="55" bestFit="1" customWidth="1"/>
    <col min="8450" max="8451" width="10.6640625" style="55" customWidth="1"/>
    <col min="8452" max="8452" width="1.6640625" style="55" customWidth="1"/>
    <col min="8453" max="8454" width="10.6640625" style="55" customWidth="1"/>
    <col min="8455" max="8455" width="1.6640625" style="55" customWidth="1"/>
    <col min="8456" max="8456" width="10.6640625" style="55" customWidth="1"/>
    <col min="8457" max="8457" width="11.5546875" style="55" customWidth="1"/>
    <col min="8458" max="8458" width="1.6640625" style="55" customWidth="1"/>
    <col min="8459" max="8460" width="10.6640625" style="55" customWidth="1"/>
    <col min="8461" max="8461" width="2.33203125" style="55" customWidth="1"/>
    <col min="8462" max="8704" width="11.44140625" style="55"/>
    <col min="8705" max="8705" width="39.44140625" style="55" bestFit="1" customWidth="1"/>
    <col min="8706" max="8707" width="10.6640625" style="55" customWidth="1"/>
    <col min="8708" max="8708" width="1.6640625" style="55" customWidth="1"/>
    <col min="8709" max="8710" width="10.6640625" style="55" customWidth="1"/>
    <col min="8711" max="8711" width="1.6640625" style="55" customWidth="1"/>
    <col min="8712" max="8712" width="10.6640625" style="55" customWidth="1"/>
    <col min="8713" max="8713" width="11.5546875" style="55" customWidth="1"/>
    <col min="8714" max="8714" width="1.6640625" style="55" customWidth="1"/>
    <col min="8715" max="8716" width="10.6640625" style="55" customWidth="1"/>
    <col min="8717" max="8717" width="2.33203125" style="55" customWidth="1"/>
    <col min="8718" max="8960" width="11.44140625" style="55"/>
    <col min="8961" max="8961" width="39.44140625" style="55" bestFit="1" customWidth="1"/>
    <col min="8962" max="8963" width="10.6640625" style="55" customWidth="1"/>
    <col min="8964" max="8964" width="1.6640625" style="55" customWidth="1"/>
    <col min="8965" max="8966" width="10.6640625" style="55" customWidth="1"/>
    <col min="8967" max="8967" width="1.6640625" style="55" customWidth="1"/>
    <col min="8968" max="8968" width="10.6640625" style="55" customWidth="1"/>
    <col min="8969" max="8969" width="11.5546875" style="55" customWidth="1"/>
    <col min="8970" max="8970" width="1.6640625" style="55" customWidth="1"/>
    <col min="8971" max="8972" width="10.6640625" style="55" customWidth="1"/>
    <col min="8973" max="8973" width="2.33203125" style="55" customWidth="1"/>
    <col min="8974" max="9216" width="11.44140625" style="55"/>
    <col min="9217" max="9217" width="39.44140625" style="55" bestFit="1" customWidth="1"/>
    <col min="9218" max="9219" width="10.6640625" style="55" customWidth="1"/>
    <col min="9220" max="9220" width="1.6640625" style="55" customWidth="1"/>
    <col min="9221" max="9222" width="10.6640625" style="55" customWidth="1"/>
    <col min="9223" max="9223" width="1.6640625" style="55" customWidth="1"/>
    <col min="9224" max="9224" width="10.6640625" style="55" customWidth="1"/>
    <col min="9225" max="9225" width="11.5546875" style="55" customWidth="1"/>
    <col min="9226" max="9226" width="1.6640625" style="55" customWidth="1"/>
    <col min="9227" max="9228" width="10.6640625" style="55" customWidth="1"/>
    <col min="9229" max="9229" width="2.33203125" style="55" customWidth="1"/>
    <col min="9230" max="9472" width="11.44140625" style="55"/>
    <col min="9473" max="9473" width="39.44140625" style="55" bestFit="1" customWidth="1"/>
    <col min="9474" max="9475" width="10.6640625" style="55" customWidth="1"/>
    <col min="9476" max="9476" width="1.6640625" style="55" customWidth="1"/>
    <col min="9477" max="9478" width="10.6640625" style="55" customWidth="1"/>
    <col min="9479" max="9479" width="1.6640625" style="55" customWidth="1"/>
    <col min="9480" max="9480" width="10.6640625" style="55" customWidth="1"/>
    <col min="9481" max="9481" width="11.5546875" style="55" customWidth="1"/>
    <col min="9482" max="9482" width="1.6640625" style="55" customWidth="1"/>
    <col min="9483" max="9484" width="10.6640625" style="55" customWidth="1"/>
    <col min="9485" max="9485" width="2.33203125" style="55" customWidth="1"/>
    <col min="9486" max="9728" width="11.44140625" style="55"/>
    <col min="9729" max="9729" width="39.44140625" style="55" bestFit="1" customWidth="1"/>
    <col min="9730" max="9731" width="10.6640625" style="55" customWidth="1"/>
    <col min="9732" max="9732" width="1.6640625" style="55" customWidth="1"/>
    <col min="9733" max="9734" width="10.6640625" style="55" customWidth="1"/>
    <col min="9735" max="9735" width="1.6640625" style="55" customWidth="1"/>
    <col min="9736" max="9736" width="10.6640625" style="55" customWidth="1"/>
    <col min="9737" max="9737" width="11.5546875" style="55" customWidth="1"/>
    <col min="9738" max="9738" width="1.6640625" style="55" customWidth="1"/>
    <col min="9739" max="9740" width="10.6640625" style="55" customWidth="1"/>
    <col min="9741" max="9741" width="2.33203125" style="55" customWidth="1"/>
    <col min="9742" max="9984" width="11.44140625" style="55"/>
    <col min="9985" max="9985" width="39.44140625" style="55" bestFit="1" customWidth="1"/>
    <col min="9986" max="9987" width="10.6640625" style="55" customWidth="1"/>
    <col min="9988" max="9988" width="1.6640625" style="55" customWidth="1"/>
    <col min="9989" max="9990" width="10.6640625" style="55" customWidth="1"/>
    <col min="9991" max="9991" width="1.6640625" style="55" customWidth="1"/>
    <col min="9992" max="9992" width="10.6640625" style="55" customWidth="1"/>
    <col min="9993" max="9993" width="11.5546875" style="55" customWidth="1"/>
    <col min="9994" max="9994" width="1.6640625" style="55" customWidth="1"/>
    <col min="9995" max="9996" width="10.6640625" style="55" customWidth="1"/>
    <col min="9997" max="9997" width="2.33203125" style="55" customWidth="1"/>
    <col min="9998" max="10240" width="11.44140625" style="55"/>
    <col min="10241" max="10241" width="39.44140625" style="55" bestFit="1" customWidth="1"/>
    <col min="10242" max="10243" width="10.6640625" style="55" customWidth="1"/>
    <col min="10244" max="10244" width="1.6640625" style="55" customWidth="1"/>
    <col min="10245" max="10246" width="10.6640625" style="55" customWidth="1"/>
    <col min="10247" max="10247" width="1.6640625" style="55" customWidth="1"/>
    <col min="10248" max="10248" width="10.6640625" style="55" customWidth="1"/>
    <col min="10249" max="10249" width="11.5546875" style="55" customWidth="1"/>
    <col min="10250" max="10250" width="1.6640625" style="55" customWidth="1"/>
    <col min="10251" max="10252" width="10.6640625" style="55" customWidth="1"/>
    <col min="10253" max="10253" width="2.33203125" style="55" customWidth="1"/>
    <col min="10254" max="10496" width="11.44140625" style="55"/>
    <col min="10497" max="10497" width="39.44140625" style="55" bestFit="1" customWidth="1"/>
    <col min="10498" max="10499" width="10.6640625" style="55" customWidth="1"/>
    <col min="10500" max="10500" width="1.6640625" style="55" customWidth="1"/>
    <col min="10501" max="10502" width="10.6640625" style="55" customWidth="1"/>
    <col min="10503" max="10503" width="1.6640625" style="55" customWidth="1"/>
    <col min="10504" max="10504" width="10.6640625" style="55" customWidth="1"/>
    <col min="10505" max="10505" width="11.5546875" style="55" customWidth="1"/>
    <col min="10506" max="10506" width="1.6640625" style="55" customWidth="1"/>
    <col min="10507" max="10508" width="10.6640625" style="55" customWidth="1"/>
    <col min="10509" max="10509" width="2.33203125" style="55" customWidth="1"/>
    <col min="10510" max="10752" width="11.44140625" style="55"/>
    <col min="10753" max="10753" width="39.44140625" style="55" bestFit="1" customWidth="1"/>
    <col min="10754" max="10755" width="10.6640625" style="55" customWidth="1"/>
    <col min="10756" max="10756" width="1.6640625" style="55" customWidth="1"/>
    <col min="10757" max="10758" width="10.6640625" style="55" customWidth="1"/>
    <col min="10759" max="10759" width="1.6640625" style="55" customWidth="1"/>
    <col min="10760" max="10760" width="10.6640625" style="55" customWidth="1"/>
    <col min="10761" max="10761" width="11.5546875" style="55" customWidth="1"/>
    <col min="10762" max="10762" width="1.6640625" style="55" customWidth="1"/>
    <col min="10763" max="10764" width="10.6640625" style="55" customWidth="1"/>
    <col min="10765" max="10765" width="2.33203125" style="55" customWidth="1"/>
    <col min="10766" max="11008" width="11.44140625" style="55"/>
    <col min="11009" max="11009" width="39.44140625" style="55" bestFit="1" customWidth="1"/>
    <col min="11010" max="11011" width="10.6640625" style="55" customWidth="1"/>
    <col min="11012" max="11012" width="1.6640625" style="55" customWidth="1"/>
    <col min="11013" max="11014" width="10.6640625" style="55" customWidth="1"/>
    <col min="11015" max="11015" width="1.6640625" style="55" customWidth="1"/>
    <col min="11016" max="11016" width="10.6640625" style="55" customWidth="1"/>
    <col min="11017" max="11017" width="11.5546875" style="55" customWidth="1"/>
    <col min="11018" max="11018" width="1.6640625" style="55" customWidth="1"/>
    <col min="11019" max="11020" width="10.6640625" style="55" customWidth="1"/>
    <col min="11021" max="11021" width="2.33203125" style="55" customWidth="1"/>
    <col min="11022" max="11264" width="11.44140625" style="55"/>
    <col min="11265" max="11265" width="39.44140625" style="55" bestFit="1" customWidth="1"/>
    <col min="11266" max="11267" width="10.6640625" style="55" customWidth="1"/>
    <col min="11268" max="11268" width="1.6640625" style="55" customWidth="1"/>
    <col min="11269" max="11270" width="10.6640625" style="55" customWidth="1"/>
    <col min="11271" max="11271" width="1.6640625" style="55" customWidth="1"/>
    <col min="11272" max="11272" width="10.6640625" style="55" customWidth="1"/>
    <col min="11273" max="11273" width="11.5546875" style="55" customWidth="1"/>
    <col min="11274" max="11274" width="1.6640625" style="55" customWidth="1"/>
    <col min="11275" max="11276" width="10.6640625" style="55" customWidth="1"/>
    <col min="11277" max="11277" width="2.33203125" style="55" customWidth="1"/>
    <col min="11278" max="11520" width="11.44140625" style="55"/>
    <col min="11521" max="11521" width="39.44140625" style="55" bestFit="1" customWidth="1"/>
    <col min="11522" max="11523" width="10.6640625" style="55" customWidth="1"/>
    <col min="11524" max="11524" width="1.6640625" style="55" customWidth="1"/>
    <col min="11525" max="11526" width="10.6640625" style="55" customWidth="1"/>
    <col min="11527" max="11527" width="1.6640625" style="55" customWidth="1"/>
    <col min="11528" max="11528" width="10.6640625" style="55" customWidth="1"/>
    <col min="11529" max="11529" width="11.5546875" style="55" customWidth="1"/>
    <col min="11530" max="11530" width="1.6640625" style="55" customWidth="1"/>
    <col min="11531" max="11532" width="10.6640625" style="55" customWidth="1"/>
    <col min="11533" max="11533" width="2.33203125" style="55" customWidth="1"/>
    <col min="11534" max="11776" width="11.44140625" style="55"/>
    <col min="11777" max="11777" width="39.44140625" style="55" bestFit="1" customWidth="1"/>
    <col min="11778" max="11779" width="10.6640625" style="55" customWidth="1"/>
    <col min="11780" max="11780" width="1.6640625" style="55" customWidth="1"/>
    <col min="11781" max="11782" width="10.6640625" style="55" customWidth="1"/>
    <col min="11783" max="11783" width="1.6640625" style="55" customWidth="1"/>
    <col min="11784" max="11784" width="10.6640625" style="55" customWidth="1"/>
    <col min="11785" max="11785" width="11.5546875" style="55" customWidth="1"/>
    <col min="11786" max="11786" width="1.6640625" style="55" customWidth="1"/>
    <col min="11787" max="11788" width="10.6640625" style="55" customWidth="1"/>
    <col min="11789" max="11789" width="2.33203125" style="55" customWidth="1"/>
    <col min="11790" max="12032" width="11.44140625" style="55"/>
    <col min="12033" max="12033" width="39.44140625" style="55" bestFit="1" customWidth="1"/>
    <col min="12034" max="12035" width="10.6640625" style="55" customWidth="1"/>
    <col min="12036" max="12036" width="1.6640625" style="55" customWidth="1"/>
    <col min="12037" max="12038" width="10.6640625" style="55" customWidth="1"/>
    <col min="12039" max="12039" width="1.6640625" style="55" customWidth="1"/>
    <col min="12040" max="12040" width="10.6640625" style="55" customWidth="1"/>
    <col min="12041" max="12041" width="11.5546875" style="55" customWidth="1"/>
    <col min="12042" max="12042" width="1.6640625" style="55" customWidth="1"/>
    <col min="12043" max="12044" width="10.6640625" style="55" customWidth="1"/>
    <col min="12045" max="12045" width="2.33203125" style="55" customWidth="1"/>
    <col min="12046" max="12288" width="11.44140625" style="55"/>
    <col min="12289" max="12289" width="39.44140625" style="55" bestFit="1" customWidth="1"/>
    <col min="12290" max="12291" width="10.6640625" style="55" customWidth="1"/>
    <col min="12292" max="12292" width="1.6640625" style="55" customWidth="1"/>
    <col min="12293" max="12294" width="10.6640625" style="55" customWidth="1"/>
    <col min="12295" max="12295" width="1.6640625" style="55" customWidth="1"/>
    <col min="12296" max="12296" width="10.6640625" style="55" customWidth="1"/>
    <col min="12297" max="12297" width="11.5546875" style="55" customWidth="1"/>
    <col min="12298" max="12298" width="1.6640625" style="55" customWidth="1"/>
    <col min="12299" max="12300" width="10.6640625" style="55" customWidth="1"/>
    <col min="12301" max="12301" width="2.33203125" style="55" customWidth="1"/>
    <col min="12302" max="12544" width="11.44140625" style="55"/>
    <col min="12545" max="12545" width="39.44140625" style="55" bestFit="1" customWidth="1"/>
    <col min="12546" max="12547" width="10.6640625" style="55" customWidth="1"/>
    <col min="12548" max="12548" width="1.6640625" style="55" customWidth="1"/>
    <col min="12549" max="12550" width="10.6640625" style="55" customWidth="1"/>
    <col min="12551" max="12551" width="1.6640625" style="55" customWidth="1"/>
    <col min="12552" max="12552" width="10.6640625" style="55" customWidth="1"/>
    <col min="12553" max="12553" width="11.5546875" style="55" customWidth="1"/>
    <col min="12554" max="12554" width="1.6640625" style="55" customWidth="1"/>
    <col min="12555" max="12556" width="10.6640625" style="55" customWidth="1"/>
    <col min="12557" max="12557" width="2.33203125" style="55" customWidth="1"/>
    <col min="12558" max="12800" width="11.44140625" style="55"/>
    <col min="12801" max="12801" width="39.44140625" style="55" bestFit="1" customWidth="1"/>
    <col min="12802" max="12803" width="10.6640625" style="55" customWidth="1"/>
    <col min="12804" max="12804" width="1.6640625" style="55" customWidth="1"/>
    <col min="12805" max="12806" width="10.6640625" style="55" customWidth="1"/>
    <col min="12807" max="12807" width="1.6640625" style="55" customWidth="1"/>
    <col min="12808" max="12808" width="10.6640625" style="55" customWidth="1"/>
    <col min="12809" max="12809" width="11.5546875" style="55" customWidth="1"/>
    <col min="12810" max="12810" width="1.6640625" style="55" customWidth="1"/>
    <col min="12811" max="12812" width="10.6640625" style="55" customWidth="1"/>
    <col min="12813" max="12813" width="2.33203125" style="55" customWidth="1"/>
    <col min="12814" max="13056" width="11.44140625" style="55"/>
    <col min="13057" max="13057" width="39.44140625" style="55" bestFit="1" customWidth="1"/>
    <col min="13058" max="13059" width="10.6640625" style="55" customWidth="1"/>
    <col min="13060" max="13060" width="1.6640625" style="55" customWidth="1"/>
    <col min="13061" max="13062" width="10.6640625" style="55" customWidth="1"/>
    <col min="13063" max="13063" width="1.6640625" style="55" customWidth="1"/>
    <col min="13064" max="13064" width="10.6640625" style="55" customWidth="1"/>
    <col min="13065" max="13065" width="11.5546875" style="55" customWidth="1"/>
    <col min="13066" max="13066" width="1.6640625" style="55" customWidth="1"/>
    <col min="13067" max="13068" width="10.6640625" style="55" customWidth="1"/>
    <col min="13069" max="13069" width="2.33203125" style="55" customWidth="1"/>
    <col min="13070" max="13312" width="11.44140625" style="55"/>
    <col min="13313" max="13313" width="39.44140625" style="55" bestFit="1" customWidth="1"/>
    <col min="13314" max="13315" width="10.6640625" style="55" customWidth="1"/>
    <col min="13316" max="13316" width="1.6640625" style="55" customWidth="1"/>
    <col min="13317" max="13318" width="10.6640625" style="55" customWidth="1"/>
    <col min="13319" max="13319" width="1.6640625" style="55" customWidth="1"/>
    <col min="13320" max="13320" width="10.6640625" style="55" customWidth="1"/>
    <col min="13321" max="13321" width="11.5546875" style="55" customWidth="1"/>
    <col min="13322" max="13322" width="1.6640625" style="55" customWidth="1"/>
    <col min="13323" max="13324" width="10.6640625" style="55" customWidth="1"/>
    <col min="13325" max="13325" width="2.33203125" style="55" customWidth="1"/>
    <col min="13326" max="13568" width="11.44140625" style="55"/>
    <col min="13569" max="13569" width="39.44140625" style="55" bestFit="1" customWidth="1"/>
    <col min="13570" max="13571" width="10.6640625" style="55" customWidth="1"/>
    <col min="13572" max="13572" width="1.6640625" style="55" customWidth="1"/>
    <col min="13573" max="13574" width="10.6640625" style="55" customWidth="1"/>
    <col min="13575" max="13575" width="1.6640625" style="55" customWidth="1"/>
    <col min="13576" max="13576" width="10.6640625" style="55" customWidth="1"/>
    <col min="13577" max="13577" width="11.5546875" style="55" customWidth="1"/>
    <col min="13578" max="13578" width="1.6640625" style="55" customWidth="1"/>
    <col min="13579" max="13580" width="10.6640625" style="55" customWidth="1"/>
    <col min="13581" max="13581" width="2.33203125" style="55" customWidth="1"/>
    <col min="13582" max="13824" width="11.44140625" style="55"/>
    <col min="13825" max="13825" width="39.44140625" style="55" bestFit="1" customWidth="1"/>
    <col min="13826" max="13827" width="10.6640625" style="55" customWidth="1"/>
    <col min="13828" max="13828" width="1.6640625" style="55" customWidth="1"/>
    <col min="13829" max="13830" width="10.6640625" style="55" customWidth="1"/>
    <col min="13831" max="13831" width="1.6640625" style="55" customWidth="1"/>
    <col min="13832" max="13832" width="10.6640625" style="55" customWidth="1"/>
    <col min="13833" max="13833" width="11.5546875" style="55" customWidth="1"/>
    <col min="13834" max="13834" width="1.6640625" style="55" customWidth="1"/>
    <col min="13835" max="13836" width="10.6640625" style="55" customWidth="1"/>
    <col min="13837" max="13837" width="2.33203125" style="55" customWidth="1"/>
    <col min="13838" max="14080" width="11.44140625" style="55"/>
    <col min="14081" max="14081" width="39.44140625" style="55" bestFit="1" customWidth="1"/>
    <col min="14082" max="14083" width="10.6640625" style="55" customWidth="1"/>
    <col min="14084" max="14084" width="1.6640625" style="55" customWidth="1"/>
    <col min="14085" max="14086" width="10.6640625" style="55" customWidth="1"/>
    <col min="14087" max="14087" width="1.6640625" style="55" customWidth="1"/>
    <col min="14088" max="14088" width="10.6640625" style="55" customWidth="1"/>
    <col min="14089" max="14089" width="11.5546875" style="55" customWidth="1"/>
    <col min="14090" max="14090" width="1.6640625" style="55" customWidth="1"/>
    <col min="14091" max="14092" width="10.6640625" style="55" customWidth="1"/>
    <col min="14093" max="14093" width="2.33203125" style="55" customWidth="1"/>
    <col min="14094" max="14336" width="11.44140625" style="55"/>
    <col min="14337" max="14337" width="39.44140625" style="55" bestFit="1" customWidth="1"/>
    <col min="14338" max="14339" width="10.6640625" style="55" customWidth="1"/>
    <col min="14340" max="14340" width="1.6640625" style="55" customWidth="1"/>
    <col min="14341" max="14342" width="10.6640625" style="55" customWidth="1"/>
    <col min="14343" max="14343" width="1.6640625" style="55" customWidth="1"/>
    <col min="14344" max="14344" width="10.6640625" style="55" customWidth="1"/>
    <col min="14345" max="14345" width="11.5546875" style="55" customWidth="1"/>
    <col min="14346" max="14346" width="1.6640625" style="55" customWidth="1"/>
    <col min="14347" max="14348" width="10.6640625" style="55" customWidth="1"/>
    <col min="14349" max="14349" width="2.33203125" style="55" customWidth="1"/>
    <col min="14350" max="14592" width="11.44140625" style="55"/>
    <col min="14593" max="14593" width="39.44140625" style="55" bestFit="1" customWidth="1"/>
    <col min="14594" max="14595" width="10.6640625" style="55" customWidth="1"/>
    <col min="14596" max="14596" width="1.6640625" style="55" customWidth="1"/>
    <col min="14597" max="14598" width="10.6640625" style="55" customWidth="1"/>
    <col min="14599" max="14599" width="1.6640625" style="55" customWidth="1"/>
    <col min="14600" max="14600" width="10.6640625" style="55" customWidth="1"/>
    <col min="14601" max="14601" width="11.5546875" style="55" customWidth="1"/>
    <col min="14602" max="14602" width="1.6640625" style="55" customWidth="1"/>
    <col min="14603" max="14604" width="10.6640625" style="55" customWidth="1"/>
    <col min="14605" max="14605" width="2.33203125" style="55" customWidth="1"/>
    <col min="14606" max="14848" width="11.44140625" style="55"/>
    <col min="14849" max="14849" width="39.44140625" style="55" bestFit="1" customWidth="1"/>
    <col min="14850" max="14851" width="10.6640625" style="55" customWidth="1"/>
    <col min="14852" max="14852" width="1.6640625" style="55" customWidth="1"/>
    <col min="14853" max="14854" width="10.6640625" style="55" customWidth="1"/>
    <col min="14855" max="14855" width="1.6640625" style="55" customWidth="1"/>
    <col min="14856" max="14856" width="10.6640625" style="55" customWidth="1"/>
    <col min="14857" max="14857" width="11.5546875" style="55" customWidth="1"/>
    <col min="14858" max="14858" width="1.6640625" style="55" customWidth="1"/>
    <col min="14859" max="14860" width="10.6640625" style="55" customWidth="1"/>
    <col min="14861" max="14861" width="2.33203125" style="55" customWidth="1"/>
    <col min="14862" max="15104" width="11.44140625" style="55"/>
    <col min="15105" max="15105" width="39.44140625" style="55" bestFit="1" customWidth="1"/>
    <col min="15106" max="15107" width="10.6640625" style="55" customWidth="1"/>
    <col min="15108" max="15108" width="1.6640625" style="55" customWidth="1"/>
    <col min="15109" max="15110" width="10.6640625" style="55" customWidth="1"/>
    <col min="15111" max="15111" width="1.6640625" style="55" customWidth="1"/>
    <col min="15112" max="15112" width="10.6640625" style="55" customWidth="1"/>
    <col min="15113" max="15113" width="11.5546875" style="55" customWidth="1"/>
    <col min="15114" max="15114" width="1.6640625" style="55" customWidth="1"/>
    <col min="15115" max="15116" width="10.6640625" style="55" customWidth="1"/>
    <col min="15117" max="15117" width="2.33203125" style="55" customWidth="1"/>
    <col min="15118" max="15360" width="11.44140625" style="55"/>
    <col min="15361" max="15361" width="39.44140625" style="55" bestFit="1" customWidth="1"/>
    <col min="15362" max="15363" width="10.6640625" style="55" customWidth="1"/>
    <col min="15364" max="15364" width="1.6640625" style="55" customWidth="1"/>
    <col min="15365" max="15366" width="10.6640625" style="55" customWidth="1"/>
    <col min="15367" max="15367" width="1.6640625" style="55" customWidth="1"/>
    <col min="15368" max="15368" width="10.6640625" style="55" customWidth="1"/>
    <col min="15369" max="15369" width="11.5546875" style="55" customWidth="1"/>
    <col min="15370" max="15370" width="1.6640625" style="55" customWidth="1"/>
    <col min="15371" max="15372" width="10.6640625" style="55" customWidth="1"/>
    <col min="15373" max="15373" width="2.33203125" style="55" customWidth="1"/>
    <col min="15374" max="15616" width="11.44140625" style="55"/>
    <col min="15617" max="15617" width="39.44140625" style="55" bestFit="1" customWidth="1"/>
    <col min="15618" max="15619" width="10.6640625" style="55" customWidth="1"/>
    <col min="15620" max="15620" width="1.6640625" style="55" customWidth="1"/>
    <col min="15621" max="15622" width="10.6640625" style="55" customWidth="1"/>
    <col min="15623" max="15623" width="1.6640625" style="55" customWidth="1"/>
    <col min="15624" max="15624" width="10.6640625" style="55" customWidth="1"/>
    <col min="15625" max="15625" width="11.5546875" style="55" customWidth="1"/>
    <col min="15626" max="15626" width="1.6640625" style="55" customWidth="1"/>
    <col min="15627" max="15628" width="10.6640625" style="55" customWidth="1"/>
    <col min="15629" max="15629" width="2.33203125" style="55" customWidth="1"/>
    <col min="15630" max="15872" width="11.44140625" style="55"/>
    <col min="15873" max="15873" width="39.44140625" style="55" bestFit="1" customWidth="1"/>
    <col min="15874" max="15875" width="10.6640625" style="55" customWidth="1"/>
    <col min="15876" max="15876" width="1.6640625" style="55" customWidth="1"/>
    <col min="15877" max="15878" width="10.6640625" style="55" customWidth="1"/>
    <col min="15879" max="15879" width="1.6640625" style="55" customWidth="1"/>
    <col min="15880" max="15880" width="10.6640625" style="55" customWidth="1"/>
    <col min="15881" max="15881" width="11.5546875" style="55" customWidth="1"/>
    <col min="15882" max="15882" width="1.6640625" style="55" customWidth="1"/>
    <col min="15883" max="15884" width="10.6640625" style="55" customWidth="1"/>
    <col min="15885" max="15885" width="2.33203125" style="55" customWidth="1"/>
    <col min="15886" max="16128" width="11.44140625" style="55"/>
    <col min="16129" max="16129" width="39.44140625" style="55" bestFit="1" customWidth="1"/>
    <col min="16130" max="16131" width="10.6640625" style="55" customWidth="1"/>
    <col min="16132" max="16132" width="1.6640625" style="55" customWidth="1"/>
    <col min="16133" max="16134" width="10.6640625" style="55" customWidth="1"/>
    <col min="16135" max="16135" width="1.6640625" style="55" customWidth="1"/>
    <col min="16136" max="16136" width="10.6640625" style="55" customWidth="1"/>
    <col min="16137" max="16137" width="11.5546875" style="55" customWidth="1"/>
    <col min="16138" max="16138" width="1.6640625" style="55" customWidth="1"/>
    <col min="16139" max="16140" width="10.6640625" style="55" customWidth="1"/>
    <col min="16141" max="16141" width="2.33203125" style="55" customWidth="1"/>
    <col min="16142" max="16384" width="11.44140625" style="55"/>
  </cols>
  <sheetData>
    <row r="1" spans="1:13">
      <c r="A1" s="28" t="s">
        <v>235</v>
      </c>
      <c r="C1" s="145"/>
      <c r="D1" s="41"/>
      <c r="F1" s="166"/>
      <c r="G1" s="41"/>
      <c r="I1" s="166"/>
      <c r="L1" s="100"/>
    </row>
    <row r="2" spans="1:13">
      <c r="A2" s="28" t="s">
        <v>236</v>
      </c>
      <c r="C2" s="145"/>
      <c r="D2" s="41"/>
      <c r="F2" s="166"/>
      <c r="G2" s="41"/>
      <c r="I2" s="166"/>
      <c r="L2" s="100"/>
    </row>
    <row r="3" spans="1:13" ht="9.9" customHeight="1">
      <c r="A3" s="28"/>
      <c r="C3" s="145"/>
      <c r="D3" s="41"/>
      <c r="F3" s="166"/>
      <c r="G3" s="41"/>
      <c r="I3" s="166"/>
      <c r="L3" s="100"/>
    </row>
    <row r="4" spans="1:13" ht="15.6">
      <c r="A4" s="28" t="s">
        <v>659</v>
      </c>
      <c r="C4" s="145"/>
      <c r="D4" s="41"/>
      <c r="F4" s="166"/>
      <c r="G4" s="41"/>
      <c r="I4" s="166"/>
      <c r="L4" s="100"/>
    </row>
    <row r="5" spans="1:13" ht="9.9" customHeight="1" thickBot="1">
      <c r="A5" s="28"/>
      <c r="C5" s="145"/>
      <c r="D5" s="41"/>
      <c r="F5" s="166"/>
      <c r="G5" s="41"/>
      <c r="I5" s="166"/>
      <c r="J5" s="166"/>
      <c r="L5" s="100"/>
    </row>
    <row r="6" spans="1:13" s="37" customFormat="1" ht="9.9" customHeight="1">
      <c r="A6" s="112"/>
      <c r="B6" s="244"/>
      <c r="C6" s="245"/>
      <c r="D6" s="246"/>
      <c r="E6" s="247"/>
      <c r="F6" s="248"/>
      <c r="G6" s="246"/>
      <c r="H6" s="247"/>
      <c r="I6" s="248"/>
      <c r="J6" s="248"/>
      <c r="K6" s="247"/>
      <c r="L6" s="416"/>
      <c r="M6" s="58"/>
    </row>
    <row r="7" spans="1:13" s="37" customFormat="1" ht="15.6">
      <c r="A7" s="55" t="s">
        <v>280</v>
      </c>
      <c r="B7" s="434" t="s">
        <v>343</v>
      </c>
      <c r="C7" s="434"/>
      <c r="D7" s="396"/>
      <c r="E7" s="442" t="s">
        <v>400</v>
      </c>
      <c r="F7" s="442"/>
      <c r="G7" s="396"/>
      <c r="H7" s="434" t="s">
        <v>401</v>
      </c>
      <c r="I7" s="434"/>
      <c r="J7" s="65"/>
      <c r="K7" s="441" t="s">
        <v>402</v>
      </c>
      <c r="L7" s="441"/>
    </row>
    <row r="8" spans="1:13">
      <c r="A8" s="38" t="s">
        <v>403</v>
      </c>
      <c r="B8" s="249" t="s">
        <v>208</v>
      </c>
      <c r="C8" s="250" t="s">
        <v>209</v>
      </c>
      <c r="D8" s="396"/>
      <c r="E8" s="251" t="s">
        <v>208</v>
      </c>
      <c r="F8" s="118" t="s">
        <v>209</v>
      </c>
      <c r="G8" s="396"/>
      <c r="H8" s="251" t="s">
        <v>208</v>
      </c>
      <c r="I8" s="118" t="s">
        <v>209</v>
      </c>
      <c r="K8" s="243" t="s">
        <v>294</v>
      </c>
      <c r="L8" s="100" t="s">
        <v>137</v>
      </c>
    </row>
    <row r="9" spans="1:13" ht="9.9" customHeight="1" thickBot="1">
      <c r="A9" s="122"/>
      <c r="B9" s="252"/>
      <c r="C9" s="147"/>
      <c r="D9" s="181"/>
      <c r="E9" s="253"/>
      <c r="F9" s="182"/>
      <c r="G9" s="181"/>
      <c r="H9" s="253"/>
      <c r="I9" s="182"/>
      <c r="J9" s="166"/>
      <c r="K9" s="253"/>
      <c r="L9" s="417"/>
    </row>
    <row r="10" spans="1:13" ht="9.9" customHeight="1">
      <c r="A10" s="38"/>
      <c r="B10" s="125"/>
      <c r="C10" s="183"/>
      <c r="D10" s="396"/>
      <c r="E10" s="254"/>
      <c r="F10" s="116"/>
      <c r="G10" s="396"/>
      <c r="H10" s="254"/>
      <c r="I10" s="116"/>
      <c r="J10" s="248"/>
      <c r="L10" s="100"/>
      <c r="M10" s="58"/>
    </row>
    <row r="11" spans="1:13" s="37" customFormat="1">
      <c r="A11" s="37" t="s">
        <v>210</v>
      </c>
      <c r="B11" s="255">
        <f>IF(A11&lt;&gt;0,E11+H11+K11,"")</f>
        <v>22629</v>
      </c>
      <c r="C11" s="256">
        <f>SUM(C13+C96)</f>
        <v>100</v>
      </c>
      <c r="D11" s="184"/>
      <c r="E11" s="257">
        <f>SUM(E13+E96)</f>
        <v>22317</v>
      </c>
      <c r="F11" s="226">
        <f>IF(A11&lt;&gt;0,E11/B11*100,"")</f>
        <v>98.621238234124348</v>
      </c>
      <c r="G11" s="224"/>
      <c r="H11" s="257">
        <f>SUM(H13+H96)</f>
        <v>165</v>
      </c>
      <c r="I11" s="226">
        <f>IF(A11&lt;&gt;0,H11/B11*100,"")</f>
        <v>0.72915285695346677</v>
      </c>
      <c r="J11" s="258"/>
      <c r="K11" s="257">
        <f>SUM(K13+K96)</f>
        <v>147</v>
      </c>
      <c r="L11" s="223">
        <f>IF(A11&lt;&gt;0,K11/B11*100,"")</f>
        <v>0.64960890892217948</v>
      </c>
    </row>
    <row r="12" spans="1:13" ht="9.9" customHeight="1">
      <c r="A12" s="28"/>
      <c r="B12" s="125" t="str">
        <f t="shared" ref="B12:B75" si="0">IF(A12&lt;&gt;0,E12+H12+K12,"")</f>
        <v/>
      </c>
      <c r="C12" s="145"/>
      <c r="D12" s="41"/>
      <c r="E12" s="219"/>
      <c r="F12" s="183" t="str">
        <f t="shared" ref="F12:F75" si="1">IF(A12&lt;&gt;0,E12/B12*100,"")</f>
        <v/>
      </c>
      <c r="G12" s="51"/>
      <c r="H12" s="219"/>
      <c r="I12" s="183" t="str">
        <f t="shared" ref="I12:I75" si="2">IF(A12&lt;&gt;0,H12/B12*100,"")</f>
        <v/>
      </c>
      <c r="J12" s="51"/>
      <c r="K12" s="219"/>
      <c r="L12" s="259" t="str">
        <f t="shared" ref="L12:L75" si="3">IF(A12&lt;&gt;0,K12/B12*100,"")</f>
        <v/>
      </c>
    </row>
    <row r="13" spans="1:13" s="37" customFormat="1">
      <c r="A13" s="37" t="s">
        <v>325</v>
      </c>
      <c r="B13" s="255">
        <f>IF(A13&lt;&gt;0,E13+H13+K13,"")</f>
        <v>14805</v>
      </c>
      <c r="C13" s="225">
        <f>IF($A13&lt;&gt;0,B13/$B$11*100,"")</f>
        <v>65.424897255733796</v>
      </c>
      <c r="D13" s="260"/>
      <c r="E13" s="261">
        <f>E15+E26+E34+E60+E74+E81+E93+E94</f>
        <v>14613</v>
      </c>
      <c r="F13" s="226">
        <f t="shared" si="1"/>
        <v>98.703140830800407</v>
      </c>
      <c r="G13" s="258"/>
      <c r="H13" s="261">
        <f>H15+H26+H34+H60+H74+H81+H93+H94</f>
        <v>90</v>
      </c>
      <c r="I13" s="226">
        <f t="shared" si="2"/>
        <v>0.60790273556231</v>
      </c>
      <c r="J13" s="258"/>
      <c r="K13" s="261">
        <f>K15+K26+K34+K60+K74+K81+K93+K94</f>
        <v>102</v>
      </c>
      <c r="L13" s="223">
        <f t="shared" si="3"/>
        <v>0.68895643363728465</v>
      </c>
    </row>
    <row r="14" spans="1:13" ht="9.9" customHeight="1">
      <c r="A14" s="37"/>
      <c r="B14" s="125" t="str">
        <f t="shared" si="0"/>
        <v/>
      </c>
      <c r="C14" s="145" t="str">
        <f t="shared" ref="C14:C77" si="4">IF($A14&lt;&gt;0,B14/$B$11*100,"")</f>
        <v/>
      </c>
      <c r="D14" s="41"/>
      <c r="E14" s="219"/>
      <c r="F14" s="183" t="str">
        <f t="shared" si="1"/>
        <v/>
      </c>
      <c r="G14" s="51"/>
      <c r="H14" s="219"/>
      <c r="I14" s="183" t="str">
        <f t="shared" si="2"/>
        <v/>
      </c>
      <c r="J14" s="51"/>
      <c r="K14" s="219"/>
      <c r="L14" s="259" t="str">
        <f t="shared" si="3"/>
        <v/>
      </c>
    </row>
    <row r="15" spans="1:13" s="262" customFormat="1">
      <c r="A15" s="37" t="s">
        <v>212</v>
      </c>
      <c r="B15" s="255">
        <f t="shared" si="0"/>
        <v>1448</v>
      </c>
      <c r="C15" s="225">
        <f t="shared" si="4"/>
        <v>6.3988687082946667</v>
      </c>
      <c r="D15" s="260"/>
      <c r="E15" s="261">
        <f>E16+E21</f>
        <v>1429</v>
      </c>
      <c r="F15" s="226">
        <f t="shared" si="1"/>
        <v>98.687845303867405</v>
      </c>
      <c r="G15" s="258"/>
      <c r="H15" s="261">
        <f>H16+H21</f>
        <v>12</v>
      </c>
      <c r="I15" s="226">
        <f t="shared" si="2"/>
        <v>0.82872928176795579</v>
      </c>
      <c r="J15" s="258"/>
      <c r="K15" s="261">
        <f>K16+K21</f>
        <v>7</v>
      </c>
      <c r="L15" s="223">
        <f t="shared" si="3"/>
        <v>0.48342541436464087</v>
      </c>
    </row>
    <row r="16" spans="1:13" s="415" customFormat="1">
      <c r="A16" s="28" t="s">
        <v>139</v>
      </c>
      <c r="B16" s="125">
        <f t="shared" si="0"/>
        <v>439</v>
      </c>
      <c r="C16" s="145">
        <f t="shared" si="4"/>
        <v>1.9399885103186176</v>
      </c>
      <c r="D16" s="41"/>
      <c r="E16" s="125">
        <f>SUM(E17:E19)</f>
        <v>432</v>
      </c>
      <c r="F16" s="183">
        <f t="shared" si="1"/>
        <v>98.405466970387252</v>
      </c>
      <c r="G16" s="206"/>
      <c r="H16" s="125">
        <f>SUM(H17:H19)</f>
        <v>4</v>
      </c>
      <c r="I16" s="183">
        <f t="shared" si="2"/>
        <v>0.91116173120728927</v>
      </c>
      <c r="J16" s="206"/>
      <c r="K16" s="125">
        <f>SUM(K17:K19)</f>
        <v>3</v>
      </c>
      <c r="L16" s="206">
        <f t="shared" si="3"/>
        <v>0.68337129840546695</v>
      </c>
    </row>
    <row r="17" spans="1:12" s="418" customFormat="1">
      <c r="A17" s="28" t="s">
        <v>140</v>
      </c>
      <c r="B17" s="125">
        <f t="shared" si="0"/>
        <v>77</v>
      </c>
      <c r="C17" s="145">
        <f t="shared" si="4"/>
        <v>0.34027133324495118</v>
      </c>
      <c r="D17" s="41"/>
      <c r="E17" s="217">
        <v>76</v>
      </c>
      <c r="F17" s="183">
        <f t="shared" si="1"/>
        <v>98.701298701298697</v>
      </c>
      <c r="G17" s="218"/>
      <c r="H17" s="217">
        <v>1</v>
      </c>
      <c r="I17" s="183">
        <f t="shared" si="2"/>
        <v>1.2987012987012987</v>
      </c>
      <c r="J17" s="218"/>
      <c r="K17" s="217">
        <v>0</v>
      </c>
      <c r="L17" s="206">
        <f t="shared" si="3"/>
        <v>0</v>
      </c>
    </row>
    <row r="18" spans="1:12" s="418" customFormat="1">
      <c r="A18" s="28" t="s">
        <v>141</v>
      </c>
      <c r="B18" s="125">
        <f t="shared" si="0"/>
        <v>95</v>
      </c>
      <c r="C18" s="145">
        <f t="shared" si="4"/>
        <v>0.41981528127623846</v>
      </c>
      <c r="D18" s="41"/>
      <c r="E18" s="217">
        <v>95</v>
      </c>
      <c r="F18" s="183">
        <f t="shared" si="1"/>
        <v>100</v>
      </c>
      <c r="G18" s="218"/>
      <c r="H18" s="217">
        <v>0</v>
      </c>
      <c r="I18" s="183">
        <f t="shared" si="2"/>
        <v>0</v>
      </c>
      <c r="J18" s="218"/>
      <c r="K18" s="217">
        <v>0</v>
      </c>
      <c r="L18" s="206">
        <f t="shared" si="3"/>
        <v>0</v>
      </c>
    </row>
    <row r="19" spans="1:12" s="418" customFormat="1">
      <c r="A19" s="28" t="s">
        <v>142</v>
      </c>
      <c r="B19" s="125">
        <f t="shared" si="0"/>
        <v>267</v>
      </c>
      <c r="C19" s="145">
        <f t="shared" si="4"/>
        <v>1.1799018957974281</v>
      </c>
      <c r="D19" s="41"/>
      <c r="E19" s="217">
        <v>261</v>
      </c>
      <c r="F19" s="183">
        <f t="shared" si="1"/>
        <v>97.752808988764045</v>
      </c>
      <c r="G19" s="218"/>
      <c r="H19" s="217">
        <v>3</v>
      </c>
      <c r="I19" s="183">
        <f t="shared" si="2"/>
        <v>1.1235955056179776</v>
      </c>
      <c r="J19" s="218"/>
      <c r="K19" s="217">
        <v>3</v>
      </c>
      <c r="L19" s="206">
        <f t="shared" si="3"/>
        <v>1.1235955056179776</v>
      </c>
    </row>
    <row r="20" spans="1:12" ht="9.9" customHeight="1">
      <c r="A20" s="28"/>
      <c r="B20" s="125" t="str">
        <f t="shared" si="0"/>
        <v/>
      </c>
      <c r="C20" s="145" t="str">
        <f t="shared" si="4"/>
        <v/>
      </c>
      <c r="D20" s="41"/>
      <c r="E20" s="125"/>
      <c r="F20" s="183" t="str">
        <f t="shared" si="1"/>
        <v/>
      </c>
      <c r="G20" s="206"/>
      <c r="H20" s="125"/>
      <c r="I20" s="183" t="str">
        <f t="shared" si="2"/>
        <v/>
      </c>
      <c r="J20" s="206"/>
      <c r="K20" s="125"/>
      <c r="L20" s="206" t="str">
        <f t="shared" si="3"/>
        <v/>
      </c>
    </row>
    <row r="21" spans="1:12" s="415" customFormat="1">
      <c r="A21" s="28" t="s">
        <v>143</v>
      </c>
      <c r="B21" s="125">
        <f t="shared" si="0"/>
        <v>1009</v>
      </c>
      <c r="C21" s="145">
        <f t="shared" si="4"/>
        <v>4.4588801979760486</v>
      </c>
      <c r="D21" s="41"/>
      <c r="E21" s="219">
        <f>SUM(E22:E24)</f>
        <v>997</v>
      </c>
      <c r="F21" s="183">
        <f t="shared" si="1"/>
        <v>98.810703666997028</v>
      </c>
      <c r="G21" s="51"/>
      <c r="H21" s="219">
        <f>SUM(H22:H24)</f>
        <v>8</v>
      </c>
      <c r="I21" s="183">
        <f t="shared" si="2"/>
        <v>0.79286422200198214</v>
      </c>
      <c r="J21" s="51"/>
      <c r="K21" s="219">
        <f>SUM(K22:K24)</f>
        <v>4</v>
      </c>
      <c r="L21" s="259">
        <f t="shared" si="3"/>
        <v>0.39643211100099107</v>
      </c>
    </row>
    <row r="22" spans="1:12" s="418" customFormat="1">
      <c r="A22" s="28" t="s">
        <v>144</v>
      </c>
      <c r="B22" s="125">
        <f t="shared" si="0"/>
        <v>338</v>
      </c>
      <c r="C22" s="145">
        <f t="shared" si="4"/>
        <v>1.4936585796986168</v>
      </c>
      <c r="D22" s="41"/>
      <c r="E22" s="217">
        <v>334</v>
      </c>
      <c r="F22" s="183">
        <f t="shared" si="1"/>
        <v>98.816568047337284</v>
      </c>
      <c r="G22" s="218"/>
      <c r="H22" s="217">
        <v>3</v>
      </c>
      <c r="I22" s="183">
        <f t="shared" si="2"/>
        <v>0.8875739644970414</v>
      </c>
      <c r="J22" s="218"/>
      <c r="K22" s="217">
        <v>1</v>
      </c>
      <c r="L22" s="259">
        <f t="shared" si="3"/>
        <v>0.29585798816568049</v>
      </c>
    </row>
    <row r="23" spans="1:12" s="418" customFormat="1">
      <c r="A23" s="28" t="s">
        <v>145</v>
      </c>
      <c r="B23" s="125">
        <f t="shared" si="0"/>
        <v>148</v>
      </c>
      <c r="C23" s="145">
        <f t="shared" si="4"/>
        <v>0.6540280171461399</v>
      </c>
      <c r="D23" s="41"/>
      <c r="E23" s="217">
        <v>147</v>
      </c>
      <c r="F23" s="183">
        <f t="shared" si="1"/>
        <v>99.324324324324323</v>
      </c>
      <c r="G23" s="218"/>
      <c r="H23" s="217">
        <v>1</v>
      </c>
      <c r="I23" s="183">
        <f t="shared" si="2"/>
        <v>0.67567567567567566</v>
      </c>
      <c r="J23" s="218"/>
      <c r="K23" s="217">
        <v>0</v>
      </c>
      <c r="L23" s="259">
        <f t="shared" si="3"/>
        <v>0</v>
      </c>
    </row>
    <row r="24" spans="1:12" s="418" customFormat="1">
      <c r="A24" s="28" t="s">
        <v>146</v>
      </c>
      <c r="B24" s="125">
        <f t="shared" si="0"/>
        <v>523</v>
      </c>
      <c r="C24" s="145">
        <f t="shared" si="4"/>
        <v>2.3111936011312917</v>
      </c>
      <c r="D24" s="41"/>
      <c r="E24" s="217">
        <v>516</v>
      </c>
      <c r="F24" s="183">
        <f t="shared" si="1"/>
        <v>98.661567877629068</v>
      </c>
      <c r="G24" s="218"/>
      <c r="H24" s="217">
        <v>4</v>
      </c>
      <c r="I24" s="183">
        <f t="shared" si="2"/>
        <v>0.76481835564053535</v>
      </c>
      <c r="J24" s="218"/>
      <c r="K24" s="217">
        <v>3</v>
      </c>
      <c r="L24" s="259">
        <f t="shared" si="3"/>
        <v>0.57361376673040154</v>
      </c>
    </row>
    <row r="25" spans="1:12" ht="9.9" customHeight="1">
      <c r="A25" s="28"/>
      <c r="B25" s="125" t="str">
        <f t="shared" si="0"/>
        <v/>
      </c>
      <c r="C25" s="145" t="str">
        <f t="shared" si="4"/>
        <v/>
      </c>
      <c r="D25" s="41"/>
      <c r="E25" s="219"/>
      <c r="F25" s="183" t="str">
        <f t="shared" si="1"/>
        <v/>
      </c>
      <c r="G25" s="51"/>
      <c r="H25" s="219"/>
      <c r="I25" s="183" t="str">
        <f t="shared" si="2"/>
        <v/>
      </c>
      <c r="J25" s="51"/>
      <c r="K25" s="219"/>
      <c r="L25" s="259" t="str">
        <f t="shared" si="3"/>
        <v/>
      </c>
    </row>
    <row r="26" spans="1:12" s="262" customFormat="1">
      <c r="A26" s="37" t="s">
        <v>234</v>
      </c>
      <c r="B26" s="255">
        <f t="shared" si="0"/>
        <v>896</v>
      </c>
      <c r="C26" s="225">
        <f t="shared" si="4"/>
        <v>3.9595209686685227</v>
      </c>
      <c r="D26" s="260"/>
      <c r="E26" s="261">
        <f>E27</f>
        <v>881</v>
      </c>
      <c r="F26" s="226">
        <f t="shared" si="1"/>
        <v>98.325892857142861</v>
      </c>
      <c r="G26" s="258"/>
      <c r="H26" s="261">
        <f>H27</f>
        <v>6</v>
      </c>
      <c r="I26" s="226">
        <f t="shared" si="2"/>
        <v>0.6696428571428571</v>
      </c>
      <c r="J26" s="258"/>
      <c r="K26" s="261">
        <f>K27</f>
        <v>9</v>
      </c>
      <c r="L26" s="223">
        <f t="shared" si="3"/>
        <v>1.0044642857142858</v>
      </c>
    </row>
    <row r="27" spans="1:12" s="415" customFormat="1">
      <c r="A27" s="28" t="s">
        <v>147</v>
      </c>
      <c r="B27" s="125">
        <f t="shared" si="0"/>
        <v>896</v>
      </c>
      <c r="C27" s="145">
        <f t="shared" si="4"/>
        <v>3.9595209686685227</v>
      </c>
      <c r="D27" s="41"/>
      <c r="E27" s="219">
        <f>SUM(E28:E32)</f>
        <v>881</v>
      </c>
      <c r="F27" s="183">
        <f t="shared" si="1"/>
        <v>98.325892857142861</v>
      </c>
      <c r="G27" s="51"/>
      <c r="H27" s="219">
        <f>SUM(H28:H32)</f>
        <v>6</v>
      </c>
      <c r="I27" s="183">
        <f t="shared" si="2"/>
        <v>0.6696428571428571</v>
      </c>
      <c r="J27" s="51"/>
      <c r="K27" s="219">
        <f>SUM(K28:K32)</f>
        <v>9</v>
      </c>
      <c r="L27" s="259">
        <f t="shared" si="3"/>
        <v>1.0044642857142858</v>
      </c>
    </row>
    <row r="28" spans="1:12" s="418" customFormat="1">
      <c r="A28" s="28" t="s">
        <v>148</v>
      </c>
      <c r="B28" s="125">
        <f t="shared" si="0"/>
        <v>143</v>
      </c>
      <c r="C28" s="145">
        <f t="shared" si="4"/>
        <v>0.63193247602633784</v>
      </c>
      <c r="D28" s="41"/>
      <c r="E28" s="217">
        <v>142</v>
      </c>
      <c r="F28" s="183">
        <f t="shared" si="1"/>
        <v>99.300699300699307</v>
      </c>
      <c r="G28" s="218"/>
      <c r="H28" s="217">
        <v>0</v>
      </c>
      <c r="I28" s="183">
        <f t="shared" si="2"/>
        <v>0</v>
      </c>
      <c r="J28" s="218"/>
      <c r="K28" s="217">
        <v>1</v>
      </c>
      <c r="L28" s="259">
        <f t="shared" si="3"/>
        <v>0.69930069930069927</v>
      </c>
    </row>
    <row r="29" spans="1:12" s="418" customFormat="1">
      <c r="A29" s="28" t="s">
        <v>149</v>
      </c>
      <c r="B29" s="125">
        <f t="shared" si="0"/>
        <v>225</v>
      </c>
      <c r="C29" s="145">
        <f t="shared" si="4"/>
        <v>0.99429935039109107</v>
      </c>
      <c r="D29" s="41"/>
      <c r="E29" s="217">
        <v>222</v>
      </c>
      <c r="F29" s="183">
        <f t="shared" si="1"/>
        <v>98.666666666666671</v>
      </c>
      <c r="G29" s="218"/>
      <c r="H29" s="217">
        <v>1</v>
      </c>
      <c r="I29" s="183">
        <f t="shared" si="2"/>
        <v>0.44444444444444442</v>
      </c>
      <c r="J29" s="218"/>
      <c r="K29" s="217">
        <v>2</v>
      </c>
      <c r="L29" s="259">
        <f t="shared" si="3"/>
        <v>0.88888888888888884</v>
      </c>
    </row>
    <row r="30" spans="1:12" s="418" customFormat="1">
      <c r="A30" s="28" t="s">
        <v>150</v>
      </c>
      <c r="B30" s="125">
        <f t="shared" si="0"/>
        <v>176</v>
      </c>
      <c r="C30" s="145">
        <f t="shared" si="4"/>
        <v>0.77776304741703117</v>
      </c>
      <c r="D30" s="41"/>
      <c r="E30" s="217">
        <v>174</v>
      </c>
      <c r="F30" s="183">
        <f t="shared" si="1"/>
        <v>98.86363636363636</v>
      </c>
      <c r="G30" s="218"/>
      <c r="H30" s="217">
        <v>1</v>
      </c>
      <c r="I30" s="183">
        <f t="shared" si="2"/>
        <v>0.56818181818181823</v>
      </c>
      <c r="J30" s="218"/>
      <c r="K30" s="217">
        <v>1</v>
      </c>
      <c r="L30" s="259">
        <f t="shared" si="3"/>
        <v>0.56818181818181823</v>
      </c>
    </row>
    <row r="31" spans="1:12" s="418" customFormat="1">
      <c r="A31" s="28" t="s">
        <v>151</v>
      </c>
      <c r="B31" s="125">
        <f t="shared" si="0"/>
        <v>195</v>
      </c>
      <c r="C31" s="145">
        <f t="shared" si="4"/>
        <v>0.86172610367227886</v>
      </c>
      <c r="D31" s="41"/>
      <c r="E31" s="217">
        <v>189</v>
      </c>
      <c r="F31" s="183">
        <f t="shared" si="1"/>
        <v>96.92307692307692</v>
      </c>
      <c r="G31" s="218"/>
      <c r="H31" s="217">
        <v>3</v>
      </c>
      <c r="I31" s="183">
        <f t="shared" si="2"/>
        <v>1.5384615384615385</v>
      </c>
      <c r="J31" s="218"/>
      <c r="K31" s="217">
        <v>3</v>
      </c>
      <c r="L31" s="259">
        <f t="shared" si="3"/>
        <v>1.5384615384615385</v>
      </c>
    </row>
    <row r="32" spans="1:12" s="418" customFormat="1">
      <c r="A32" s="28" t="s">
        <v>152</v>
      </c>
      <c r="B32" s="125">
        <f t="shared" si="0"/>
        <v>157</v>
      </c>
      <c r="C32" s="145">
        <f t="shared" si="4"/>
        <v>0.69379999116178348</v>
      </c>
      <c r="D32" s="41"/>
      <c r="E32" s="217">
        <v>154</v>
      </c>
      <c r="F32" s="183">
        <f t="shared" si="1"/>
        <v>98.089171974522287</v>
      </c>
      <c r="G32" s="218"/>
      <c r="H32" s="217">
        <v>1</v>
      </c>
      <c r="I32" s="183">
        <f t="shared" si="2"/>
        <v>0.63694267515923575</v>
      </c>
      <c r="J32" s="218"/>
      <c r="K32" s="217">
        <v>2</v>
      </c>
      <c r="L32" s="259">
        <f t="shared" si="3"/>
        <v>1.2738853503184715</v>
      </c>
    </row>
    <row r="33" spans="1:12" ht="9.9" customHeight="1">
      <c r="A33" s="28"/>
      <c r="B33" s="125" t="str">
        <f t="shared" si="0"/>
        <v/>
      </c>
      <c r="C33" s="145" t="str">
        <f t="shared" si="4"/>
        <v/>
      </c>
      <c r="D33" s="41"/>
      <c r="E33" s="219"/>
      <c r="F33" s="183" t="str">
        <f t="shared" si="1"/>
        <v/>
      </c>
      <c r="G33" s="51"/>
      <c r="H33" s="219"/>
      <c r="I33" s="183" t="str">
        <f t="shared" si="2"/>
        <v/>
      </c>
      <c r="J33" s="51"/>
      <c r="K33" s="219"/>
      <c r="L33" s="259" t="str">
        <f t="shared" si="3"/>
        <v/>
      </c>
    </row>
    <row r="34" spans="1:12" s="262" customFormat="1">
      <c r="A34" s="37" t="s">
        <v>213</v>
      </c>
      <c r="B34" s="255">
        <f t="shared" si="0"/>
        <v>6577</v>
      </c>
      <c r="C34" s="225">
        <f t="shared" si="4"/>
        <v>29.064474788987582</v>
      </c>
      <c r="D34" s="260"/>
      <c r="E34" s="261">
        <f>E35+E41+E51+E53</f>
        <v>6480</v>
      </c>
      <c r="F34" s="226">
        <f t="shared" si="1"/>
        <v>98.525163448380724</v>
      </c>
      <c r="G34" s="258"/>
      <c r="H34" s="261">
        <f>H35+H41+H51+H53</f>
        <v>45</v>
      </c>
      <c r="I34" s="226">
        <f t="shared" si="2"/>
        <v>0.68420252394708836</v>
      </c>
      <c r="J34" s="258"/>
      <c r="K34" s="261">
        <f>K35+K41+K51+K53</f>
        <v>52</v>
      </c>
      <c r="L34" s="223">
        <f t="shared" si="3"/>
        <v>0.79063402767219093</v>
      </c>
    </row>
    <row r="35" spans="1:12" s="415" customFormat="1">
      <c r="A35" s="28" t="s">
        <v>153</v>
      </c>
      <c r="B35" s="125">
        <f t="shared" si="0"/>
        <v>2232</v>
      </c>
      <c r="C35" s="145">
        <f t="shared" si="4"/>
        <v>9.8634495558796242</v>
      </c>
      <c r="D35" s="41"/>
      <c r="E35" s="219">
        <f>SUM(E36:E39)</f>
        <v>2189</v>
      </c>
      <c r="F35" s="183">
        <f t="shared" si="1"/>
        <v>98.07347670250897</v>
      </c>
      <c r="G35" s="51"/>
      <c r="H35" s="219">
        <f>SUM(H36:H39)</f>
        <v>22</v>
      </c>
      <c r="I35" s="183">
        <f t="shared" si="2"/>
        <v>0.98566308243727596</v>
      </c>
      <c r="J35" s="51"/>
      <c r="K35" s="219">
        <f>SUM(K36:K39)</f>
        <v>21</v>
      </c>
      <c r="L35" s="259">
        <f t="shared" si="3"/>
        <v>0.94086021505376349</v>
      </c>
    </row>
    <row r="36" spans="1:12" s="418" customFormat="1">
      <c r="A36" s="28" t="s">
        <v>154</v>
      </c>
      <c r="B36" s="125">
        <f t="shared" si="0"/>
        <v>1195</v>
      </c>
      <c r="C36" s="145">
        <f t="shared" si="4"/>
        <v>5.2808343276326841</v>
      </c>
      <c r="D36" s="41"/>
      <c r="E36" s="217">
        <v>1167</v>
      </c>
      <c r="F36" s="183">
        <f t="shared" si="1"/>
        <v>97.656903765690373</v>
      </c>
      <c r="G36" s="218"/>
      <c r="H36" s="217">
        <v>16</v>
      </c>
      <c r="I36" s="183">
        <f t="shared" si="2"/>
        <v>1.3389121338912133</v>
      </c>
      <c r="J36" s="218"/>
      <c r="K36" s="217">
        <v>12</v>
      </c>
      <c r="L36" s="259">
        <f t="shared" si="3"/>
        <v>1.00418410041841</v>
      </c>
    </row>
    <row r="37" spans="1:12" s="418" customFormat="1">
      <c r="A37" s="28" t="s">
        <v>155</v>
      </c>
      <c r="B37" s="125">
        <f t="shared" si="0"/>
        <v>603</v>
      </c>
      <c r="C37" s="145">
        <f t="shared" si="4"/>
        <v>2.6647222590481241</v>
      </c>
      <c r="D37" s="41"/>
      <c r="E37" s="217">
        <v>596</v>
      </c>
      <c r="F37" s="183">
        <f t="shared" si="1"/>
        <v>98.839137645107797</v>
      </c>
      <c r="G37" s="218"/>
      <c r="H37" s="217">
        <v>4</v>
      </c>
      <c r="I37" s="183">
        <f t="shared" si="2"/>
        <v>0.66334991708126034</v>
      </c>
      <c r="J37" s="218"/>
      <c r="K37" s="217">
        <v>3</v>
      </c>
      <c r="L37" s="259">
        <f t="shared" si="3"/>
        <v>0.49751243781094528</v>
      </c>
    </row>
    <row r="38" spans="1:12" s="418" customFormat="1">
      <c r="A38" s="28" t="s">
        <v>156</v>
      </c>
      <c r="B38" s="125">
        <f t="shared" si="0"/>
        <v>183</v>
      </c>
      <c r="C38" s="145">
        <f t="shared" si="4"/>
        <v>0.80869680498475405</v>
      </c>
      <c r="D38" s="41"/>
      <c r="E38" s="217">
        <v>181</v>
      </c>
      <c r="F38" s="183">
        <f t="shared" si="1"/>
        <v>98.907103825136616</v>
      </c>
      <c r="G38" s="218"/>
      <c r="H38" s="217">
        <v>1</v>
      </c>
      <c r="I38" s="183">
        <f t="shared" si="2"/>
        <v>0.54644808743169404</v>
      </c>
      <c r="J38" s="218"/>
      <c r="K38" s="217">
        <v>1</v>
      </c>
      <c r="L38" s="259">
        <f t="shared" si="3"/>
        <v>0.54644808743169404</v>
      </c>
    </row>
    <row r="39" spans="1:12" s="418" customFormat="1">
      <c r="A39" s="28" t="s">
        <v>157</v>
      </c>
      <c r="B39" s="125">
        <f t="shared" si="0"/>
        <v>251</v>
      </c>
      <c r="C39" s="145">
        <f t="shared" si="4"/>
        <v>1.1091961642140615</v>
      </c>
      <c r="D39" s="41"/>
      <c r="E39" s="217">
        <v>245</v>
      </c>
      <c r="F39" s="183">
        <f t="shared" si="1"/>
        <v>97.609561752988043</v>
      </c>
      <c r="G39" s="218"/>
      <c r="H39" s="217">
        <v>1</v>
      </c>
      <c r="I39" s="183">
        <f t="shared" si="2"/>
        <v>0.39840637450199201</v>
      </c>
      <c r="J39" s="218"/>
      <c r="K39" s="217">
        <v>5</v>
      </c>
      <c r="L39" s="259">
        <f t="shared" si="3"/>
        <v>1.9920318725099602</v>
      </c>
    </row>
    <row r="40" spans="1:12" ht="9.9" customHeight="1">
      <c r="A40" s="28"/>
      <c r="B40" s="125" t="str">
        <f t="shared" si="0"/>
        <v/>
      </c>
      <c r="C40" s="145" t="str">
        <f t="shared" si="4"/>
        <v/>
      </c>
      <c r="D40" s="41"/>
      <c r="E40" s="219"/>
      <c r="F40" s="183" t="str">
        <f t="shared" si="1"/>
        <v/>
      </c>
      <c r="G40" s="51"/>
      <c r="H40" s="219"/>
      <c r="I40" s="183" t="str">
        <f t="shared" si="2"/>
        <v/>
      </c>
      <c r="J40" s="51"/>
      <c r="K40" s="129">
        <v>0</v>
      </c>
      <c r="L40" s="259" t="str">
        <f t="shared" si="3"/>
        <v/>
      </c>
    </row>
    <row r="41" spans="1:12" s="415" customFormat="1">
      <c r="A41" s="28" t="s">
        <v>158</v>
      </c>
      <c r="B41" s="125">
        <f t="shared" si="0"/>
        <v>1916</v>
      </c>
      <c r="C41" s="145">
        <f t="shared" si="4"/>
        <v>8.4670113571081362</v>
      </c>
      <c r="D41" s="41"/>
      <c r="E41" s="219">
        <f>SUM(E42:E49)</f>
        <v>1892</v>
      </c>
      <c r="F41" s="183">
        <f t="shared" si="1"/>
        <v>98.747390396659711</v>
      </c>
      <c r="G41" s="51"/>
      <c r="H41" s="219">
        <f>SUM(H42:H49)</f>
        <v>12</v>
      </c>
      <c r="I41" s="183">
        <f t="shared" si="2"/>
        <v>0.62630480167014613</v>
      </c>
      <c r="J41" s="51"/>
      <c r="K41" s="219">
        <f>SUM(K42:K49)</f>
        <v>12</v>
      </c>
      <c r="L41" s="259">
        <f t="shared" si="3"/>
        <v>0.62630480167014613</v>
      </c>
    </row>
    <row r="42" spans="1:12" s="418" customFormat="1">
      <c r="A42" s="28" t="s">
        <v>214</v>
      </c>
      <c r="B42" s="125">
        <f t="shared" si="0"/>
        <v>231</v>
      </c>
      <c r="C42" s="145">
        <f t="shared" si="4"/>
        <v>1.0208139997348535</v>
      </c>
      <c r="D42" s="41"/>
      <c r="E42" s="217">
        <v>229</v>
      </c>
      <c r="F42" s="183">
        <f t="shared" si="1"/>
        <v>99.134199134199136</v>
      </c>
      <c r="G42" s="218"/>
      <c r="H42" s="217">
        <v>0</v>
      </c>
      <c r="I42" s="183">
        <f t="shared" si="2"/>
        <v>0</v>
      </c>
      <c r="J42" s="218"/>
      <c r="K42" s="217">
        <v>2</v>
      </c>
      <c r="L42" s="259">
        <f t="shared" si="3"/>
        <v>0.86580086580086579</v>
      </c>
    </row>
    <row r="43" spans="1:12" s="418" customFormat="1">
      <c r="A43" s="28" t="s">
        <v>159</v>
      </c>
      <c r="B43" s="125">
        <f t="shared" si="0"/>
        <v>223</v>
      </c>
      <c r="C43" s="145">
        <f t="shared" si="4"/>
        <v>0.98546113394317025</v>
      </c>
      <c r="D43" s="41"/>
      <c r="E43" s="217">
        <v>219</v>
      </c>
      <c r="F43" s="183">
        <f t="shared" si="1"/>
        <v>98.206278026905821</v>
      </c>
      <c r="G43" s="218"/>
      <c r="H43" s="217">
        <v>2</v>
      </c>
      <c r="I43" s="183">
        <f t="shared" si="2"/>
        <v>0.89686098654708524</v>
      </c>
      <c r="J43" s="218"/>
      <c r="K43" s="217">
        <v>2</v>
      </c>
      <c r="L43" s="259">
        <f t="shared" si="3"/>
        <v>0.89686098654708524</v>
      </c>
    </row>
    <row r="44" spans="1:12" s="418" customFormat="1">
      <c r="A44" s="28" t="s">
        <v>160</v>
      </c>
      <c r="B44" s="125">
        <f t="shared" si="0"/>
        <v>126</v>
      </c>
      <c r="C44" s="145">
        <f t="shared" si="4"/>
        <v>0.55680763621901108</v>
      </c>
      <c r="D44" s="41"/>
      <c r="E44" s="217">
        <v>125</v>
      </c>
      <c r="F44" s="183">
        <f t="shared" si="1"/>
        <v>99.206349206349216</v>
      </c>
      <c r="G44" s="218"/>
      <c r="H44" s="217">
        <v>0</v>
      </c>
      <c r="I44" s="183">
        <f t="shared" si="2"/>
        <v>0</v>
      </c>
      <c r="J44" s="218"/>
      <c r="K44" s="217">
        <v>1</v>
      </c>
      <c r="L44" s="259">
        <f t="shared" si="3"/>
        <v>0.79365079365079361</v>
      </c>
    </row>
    <row r="45" spans="1:12" s="418" customFormat="1">
      <c r="A45" s="28" t="s">
        <v>161</v>
      </c>
      <c r="B45" s="125">
        <f t="shared" si="0"/>
        <v>239</v>
      </c>
      <c r="C45" s="145">
        <f t="shared" si="4"/>
        <v>1.0561668655265368</v>
      </c>
      <c r="D45" s="41"/>
      <c r="E45" s="217">
        <v>235</v>
      </c>
      <c r="F45" s="183">
        <f t="shared" si="1"/>
        <v>98.326359832635973</v>
      </c>
      <c r="G45" s="218"/>
      <c r="H45" s="217">
        <v>3</v>
      </c>
      <c r="I45" s="183">
        <f t="shared" si="2"/>
        <v>1.2552301255230125</v>
      </c>
      <c r="J45" s="218"/>
      <c r="K45" s="217">
        <v>1</v>
      </c>
      <c r="L45" s="259">
        <f t="shared" si="3"/>
        <v>0.41841004184100417</v>
      </c>
    </row>
    <row r="46" spans="1:12" s="418" customFormat="1">
      <c r="A46" s="28" t="s">
        <v>164</v>
      </c>
      <c r="B46" s="125">
        <f t="shared" si="0"/>
        <v>224</v>
      </c>
      <c r="C46" s="145">
        <f t="shared" si="4"/>
        <v>0.98988024216713066</v>
      </c>
      <c r="D46" s="41"/>
      <c r="E46" s="217">
        <v>218</v>
      </c>
      <c r="F46" s="183">
        <f t="shared" si="1"/>
        <v>97.321428571428569</v>
      </c>
      <c r="G46" s="218"/>
      <c r="H46" s="217">
        <v>4</v>
      </c>
      <c r="I46" s="183">
        <f t="shared" si="2"/>
        <v>1.7857142857142856</v>
      </c>
      <c r="J46" s="218"/>
      <c r="K46" s="217">
        <v>2</v>
      </c>
      <c r="L46" s="259">
        <f t="shared" si="3"/>
        <v>0.89285714285714279</v>
      </c>
    </row>
    <row r="47" spans="1:12" s="418" customFormat="1">
      <c r="A47" s="28" t="s">
        <v>215</v>
      </c>
      <c r="B47" s="125">
        <f t="shared" si="0"/>
        <v>400</v>
      </c>
      <c r="C47" s="145">
        <f t="shared" si="4"/>
        <v>1.7676432895841618</v>
      </c>
      <c r="D47" s="41"/>
      <c r="E47" s="217">
        <v>400</v>
      </c>
      <c r="F47" s="183">
        <f t="shared" si="1"/>
        <v>100</v>
      </c>
      <c r="G47" s="218"/>
      <c r="H47" s="217">
        <v>0</v>
      </c>
      <c r="I47" s="183">
        <f t="shared" si="2"/>
        <v>0</v>
      </c>
      <c r="J47" s="218"/>
      <c r="K47" s="217">
        <v>0</v>
      </c>
      <c r="L47" s="259">
        <f t="shared" si="3"/>
        <v>0</v>
      </c>
    </row>
    <row r="48" spans="1:12" s="418" customFormat="1">
      <c r="A48" s="28" t="s">
        <v>163</v>
      </c>
      <c r="B48" s="125">
        <f t="shared" si="0"/>
        <v>160</v>
      </c>
      <c r="C48" s="145">
        <f t="shared" si="4"/>
        <v>0.70705731583366482</v>
      </c>
      <c r="D48" s="41"/>
      <c r="E48" s="217">
        <v>157</v>
      </c>
      <c r="F48" s="183">
        <f t="shared" si="1"/>
        <v>98.125</v>
      </c>
      <c r="G48" s="218"/>
      <c r="H48" s="217">
        <v>1</v>
      </c>
      <c r="I48" s="183">
        <f t="shared" si="2"/>
        <v>0.625</v>
      </c>
      <c r="J48" s="218"/>
      <c r="K48" s="217">
        <v>2</v>
      </c>
      <c r="L48" s="259">
        <f t="shared" si="3"/>
        <v>1.25</v>
      </c>
    </row>
    <row r="49" spans="1:12" s="418" customFormat="1">
      <c r="A49" s="28" t="s">
        <v>162</v>
      </c>
      <c r="B49" s="125">
        <f t="shared" si="0"/>
        <v>313</v>
      </c>
      <c r="C49" s="145">
        <f t="shared" si="4"/>
        <v>1.3831808740996068</v>
      </c>
      <c r="D49" s="41"/>
      <c r="E49" s="217">
        <v>309</v>
      </c>
      <c r="F49" s="183">
        <f t="shared" si="1"/>
        <v>98.722044728434497</v>
      </c>
      <c r="G49" s="218"/>
      <c r="H49" s="217">
        <v>2</v>
      </c>
      <c r="I49" s="183">
        <f t="shared" si="2"/>
        <v>0.63897763578274758</v>
      </c>
      <c r="J49" s="218"/>
      <c r="K49" s="217">
        <v>2</v>
      </c>
      <c r="L49" s="259">
        <f t="shared" si="3"/>
        <v>0.63897763578274758</v>
      </c>
    </row>
    <row r="50" spans="1:12" ht="9.9" customHeight="1">
      <c r="A50" s="28"/>
      <c r="B50" s="125" t="str">
        <f t="shared" si="0"/>
        <v/>
      </c>
      <c r="C50" s="145" t="str">
        <f t="shared" si="4"/>
        <v/>
      </c>
      <c r="D50" s="41"/>
      <c r="E50" s="104"/>
      <c r="F50" s="183" t="str">
        <f t="shared" si="1"/>
        <v/>
      </c>
      <c r="G50" s="55"/>
      <c r="H50" s="104"/>
      <c r="I50" s="183" t="str">
        <f t="shared" si="2"/>
        <v/>
      </c>
      <c r="J50" s="55"/>
      <c r="K50" s="104"/>
      <c r="L50" s="259" t="str">
        <f t="shared" si="3"/>
        <v/>
      </c>
    </row>
    <row r="51" spans="1:12">
      <c r="A51" s="28" t="s">
        <v>166</v>
      </c>
      <c r="B51" s="125">
        <f t="shared" si="0"/>
        <v>420</v>
      </c>
      <c r="C51" s="145">
        <f t="shared" si="4"/>
        <v>1.8560254540633698</v>
      </c>
      <c r="D51" s="41"/>
      <c r="E51" s="217">
        <v>414</v>
      </c>
      <c r="F51" s="183">
        <f t="shared" si="1"/>
        <v>98.571428571428584</v>
      </c>
      <c r="G51" s="218"/>
      <c r="H51" s="217">
        <v>2</v>
      </c>
      <c r="I51" s="183">
        <f t="shared" si="2"/>
        <v>0.47619047619047622</v>
      </c>
      <c r="J51" s="218"/>
      <c r="K51" s="217">
        <v>4</v>
      </c>
      <c r="L51" s="259">
        <f t="shared" si="3"/>
        <v>0.95238095238095244</v>
      </c>
    </row>
    <row r="52" spans="1:12" ht="9.9" customHeight="1">
      <c r="A52" s="28"/>
      <c r="B52" s="125" t="str">
        <f t="shared" si="0"/>
        <v/>
      </c>
      <c r="C52" s="145" t="str">
        <f t="shared" si="4"/>
        <v/>
      </c>
      <c r="D52" s="41"/>
      <c r="E52" s="219"/>
      <c r="F52" s="183" t="str">
        <f t="shared" si="1"/>
        <v/>
      </c>
      <c r="G52" s="51"/>
      <c r="H52" s="219"/>
      <c r="I52" s="183" t="str">
        <f t="shared" si="2"/>
        <v/>
      </c>
      <c r="J52" s="51"/>
      <c r="K52" s="219"/>
      <c r="L52" s="259" t="str">
        <f t="shared" si="3"/>
        <v/>
      </c>
    </row>
    <row r="53" spans="1:12" s="415" customFormat="1">
      <c r="A53" s="28" t="s">
        <v>167</v>
      </c>
      <c r="B53" s="125">
        <f t="shared" si="0"/>
        <v>2009</v>
      </c>
      <c r="C53" s="145">
        <f t="shared" si="4"/>
        <v>8.8779884219364522</v>
      </c>
      <c r="D53" s="41"/>
      <c r="E53" s="219">
        <f>SUM(E54:E58)</f>
        <v>1985</v>
      </c>
      <c r="F53" s="183">
        <f t="shared" si="1"/>
        <v>98.805375808860134</v>
      </c>
      <c r="G53" s="51"/>
      <c r="H53" s="219">
        <f>SUM(H54:H58)</f>
        <v>9</v>
      </c>
      <c r="I53" s="183">
        <f t="shared" si="2"/>
        <v>0.44798407167745147</v>
      </c>
      <c r="J53" s="51"/>
      <c r="K53" s="219">
        <f>SUM(K54:K58)</f>
        <v>15</v>
      </c>
      <c r="L53" s="259">
        <f t="shared" si="3"/>
        <v>0.74664011946241915</v>
      </c>
    </row>
    <row r="54" spans="1:12" s="418" customFormat="1">
      <c r="A54" s="28" t="s">
        <v>168</v>
      </c>
      <c r="B54" s="125">
        <f t="shared" si="0"/>
        <v>43</v>
      </c>
      <c r="C54" s="145">
        <f t="shared" si="4"/>
        <v>0.19002165363029738</v>
      </c>
      <c r="D54" s="41"/>
      <c r="E54" s="217">
        <v>43</v>
      </c>
      <c r="F54" s="183">
        <f t="shared" si="1"/>
        <v>100</v>
      </c>
      <c r="G54" s="218"/>
      <c r="H54" s="217">
        <v>0</v>
      </c>
      <c r="I54" s="183">
        <f t="shared" si="2"/>
        <v>0</v>
      </c>
      <c r="J54" s="218"/>
      <c r="K54" s="217">
        <v>0</v>
      </c>
      <c r="L54" s="259">
        <f t="shared" si="3"/>
        <v>0</v>
      </c>
    </row>
    <row r="55" spans="1:12" s="418" customFormat="1">
      <c r="A55" s="28" t="s">
        <v>169</v>
      </c>
      <c r="B55" s="125">
        <f t="shared" si="0"/>
        <v>1290</v>
      </c>
      <c r="C55" s="145">
        <f t="shared" si="4"/>
        <v>5.7006496089089218</v>
      </c>
      <c r="D55" s="41"/>
      <c r="E55" s="217">
        <v>1273</v>
      </c>
      <c r="F55" s="183">
        <f t="shared" si="1"/>
        <v>98.68217054263566</v>
      </c>
      <c r="G55" s="218"/>
      <c r="H55" s="217">
        <v>8</v>
      </c>
      <c r="I55" s="183">
        <f t="shared" si="2"/>
        <v>0.62015503875968991</v>
      </c>
      <c r="J55" s="218"/>
      <c r="K55" s="217">
        <v>9</v>
      </c>
      <c r="L55" s="259">
        <f t="shared" si="3"/>
        <v>0.69767441860465118</v>
      </c>
    </row>
    <row r="56" spans="1:12" s="418" customFormat="1">
      <c r="A56" s="28" t="s">
        <v>170</v>
      </c>
      <c r="B56" s="125">
        <f t="shared" si="0"/>
        <v>228</v>
      </c>
      <c r="C56" s="145">
        <f t="shared" si="4"/>
        <v>1.0075566750629723</v>
      </c>
      <c r="D56" s="41"/>
      <c r="E56" s="217">
        <v>225</v>
      </c>
      <c r="F56" s="183">
        <f t="shared" si="1"/>
        <v>98.68421052631578</v>
      </c>
      <c r="G56" s="218"/>
      <c r="H56" s="217">
        <v>0</v>
      </c>
      <c r="I56" s="183">
        <f t="shared" si="2"/>
        <v>0</v>
      </c>
      <c r="J56" s="218"/>
      <c r="K56" s="217">
        <v>3</v>
      </c>
      <c r="L56" s="259">
        <f t="shared" si="3"/>
        <v>1.3157894736842104</v>
      </c>
    </row>
    <row r="57" spans="1:12" s="418" customFormat="1">
      <c r="A57" s="28" t="s">
        <v>216</v>
      </c>
      <c r="B57" s="125">
        <f t="shared" si="0"/>
        <v>295</v>
      </c>
      <c r="C57" s="145">
        <f t="shared" si="4"/>
        <v>1.3036369260683194</v>
      </c>
      <c r="D57" s="41"/>
      <c r="E57" s="217">
        <v>293</v>
      </c>
      <c r="F57" s="183">
        <f t="shared" si="1"/>
        <v>99.322033898305079</v>
      </c>
      <c r="G57" s="218"/>
      <c r="H57" s="217">
        <v>1</v>
      </c>
      <c r="I57" s="183">
        <f t="shared" si="2"/>
        <v>0.33898305084745761</v>
      </c>
      <c r="J57" s="218"/>
      <c r="K57" s="217">
        <v>1</v>
      </c>
      <c r="L57" s="259">
        <f t="shared" si="3"/>
        <v>0.33898305084745761</v>
      </c>
    </row>
    <row r="58" spans="1:12" s="418" customFormat="1">
      <c r="A58" s="28" t="s">
        <v>171</v>
      </c>
      <c r="B58" s="125">
        <f t="shared" si="0"/>
        <v>153</v>
      </c>
      <c r="C58" s="145">
        <f t="shared" si="4"/>
        <v>0.67612355826594195</v>
      </c>
      <c r="D58" s="41"/>
      <c r="E58" s="217">
        <v>151</v>
      </c>
      <c r="F58" s="183">
        <f t="shared" si="1"/>
        <v>98.692810457516345</v>
      </c>
      <c r="G58" s="218"/>
      <c r="H58" s="217">
        <v>0</v>
      </c>
      <c r="I58" s="183">
        <f t="shared" si="2"/>
        <v>0</v>
      </c>
      <c r="J58" s="218"/>
      <c r="K58" s="217">
        <v>2</v>
      </c>
      <c r="L58" s="259">
        <f t="shared" si="3"/>
        <v>1.3071895424836601</v>
      </c>
    </row>
    <row r="59" spans="1:12" ht="9.9" customHeight="1">
      <c r="A59" s="28"/>
      <c r="B59" s="125" t="str">
        <f t="shared" si="0"/>
        <v/>
      </c>
      <c r="C59" s="145" t="str">
        <f t="shared" si="4"/>
        <v/>
      </c>
      <c r="D59" s="41"/>
      <c r="E59" s="219"/>
      <c r="F59" s="183" t="str">
        <f t="shared" si="1"/>
        <v/>
      </c>
      <c r="G59" s="51"/>
      <c r="H59" s="219"/>
      <c r="I59" s="183" t="str">
        <f t="shared" si="2"/>
        <v/>
      </c>
      <c r="J59" s="51"/>
      <c r="K59" s="219"/>
      <c r="L59" s="259" t="str">
        <f t="shared" si="3"/>
        <v/>
      </c>
    </row>
    <row r="60" spans="1:12" s="262" customFormat="1">
      <c r="A60" s="37" t="s">
        <v>217</v>
      </c>
      <c r="B60" s="255">
        <f t="shared" si="0"/>
        <v>1878</v>
      </c>
      <c r="C60" s="225">
        <f t="shared" si="4"/>
        <v>8.2990852445976397</v>
      </c>
      <c r="D60" s="260"/>
      <c r="E60" s="261">
        <f>E61+E63+E70+E72</f>
        <v>1863</v>
      </c>
      <c r="F60" s="226">
        <f t="shared" si="1"/>
        <v>99.201277955271564</v>
      </c>
      <c r="G60" s="258"/>
      <c r="H60" s="261">
        <f>H61+H63+H70+H72</f>
        <v>7</v>
      </c>
      <c r="I60" s="226">
        <f t="shared" si="2"/>
        <v>0.3727369542066028</v>
      </c>
      <c r="J60" s="258"/>
      <c r="K60" s="261">
        <f>K61+K63+K70+K72</f>
        <v>8</v>
      </c>
      <c r="L60" s="223">
        <f t="shared" si="3"/>
        <v>0.42598509052183176</v>
      </c>
    </row>
    <row r="61" spans="1:12" s="415" customFormat="1">
      <c r="A61" s="28" t="s">
        <v>218</v>
      </c>
      <c r="B61" s="125">
        <f t="shared" si="0"/>
        <v>274</v>
      </c>
      <c r="C61" s="145">
        <f t="shared" si="4"/>
        <v>1.210835653365151</v>
      </c>
      <c r="D61" s="41"/>
      <c r="E61" s="264">
        <v>273</v>
      </c>
      <c r="F61" s="183">
        <f t="shared" si="1"/>
        <v>99.635036496350367</v>
      </c>
      <c r="G61" s="218"/>
      <c r="H61" s="264">
        <v>0</v>
      </c>
      <c r="I61" s="183">
        <f t="shared" si="2"/>
        <v>0</v>
      </c>
      <c r="J61" s="218"/>
      <c r="K61" s="264">
        <v>1</v>
      </c>
      <c r="L61" s="259">
        <f t="shared" si="3"/>
        <v>0.36496350364963503</v>
      </c>
    </row>
    <row r="62" spans="1:12" ht="9.9" customHeight="1">
      <c r="B62" s="125" t="str">
        <f t="shared" si="0"/>
        <v/>
      </c>
      <c r="C62" s="145" t="str">
        <f t="shared" si="4"/>
        <v/>
      </c>
      <c r="D62" s="41"/>
      <c r="E62" s="219"/>
      <c r="F62" s="183" t="str">
        <f t="shared" si="1"/>
        <v/>
      </c>
      <c r="G62" s="51"/>
      <c r="H62" s="219"/>
      <c r="I62" s="183" t="str">
        <f t="shared" si="2"/>
        <v/>
      </c>
      <c r="J62" s="51"/>
      <c r="K62" s="219"/>
      <c r="L62" s="259" t="str">
        <f t="shared" si="3"/>
        <v/>
      </c>
    </row>
    <row r="63" spans="1:12" s="415" customFormat="1">
      <c r="A63" s="28" t="s">
        <v>172</v>
      </c>
      <c r="B63" s="125">
        <f t="shared" si="0"/>
        <v>1112</v>
      </c>
      <c r="C63" s="145">
        <f t="shared" si="4"/>
        <v>4.9140483450439696</v>
      </c>
      <c r="D63" s="41"/>
      <c r="E63" s="219">
        <f>SUM(E64:E68)</f>
        <v>1103</v>
      </c>
      <c r="F63" s="183">
        <f t="shared" si="1"/>
        <v>99.190647482014398</v>
      </c>
      <c r="G63" s="51"/>
      <c r="H63" s="219">
        <f>SUM(H64:H68)</f>
        <v>2</v>
      </c>
      <c r="I63" s="183">
        <f t="shared" si="2"/>
        <v>0.17985611510791369</v>
      </c>
      <c r="J63" s="51"/>
      <c r="K63" s="219">
        <f>SUM(K64:K68)</f>
        <v>7</v>
      </c>
      <c r="L63" s="259">
        <f t="shared" si="3"/>
        <v>0.62949640287769781</v>
      </c>
    </row>
    <row r="64" spans="1:12" s="418" customFormat="1">
      <c r="A64" s="28" t="s">
        <v>404</v>
      </c>
      <c r="B64" s="125">
        <f t="shared" si="0"/>
        <v>265</v>
      </c>
      <c r="C64" s="145">
        <f t="shared" si="4"/>
        <v>1.1710636793495073</v>
      </c>
      <c r="D64" s="41"/>
      <c r="E64" s="217">
        <v>264</v>
      </c>
      <c r="F64" s="183">
        <f t="shared" si="1"/>
        <v>99.622641509433961</v>
      </c>
      <c r="G64" s="218"/>
      <c r="H64" s="217">
        <v>1</v>
      </c>
      <c r="I64" s="183">
        <f t="shared" si="2"/>
        <v>0.37735849056603776</v>
      </c>
      <c r="J64" s="218"/>
      <c r="K64" s="217">
        <v>0</v>
      </c>
      <c r="L64" s="259">
        <f t="shared" si="3"/>
        <v>0</v>
      </c>
    </row>
    <row r="65" spans="1:12" s="418" customFormat="1">
      <c r="A65" s="28" t="s">
        <v>173</v>
      </c>
      <c r="B65" s="125">
        <f t="shared" si="0"/>
        <v>247</v>
      </c>
      <c r="C65" s="145">
        <f t="shared" si="4"/>
        <v>1.0915197313182201</v>
      </c>
      <c r="D65" s="41"/>
      <c r="E65" s="217">
        <v>244</v>
      </c>
      <c r="F65" s="183">
        <f t="shared" si="1"/>
        <v>98.785425101214571</v>
      </c>
      <c r="G65" s="218"/>
      <c r="H65" s="217">
        <v>1</v>
      </c>
      <c r="I65" s="183">
        <f t="shared" si="2"/>
        <v>0.40485829959514169</v>
      </c>
      <c r="J65" s="218"/>
      <c r="K65" s="217">
        <v>2</v>
      </c>
      <c r="L65" s="259">
        <f t="shared" si="3"/>
        <v>0.80971659919028338</v>
      </c>
    </row>
    <row r="66" spans="1:12" s="418" customFormat="1">
      <c r="A66" s="28" t="s">
        <v>176</v>
      </c>
      <c r="B66" s="125">
        <f t="shared" si="0"/>
        <v>118</v>
      </c>
      <c r="C66" s="145">
        <f t="shared" si="4"/>
        <v>0.5214547704273278</v>
      </c>
      <c r="D66" s="41"/>
      <c r="E66" s="217">
        <v>117</v>
      </c>
      <c r="F66" s="183">
        <f t="shared" si="1"/>
        <v>99.152542372881356</v>
      </c>
      <c r="G66" s="218"/>
      <c r="H66" s="217">
        <v>0</v>
      </c>
      <c r="I66" s="183">
        <f t="shared" si="2"/>
        <v>0</v>
      </c>
      <c r="J66" s="218"/>
      <c r="K66" s="217">
        <v>1</v>
      </c>
      <c r="L66" s="259">
        <f t="shared" si="3"/>
        <v>0.84745762711864403</v>
      </c>
    </row>
    <row r="67" spans="1:12" s="418" customFormat="1">
      <c r="A67" s="28" t="s">
        <v>175</v>
      </c>
      <c r="B67" s="125">
        <f t="shared" si="0"/>
        <v>85</v>
      </c>
      <c r="C67" s="145"/>
      <c r="D67" s="41"/>
      <c r="E67" s="217">
        <v>84</v>
      </c>
      <c r="F67" s="183">
        <f t="shared" si="1"/>
        <v>98.82352941176471</v>
      </c>
      <c r="G67" s="218"/>
      <c r="H67" s="217">
        <v>0</v>
      </c>
      <c r="I67" s="183">
        <f t="shared" si="2"/>
        <v>0</v>
      </c>
      <c r="J67" s="218"/>
      <c r="K67" s="217">
        <v>1</v>
      </c>
      <c r="L67" s="259">
        <f t="shared" si="3"/>
        <v>1.1764705882352942</v>
      </c>
    </row>
    <row r="68" spans="1:12" s="418" customFormat="1">
      <c r="A68" s="28" t="s">
        <v>348</v>
      </c>
      <c r="B68" s="125">
        <f t="shared" si="0"/>
        <v>397</v>
      </c>
      <c r="C68" s="145">
        <f t="shared" si="4"/>
        <v>1.7543859649122806</v>
      </c>
      <c r="D68" s="41"/>
      <c r="E68" s="217">
        <v>394</v>
      </c>
      <c r="F68" s="183">
        <f t="shared" si="1"/>
        <v>99.244332493702771</v>
      </c>
      <c r="G68" s="218"/>
      <c r="H68" s="217">
        <v>0</v>
      </c>
      <c r="I68" s="183">
        <f t="shared" si="2"/>
        <v>0</v>
      </c>
      <c r="J68" s="218"/>
      <c r="K68" s="217">
        <v>3</v>
      </c>
      <c r="L68" s="259">
        <f t="shared" si="3"/>
        <v>0.75566750629722923</v>
      </c>
    </row>
    <row r="69" spans="1:12" ht="9.9" customHeight="1">
      <c r="A69" s="28"/>
      <c r="B69" s="125" t="str">
        <f t="shared" si="0"/>
        <v/>
      </c>
      <c r="C69" s="145" t="str">
        <f t="shared" si="4"/>
        <v/>
      </c>
      <c r="D69" s="41"/>
      <c r="E69" s="104"/>
      <c r="F69" s="183" t="str">
        <f t="shared" si="1"/>
        <v/>
      </c>
      <c r="G69" s="55"/>
      <c r="H69" s="104"/>
      <c r="I69" s="183" t="str">
        <f t="shared" si="2"/>
        <v/>
      </c>
      <c r="J69" s="55"/>
      <c r="K69" s="104"/>
      <c r="L69" s="259" t="str">
        <f t="shared" si="3"/>
        <v/>
      </c>
    </row>
    <row r="70" spans="1:12" s="415" customFormat="1">
      <c r="A70" s="28" t="s">
        <v>178</v>
      </c>
      <c r="B70" s="125">
        <f t="shared" si="0"/>
        <v>208</v>
      </c>
      <c r="C70" s="145">
        <f t="shared" si="4"/>
        <v>0.9191745105837642</v>
      </c>
      <c r="D70" s="41"/>
      <c r="E70" s="264">
        <v>206</v>
      </c>
      <c r="F70" s="183">
        <f t="shared" si="1"/>
        <v>99.038461538461547</v>
      </c>
      <c r="G70" s="218"/>
      <c r="H70" s="264">
        <v>2</v>
      </c>
      <c r="I70" s="183">
        <f t="shared" si="2"/>
        <v>0.96153846153846156</v>
      </c>
      <c r="J70" s="218"/>
      <c r="K70" s="264">
        <v>0</v>
      </c>
      <c r="L70" s="259">
        <f t="shared" si="3"/>
        <v>0</v>
      </c>
    </row>
    <row r="71" spans="1:12" ht="9.75" customHeight="1">
      <c r="A71" s="28"/>
      <c r="B71" s="125" t="str">
        <f t="shared" si="0"/>
        <v/>
      </c>
      <c r="C71" s="145" t="str">
        <f t="shared" si="4"/>
        <v/>
      </c>
      <c r="D71" s="41"/>
      <c r="E71" s="104"/>
      <c r="F71" s="183" t="str">
        <f t="shared" si="1"/>
        <v/>
      </c>
      <c r="G71" s="55"/>
      <c r="H71" s="104"/>
      <c r="I71" s="183" t="str">
        <f t="shared" si="2"/>
        <v/>
      </c>
      <c r="J71" s="55"/>
      <c r="K71" s="104"/>
      <c r="L71" s="259" t="str">
        <f t="shared" si="3"/>
        <v/>
      </c>
    </row>
    <row r="72" spans="1:12" s="415" customFormat="1">
      <c r="A72" s="28" t="s">
        <v>179</v>
      </c>
      <c r="B72" s="125">
        <f t="shared" si="0"/>
        <v>284</v>
      </c>
      <c r="C72" s="145">
        <f t="shared" si="4"/>
        <v>1.2550267356047549</v>
      </c>
      <c r="D72" s="41"/>
      <c r="E72" s="264">
        <v>281</v>
      </c>
      <c r="F72" s="183">
        <f t="shared" si="1"/>
        <v>98.943661971830991</v>
      </c>
      <c r="G72" s="218"/>
      <c r="H72" s="264">
        <v>3</v>
      </c>
      <c r="I72" s="183">
        <f t="shared" si="2"/>
        <v>1.056338028169014</v>
      </c>
      <c r="J72" s="218"/>
      <c r="K72" s="264">
        <v>0</v>
      </c>
      <c r="L72" s="259">
        <f t="shared" si="3"/>
        <v>0</v>
      </c>
    </row>
    <row r="73" spans="1:12" ht="9.9" customHeight="1">
      <c r="A73" s="28"/>
      <c r="B73" s="125" t="str">
        <f t="shared" si="0"/>
        <v/>
      </c>
      <c r="C73" s="145" t="str">
        <f t="shared" si="4"/>
        <v/>
      </c>
      <c r="D73" s="41"/>
      <c r="E73" s="219"/>
      <c r="F73" s="183" t="str">
        <f t="shared" si="1"/>
        <v/>
      </c>
      <c r="G73" s="51"/>
      <c r="H73" s="219"/>
      <c r="I73" s="183" t="str">
        <f t="shared" si="2"/>
        <v/>
      </c>
      <c r="J73" s="51"/>
      <c r="K73" s="219"/>
      <c r="L73" s="259" t="str">
        <f t="shared" si="3"/>
        <v/>
      </c>
    </row>
    <row r="74" spans="1:12" s="262" customFormat="1">
      <c r="A74" s="37" t="s">
        <v>219</v>
      </c>
      <c r="B74" s="255">
        <f t="shared" si="0"/>
        <v>717</v>
      </c>
      <c r="C74" s="225">
        <f t="shared" si="4"/>
        <v>3.1685005965796105</v>
      </c>
      <c r="D74" s="260"/>
      <c r="E74" s="261">
        <f>E75</f>
        <v>711</v>
      </c>
      <c r="F74" s="226">
        <f t="shared" si="1"/>
        <v>99.163179916317986</v>
      </c>
      <c r="G74" s="258"/>
      <c r="H74" s="261">
        <f>H75</f>
        <v>3</v>
      </c>
      <c r="I74" s="226">
        <f t="shared" si="2"/>
        <v>0.41841004184100417</v>
      </c>
      <c r="J74" s="258"/>
      <c r="K74" s="261">
        <f>K75</f>
        <v>3</v>
      </c>
      <c r="L74" s="223">
        <f t="shared" si="3"/>
        <v>0.41841004184100417</v>
      </c>
    </row>
    <row r="75" spans="1:12" s="415" customFormat="1">
      <c r="A75" s="28" t="s">
        <v>180</v>
      </c>
      <c r="B75" s="125">
        <f t="shared" si="0"/>
        <v>717</v>
      </c>
      <c r="C75" s="145">
        <f t="shared" si="4"/>
        <v>3.1685005965796105</v>
      </c>
      <c r="D75" s="41"/>
      <c r="E75" s="219">
        <f>SUM(E76:E79)</f>
        <v>711</v>
      </c>
      <c r="F75" s="183">
        <f t="shared" si="1"/>
        <v>99.163179916317986</v>
      </c>
      <c r="G75" s="51"/>
      <c r="H75" s="219">
        <f>SUM(H76:H79)</f>
        <v>3</v>
      </c>
      <c r="I75" s="183">
        <f t="shared" si="2"/>
        <v>0.41841004184100417</v>
      </c>
      <c r="J75" s="51"/>
      <c r="K75" s="219">
        <f>SUM(K76:K79)</f>
        <v>3</v>
      </c>
      <c r="L75" s="259">
        <f t="shared" si="3"/>
        <v>0.41841004184100417</v>
      </c>
    </row>
    <row r="76" spans="1:12" s="418" customFormat="1">
      <c r="A76" s="28" t="s">
        <v>181</v>
      </c>
      <c r="B76" s="125">
        <f>IF(A76&lt;&gt;0,E76+H76+K76,"")</f>
        <v>222</v>
      </c>
      <c r="C76" s="145">
        <f t="shared" si="4"/>
        <v>0.98104202571920995</v>
      </c>
      <c r="D76" s="41"/>
      <c r="E76" s="217">
        <v>219</v>
      </c>
      <c r="F76" s="183">
        <f t="shared" ref="F76:F101" si="5">IF(A76&lt;&gt;0,E76/B76*100,"")</f>
        <v>98.648648648648646</v>
      </c>
      <c r="G76" s="218"/>
      <c r="H76" s="217">
        <v>2</v>
      </c>
      <c r="I76" s="183">
        <f t="shared" ref="I76:I101" si="6">IF(A76&lt;&gt;0,H76/B76*100,"")</f>
        <v>0.90090090090090091</v>
      </c>
      <c r="J76" s="218"/>
      <c r="K76" s="217">
        <v>1</v>
      </c>
      <c r="L76" s="259">
        <f>IF(A76&lt;&gt;0,K76/B76*100,"")</f>
        <v>0.45045045045045046</v>
      </c>
    </row>
    <row r="77" spans="1:12" s="418" customFormat="1">
      <c r="A77" s="28" t="s">
        <v>182</v>
      </c>
      <c r="B77" s="125">
        <f>IF(A77&lt;&gt;0,E77+H77+K77,"")</f>
        <v>254</v>
      </c>
      <c r="C77" s="145">
        <f t="shared" si="4"/>
        <v>1.1224534888859428</v>
      </c>
      <c r="D77" s="41"/>
      <c r="E77" s="217">
        <v>251</v>
      </c>
      <c r="F77" s="183">
        <f t="shared" si="5"/>
        <v>98.818897637795274</v>
      </c>
      <c r="G77" s="218"/>
      <c r="H77" s="217">
        <v>1</v>
      </c>
      <c r="I77" s="183">
        <f t="shared" si="6"/>
        <v>0.39370078740157477</v>
      </c>
      <c r="J77" s="218"/>
      <c r="K77" s="217">
        <v>2</v>
      </c>
      <c r="L77" s="259">
        <f>IF(A77&lt;&gt;0,K77/B77*100,"")</f>
        <v>0.78740157480314954</v>
      </c>
    </row>
    <row r="78" spans="1:12" s="418" customFormat="1">
      <c r="A78" s="28" t="s">
        <v>183</v>
      </c>
      <c r="B78" s="125">
        <f>IF(A78&lt;&gt;0,E78+H78+K78,"")</f>
        <v>172</v>
      </c>
      <c r="C78" s="145">
        <f t="shared" ref="C78:C101" si="7">IF($A78&lt;&gt;0,B78/$B$11*100,"")</f>
        <v>0.76008661452118953</v>
      </c>
      <c r="D78" s="41"/>
      <c r="E78" s="217">
        <v>172</v>
      </c>
      <c r="F78" s="183">
        <f t="shared" si="5"/>
        <v>100</v>
      </c>
      <c r="G78" s="218"/>
      <c r="H78" s="217">
        <v>0</v>
      </c>
      <c r="I78" s="183">
        <f t="shared" si="6"/>
        <v>0</v>
      </c>
      <c r="J78" s="218"/>
      <c r="K78" s="217">
        <v>0</v>
      </c>
      <c r="L78" s="259">
        <f>IF(A78&lt;&gt;0,K78/B78*100,"")</f>
        <v>0</v>
      </c>
    </row>
    <row r="79" spans="1:12" s="418" customFormat="1">
      <c r="A79" s="28" t="s">
        <v>184</v>
      </c>
      <c r="B79" s="125">
        <f>IF(A79&lt;&gt;0,E79+H79+K79,"")</f>
        <v>69</v>
      </c>
      <c r="C79" s="145">
        <f t="shared" si="7"/>
        <v>0.30491846745326789</v>
      </c>
      <c r="D79" s="41"/>
      <c r="E79" s="217">
        <v>69</v>
      </c>
      <c r="F79" s="183">
        <f t="shared" si="5"/>
        <v>100</v>
      </c>
      <c r="G79" s="218"/>
      <c r="H79" s="217">
        <v>0</v>
      </c>
      <c r="I79" s="183">
        <f t="shared" si="6"/>
        <v>0</v>
      </c>
      <c r="J79" s="218"/>
      <c r="K79" s="217">
        <v>0</v>
      </c>
      <c r="L79" s="259">
        <f>IF(A79&lt;&gt;0,K79/B79*100,"")</f>
        <v>0</v>
      </c>
    </row>
    <row r="80" spans="1:12" ht="9.9" customHeight="1">
      <c r="A80" s="28"/>
      <c r="B80" s="125" t="str">
        <f t="shared" ref="B80:B101" si="8">IF(A80&lt;&gt;0,E80+H80+K80,"")</f>
        <v/>
      </c>
      <c r="C80" s="145" t="str">
        <f t="shared" si="7"/>
        <v/>
      </c>
      <c r="D80" s="41"/>
      <c r="E80" s="219"/>
      <c r="F80" s="183" t="str">
        <f t="shared" si="5"/>
        <v/>
      </c>
      <c r="G80" s="51"/>
      <c r="H80" s="219"/>
      <c r="I80" s="183" t="str">
        <f t="shared" si="6"/>
        <v/>
      </c>
      <c r="J80" s="51"/>
      <c r="K80" s="219"/>
      <c r="L80" s="259" t="str">
        <f>IF(A80&lt;&gt;0,K80/B80*100,"")</f>
        <v/>
      </c>
    </row>
    <row r="81" spans="1:12" s="262" customFormat="1">
      <c r="A81" s="37" t="s">
        <v>238</v>
      </c>
      <c r="B81" s="255">
        <f t="shared" si="8"/>
        <v>2556</v>
      </c>
      <c r="C81" s="225">
        <f t="shared" si="7"/>
        <v>11.295240620442796</v>
      </c>
      <c r="D81" s="260"/>
      <c r="E81" s="261">
        <f>E82</f>
        <v>2524</v>
      </c>
      <c r="F81" s="226">
        <f t="shared" si="5"/>
        <v>98.748043818466357</v>
      </c>
      <c r="G81" s="258"/>
      <c r="H81" s="261">
        <f>H82</f>
        <v>14</v>
      </c>
      <c r="I81" s="226">
        <f t="shared" si="6"/>
        <v>0.54773082942097029</v>
      </c>
      <c r="J81" s="258"/>
      <c r="K81" s="261">
        <f>K82</f>
        <v>18</v>
      </c>
      <c r="L81" s="223">
        <f t="shared" ref="L81:L101" si="9">IF(A81&lt;&gt;0,K81/B81*100,"")</f>
        <v>0.70422535211267612</v>
      </c>
    </row>
    <row r="82" spans="1:12" s="415" customFormat="1">
      <c r="A82" s="28" t="s">
        <v>185</v>
      </c>
      <c r="B82" s="125">
        <f t="shared" si="8"/>
        <v>2556</v>
      </c>
      <c r="C82" s="145">
        <f t="shared" si="7"/>
        <v>11.295240620442796</v>
      </c>
      <c r="D82" s="41"/>
      <c r="E82" s="219">
        <f>SUM(E83:E91)</f>
        <v>2524</v>
      </c>
      <c r="F82" s="183">
        <f t="shared" si="5"/>
        <v>98.748043818466357</v>
      </c>
      <c r="G82" s="51"/>
      <c r="H82" s="219">
        <f>SUM(H83:H91)</f>
        <v>14</v>
      </c>
      <c r="I82" s="183">
        <f t="shared" si="6"/>
        <v>0.54773082942097029</v>
      </c>
      <c r="J82" s="51"/>
      <c r="K82" s="219">
        <f>SUM(K83:K91)</f>
        <v>18</v>
      </c>
      <c r="L82" s="259">
        <f t="shared" si="9"/>
        <v>0.70422535211267612</v>
      </c>
    </row>
    <row r="83" spans="1:12" s="418" customFormat="1">
      <c r="A83" s="28" t="s">
        <v>221</v>
      </c>
      <c r="B83" s="125">
        <f t="shared" si="8"/>
        <v>277</v>
      </c>
      <c r="C83" s="145">
        <f t="shared" si="7"/>
        <v>1.2240929780370322</v>
      </c>
      <c r="D83" s="41"/>
      <c r="E83" s="217">
        <v>275</v>
      </c>
      <c r="F83" s="183">
        <f t="shared" si="5"/>
        <v>99.277978339350184</v>
      </c>
      <c r="G83" s="218"/>
      <c r="H83" s="217">
        <v>1</v>
      </c>
      <c r="I83" s="183">
        <f t="shared" si="6"/>
        <v>0.36101083032490977</v>
      </c>
      <c r="J83" s="218"/>
      <c r="K83" s="217">
        <v>1</v>
      </c>
      <c r="L83" s="259">
        <f t="shared" si="9"/>
        <v>0.36101083032490977</v>
      </c>
    </row>
    <row r="84" spans="1:12" s="418" customFormat="1">
      <c r="A84" s="28" t="s">
        <v>186</v>
      </c>
      <c r="B84" s="125">
        <f t="shared" si="8"/>
        <v>378</v>
      </c>
      <c r="C84" s="145">
        <f t="shared" si="7"/>
        <v>1.6704229086570332</v>
      </c>
      <c r="D84" s="41"/>
      <c r="E84" s="217">
        <v>374</v>
      </c>
      <c r="F84" s="183">
        <f t="shared" si="5"/>
        <v>98.941798941798936</v>
      </c>
      <c r="G84" s="218"/>
      <c r="H84" s="217">
        <v>1</v>
      </c>
      <c r="I84" s="183">
        <f t="shared" si="6"/>
        <v>0.26455026455026454</v>
      </c>
      <c r="J84" s="218"/>
      <c r="K84" s="217">
        <v>3</v>
      </c>
      <c r="L84" s="259">
        <f t="shared" si="9"/>
        <v>0.79365079365079361</v>
      </c>
    </row>
    <row r="85" spans="1:12" s="418" customFormat="1">
      <c r="A85" s="28" t="s">
        <v>188</v>
      </c>
      <c r="B85" s="125">
        <f t="shared" si="8"/>
        <v>463</v>
      </c>
      <c r="C85" s="145">
        <f t="shared" si="7"/>
        <v>2.0460471076936675</v>
      </c>
      <c r="D85" s="41"/>
      <c r="E85" s="217">
        <v>457</v>
      </c>
      <c r="F85" s="183">
        <f t="shared" si="5"/>
        <v>98.704103671706264</v>
      </c>
      <c r="G85" s="218"/>
      <c r="H85" s="217">
        <v>3</v>
      </c>
      <c r="I85" s="183">
        <f t="shared" si="6"/>
        <v>0.64794816414686829</v>
      </c>
      <c r="J85" s="218"/>
      <c r="K85" s="217">
        <v>3</v>
      </c>
      <c r="L85" s="259">
        <f t="shared" si="9"/>
        <v>0.64794816414686829</v>
      </c>
    </row>
    <row r="86" spans="1:12" s="418" customFormat="1">
      <c r="A86" s="28" t="s">
        <v>190</v>
      </c>
      <c r="B86" s="125">
        <f t="shared" si="8"/>
        <v>138</v>
      </c>
      <c r="C86" s="145">
        <f t="shared" si="7"/>
        <v>0.60983693490653579</v>
      </c>
      <c r="D86" s="41"/>
      <c r="E86" s="217">
        <v>136</v>
      </c>
      <c r="F86" s="183">
        <f t="shared" si="5"/>
        <v>98.550724637681171</v>
      </c>
      <c r="G86" s="218"/>
      <c r="H86" s="217">
        <v>0</v>
      </c>
      <c r="I86" s="183">
        <f t="shared" si="6"/>
        <v>0</v>
      </c>
      <c r="J86" s="218"/>
      <c r="K86" s="217">
        <v>2</v>
      </c>
      <c r="L86" s="259">
        <f t="shared" si="9"/>
        <v>1.4492753623188406</v>
      </c>
    </row>
    <row r="87" spans="1:12" s="418" customFormat="1">
      <c r="A87" s="28" t="s">
        <v>189</v>
      </c>
      <c r="B87" s="125">
        <f t="shared" si="8"/>
        <v>191</v>
      </c>
      <c r="C87" s="145">
        <f t="shared" si="7"/>
        <v>0.84404967077643733</v>
      </c>
      <c r="D87" s="41"/>
      <c r="E87" s="217">
        <v>188</v>
      </c>
      <c r="F87" s="183">
        <f t="shared" si="5"/>
        <v>98.429319371727757</v>
      </c>
      <c r="G87" s="218"/>
      <c r="H87" s="217">
        <v>1</v>
      </c>
      <c r="I87" s="183">
        <f t="shared" si="6"/>
        <v>0.52356020942408377</v>
      </c>
      <c r="J87" s="218"/>
      <c r="K87" s="217">
        <v>2</v>
      </c>
      <c r="L87" s="259">
        <f t="shared" si="9"/>
        <v>1.0471204188481675</v>
      </c>
    </row>
    <row r="88" spans="1:12" s="418" customFormat="1">
      <c r="A88" s="28" t="s">
        <v>187</v>
      </c>
      <c r="B88" s="125">
        <f t="shared" si="8"/>
        <v>280</v>
      </c>
      <c r="C88" s="145">
        <f t="shared" si="7"/>
        <v>1.2373503027089134</v>
      </c>
      <c r="D88" s="41"/>
      <c r="E88" s="217">
        <v>276</v>
      </c>
      <c r="F88" s="183">
        <f t="shared" si="5"/>
        <v>98.571428571428584</v>
      </c>
      <c r="G88" s="218"/>
      <c r="H88" s="217">
        <v>1</v>
      </c>
      <c r="I88" s="183">
        <f t="shared" si="6"/>
        <v>0.35714285714285715</v>
      </c>
      <c r="J88" s="218"/>
      <c r="K88" s="217">
        <v>3</v>
      </c>
      <c r="L88" s="259">
        <f t="shared" si="9"/>
        <v>1.0714285714285714</v>
      </c>
    </row>
    <row r="89" spans="1:12" s="418" customFormat="1">
      <c r="A89" s="28" t="s">
        <v>191</v>
      </c>
      <c r="B89" s="125">
        <f t="shared" si="8"/>
        <v>296</v>
      </c>
      <c r="C89" s="145">
        <f t="shared" si="7"/>
        <v>1.3080560342922798</v>
      </c>
      <c r="D89" s="41"/>
      <c r="E89" s="217">
        <v>292</v>
      </c>
      <c r="F89" s="183">
        <f t="shared" si="5"/>
        <v>98.648648648648646</v>
      </c>
      <c r="G89" s="218"/>
      <c r="H89" s="217">
        <v>2</v>
      </c>
      <c r="I89" s="183">
        <f t="shared" si="6"/>
        <v>0.67567567567567566</v>
      </c>
      <c r="J89" s="218"/>
      <c r="K89" s="217">
        <v>2</v>
      </c>
      <c r="L89" s="259">
        <f t="shared" si="9"/>
        <v>0.67567567567567566</v>
      </c>
    </row>
    <row r="90" spans="1:12" s="418" customFormat="1">
      <c r="A90" s="28" t="s">
        <v>241</v>
      </c>
      <c r="B90" s="125">
        <f t="shared" si="8"/>
        <v>245</v>
      </c>
      <c r="C90" s="145">
        <f t="shared" si="7"/>
        <v>1.0826815148702991</v>
      </c>
      <c r="D90" s="41"/>
      <c r="E90" s="217">
        <v>241</v>
      </c>
      <c r="F90" s="183">
        <f t="shared" si="5"/>
        <v>98.367346938775512</v>
      </c>
      <c r="G90" s="218"/>
      <c r="H90" s="217">
        <v>3</v>
      </c>
      <c r="I90" s="183">
        <f t="shared" si="6"/>
        <v>1.2244897959183674</v>
      </c>
      <c r="J90" s="218"/>
      <c r="K90" s="217">
        <v>1</v>
      </c>
      <c r="L90" s="259">
        <f t="shared" si="9"/>
        <v>0.40816326530612246</v>
      </c>
    </row>
    <row r="91" spans="1:12" s="418" customFormat="1">
      <c r="A91" s="28" t="s">
        <v>222</v>
      </c>
      <c r="B91" s="125">
        <f t="shared" si="8"/>
        <v>288</v>
      </c>
      <c r="C91" s="145">
        <f t="shared" si="7"/>
        <v>1.2727031685005967</v>
      </c>
      <c r="D91" s="41"/>
      <c r="E91" s="217">
        <v>285</v>
      </c>
      <c r="F91" s="183">
        <f t="shared" si="5"/>
        <v>98.958333333333343</v>
      </c>
      <c r="G91" s="218"/>
      <c r="H91" s="217">
        <v>2</v>
      </c>
      <c r="I91" s="183">
        <f t="shared" si="6"/>
        <v>0.69444444444444442</v>
      </c>
      <c r="J91" s="218"/>
      <c r="K91" s="217">
        <v>1</v>
      </c>
      <c r="L91" s="259">
        <f t="shared" si="9"/>
        <v>0.34722222222222221</v>
      </c>
    </row>
    <row r="92" spans="1:12" s="418" customFormat="1" ht="9" customHeight="1">
      <c r="A92" s="28"/>
      <c r="B92" s="125" t="str">
        <f t="shared" si="8"/>
        <v/>
      </c>
      <c r="C92" s="145" t="str">
        <f t="shared" si="7"/>
        <v/>
      </c>
      <c r="D92" s="41"/>
      <c r="E92" s="419"/>
      <c r="F92" s="183" t="str">
        <f t="shared" si="5"/>
        <v/>
      </c>
      <c r="H92" s="419"/>
      <c r="I92" s="183" t="str">
        <f t="shared" si="6"/>
        <v/>
      </c>
      <c r="K92" s="419"/>
      <c r="L92" s="259" t="str">
        <f t="shared" si="9"/>
        <v/>
      </c>
    </row>
    <row r="93" spans="1:12" s="418" customFormat="1">
      <c r="A93" s="28" t="s">
        <v>242</v>
      </c>
      <c r="B93" s="125">
        <f t="shared" si="8"/>
        <v>332</v>
      </c>
      <c r="C93" s="145">
        <f t="shared" si="7"/>
        <v>1.4671439303548544</v>
      </c>
      <c r="D93" s="41"/>
      <c r="E93" s="217">
        <v>331</v>
      </c>
      <c r="F93" s="183">
        <f t="shared" si="5"/>
        <v>99.698795180722882</v>
      </c>
      <c r="G93" s="218"/>
      <c r="H93" s="217">
        <v>0</v>
      </c>
      <c r="I93" s="183">
        <f t="shared" si="6"/>
        <v>0</v>
      </c>
      <c r="J93" s="218"/>
      <c r="K93" s="217">
        <v>1</v>
      </c>
      <c r="L93" s="259">
        <f t="shared" si="9"/>
        <v>0.30120481927710846</v>
      </c>
    </row>
    <row r="94" spans="1:12" s="418" customFormat="1">
      <c r="A94" s="28" t="s">
        <v>276</v>
      </c>
      <c r="B94" s="125">
        <f t="shared" si="8"/>
        <v>401</v>
      </c>
      <c r="C94" s="145">
        <f t="shared" si="7"/>
        <v>1.7720623978081222</v>
      </c>
      <c r="D94" s="41"/>
      <c r="E94" s="217">
        <v>394</v>
      </c>
      <c r="F94" s="183">
        <f t="shared" si="5"/>
        <v>98.254364089775564</v>
      </c>
      <c r="G94" s="218"/>
      <c r="H94" s="217">
        <v>3</v>
      </c>
      <c r="I94" s="183">
        <f t="shared" si="6"/>
        <v>0.74812967581047385</v>
      </c>
      <c r="J94" s="218"/>
      <c r="K94" s="217">
        <v>4</v>
      </c>
      <c r="L94" s="259">
        <f t="shared" si="9"/>
        <v>0.99750623441396502</v>
      </c>
    </row>
    <row r="95" spans="1:12" ht="9.9" customHeight="1">
      <c r="A95" s="28"/>
      <c r="B95" s="265" t="str">
        <f t="shared" si="8"/>
        <v/>
      </c>
      <c r="C95" s="159" t="str">
        <f t="shared" si="7"/>
        <v/>
      </c>
      <c r="D95" s="41"/>
      <c r="E95" s="219"/>
      <c r="F95" s="183" t="str">
        <f t="shared" si="5"/>
        <v/>
      </c>
      <c r="G95" s="51"/>
      <c r="H95" s="219"/>
      <c r="I95" s="183" t="str">
        <f t="shared" si="6"/>
        <v/>
      </c>
      <c r="J95" s="51"/>
      <c r="K95" s="219"/>
      <c r="L95" s="259" t="str">
        <f t="shared" si="9"/>
        <v/>
      </c>
    </row>
    <row r="96" spans="1:12" s="37" customFormat="1">
      <c r="A96" s="37" t="s">
        <v>224</v>
      </c>
      <c r="B96" s="265">
        <f t="shared" si="8"/>
        <v>7824</v>
      </c>
      <c r="C96" s="225">
        <f t="shared" si="7"/>
        <v>34.575102744266204</v>
      </c>
      <c r="D96" s="260"/>
      <c r="E96" s="261">
        <f>SUM(E97:E101)</f>
        <v>7704</v>
      </c>
      <c r="F96" s="226">
        <f t="shared" si="5"/>
        <v>98.466257668711648</v>
      </c>
      <c r="G96" s="258"/>
      <c r="H96" s="261">
        <f>SUM(H97:H101)</f>
        <v>75</v>
      </c>
      <c r="I96" s="226">
        <f t="shared" si="6"/>
        <v>0.95858895705521474</v>
      </c>
      <c r="J96" s="258"/>
      <c r="K96" s="261">
        <f>SUM(K97:K101)</f>
        <v>45</v>
      </c>
      <c r="L96" s="223">
        <f t="shared" si="9"/>
        <v>0.57515337423312884</v>
      </c>
    </row>
    <row r="97" spans="1:13">
      <c r="A97" s="28" t="s">
        <v>225</v>
      </c>
      <c r="B97" s="125">
        <f t="shared" si="8"/>
        <v>2382</v>
      </c>
      <c r="C97" s="145">
        <f t="shared" si="7"/>
        <v>10.526315789473683</v>
      </c>
      <c r="D97" s="41"/>
      <c r="E97" s="217">
        <v>2351</v>
      </c>
      <c r="F97" s="183">
        <f t="shared" si="5"/>
        <v>98.698572628043664</v>
      </c>
      <c r="G97" s="218"/>
      <c r="H97" s="217">
        <v>21</v>
      </c>
      <c r="I97" s="183">
        <f t="shared" si="6"/>
        <v>0.88161209068010082</v>
      </c>
      <c r="J97" s="218"/>
      <c r="K97" s="217">
        <v>10</v>
      </c>
      <c r="L97" s="259">
        <f t="shared" si="9"/>
        <v>0.41981528127623846</v>
      </c>
    </row>
    <row r="98" spans="1:13">
      <c r="A98" s="28" t="s">
        <v>226</v>
      </c>
      <c r="B98" s="125">
        <f t="shared" si="8"/>
        <v>1575</v>
      </c>
      <c r="C98" s="145">
        <f t="shared" si="7"/>
        <v>6.9600954527376375</v>
      </c>
      <c r="D98" s="41"/>
      <c r="E98" s="217">
        <v>1557</v>
      </c>
      <c r="F98" s="183">
        <f t="shared" si="5"/>
        <v>98.857142857142861</v>
      </c>
      <c r="G98" s="218"/>
      <c r="H98" s="217">
        <v>10</v>
      </c>
      <c r="I98" s="183">
        <f t="shared" si="6"/>
        <v>0.63492063492063489</v>
      </c>
      <c r="J98" s="218"/>
      <c r="K98" s="217">
        <v>8</v>
      </c>
      <c r="L98" s="259">
        <f t="shared" si="9"/>
        <v>0.50793650793650791</v>
      </c>
    </row>
    <row r="99" spans="1:13">
      <c r="A99" s="28" t="s">
        <v>227</v>
      </c>
      <c r="B99" s="125">
        <f t="shared" si="8"/>
        <v>1628</v>
      </c>
      <c r="C99" s="145">
        <f t="shared" si="7"/>
        <v>7.1943081886075388</v>
      </c>
      <c r="D99" s="41"/>
      <c r="E99" s="217">
        <v>1603</v>
      </c>
      <c r="F99" s="183">
        <f t="shared" si="5"/>
        <v>98.464373464373466</v>
      </c>
      <c r="G99" s="218"/>
      <c r="H99" s="217">
        <v>20</v>
      </c>
      <c r="I99" s="183">
        <f t="shared" si="6"/>
        <v>1.2285012285012284</v>
      </c>
      <c r="J99" s="218"/>
      <c r="K99" s="217">
        <v>5</v>
      </c>
      <c r="L99" s="259">
        <f t="shared" si="9"/>
        <v>0.30712530712530711</v>
      </c>
    </row>
    <row r="100" spans="1:13">
      <c r="A100" s="28" t="s">
        <v>228</v>
      </c>
      <c r="B100" s="125">
        <f t="shared" si="8"/>
        <v>1208</v>
      </c>
      <c r="C100" s="145">
        <f t="shared" si="7"/>
        <v>5.338282734544169</v>
      </c>
      <c r="D100" s="41"/>
      <c r="E100" s="217">
        <v>1172</v>
      </c>
      <c r="F100" s="183">
        <f t="shared" si="5"/>
        <v>97.019867549668874</v>
      </c>
      <c r="G100" s="218"/>
      <c r="H100" s="217">
        <v>20</v>
      </c>
      <c r="I100" s="183">
        <f t="shared" si="6"/>
        <v>1.6556291390728477</v>
      </c>
      <c r="J100" s="218"/>
      <c r="K100" s="217">
        <v>16</v>
      </c>
      <c r="L100" s="259">
        <f t="shared" si="9"/>
        <v>1.3245033112582782</v>
      </c>
    </row>
    <row r="101" spans="1:13">
      <c r="A101" s="28" t="s">
        <v>229</v>
      </c>
      <c r="B101" s="125">
        <f t="shared" si="8"/>
        <v>1031</v>
      </c>
      <c r="C101" s="145">
        <f t="shared" si="7"/>
        <v>4.5561005789031768</v>
      </c>
      <c r="D101" s="396"/>
      <c r="E101" s="217">
        <v>1021</v>
      </c>
      <c r="F101" s="183">
        <f t="shared" si="5"/>
        <v>99.030067895247328</v>
      </c>
      <c r="G101" s="218"/>
      <c r="H101" s="217">
        <v>4</v>
      </c>
      <c r="I101" s="183">
        <f t="shared" si="6"/>
        <v>0.38797284190106696</v>
      </c>
      <c r="J101" s="218"/>
      <c r="K101" s="217">
        <v>6</v>
      </c>
      <c r="L101" s="259">
        <f t="shared" si="9"/>
        <v>0.58195926285160038</v>
      </c>
    </row>
    <row r="102" spans="1:13" ht="9.9" customHeight="1" thickBot="1">
      <c r="A102" s="61"/>
      <c r="B102" s="252"/>
      <c r="C102" s="147"/>
      <c r="D102" s="66"/>
      <c r="E102" s="253"/>
      <c r="F102" s="182"/>
      <c r="G102" s="66"/>
      <c r="H102" s="253"/>
      <c r="I102" s="182"/>
      <c r="J102" s="66"/>
      <c r="K102" s="253"/>
      <c r="L102" s="182"/>
    </row>
    <row r="103" spans="1:13" ht="9.9" customHeight="1">
      <c r="B103" s="125"/>
      <c r="C103" s="183"/>
      <c r="D103" s="73"/>
      <c r="E103" s="254"/>
      <c r="F103" s="116"/>
      <c r="G103" s="73"/>
      <c r="H103" s="254"/>
      <c r="I103" s="116"/>
      <c r="J103" s="73"/>
      <c r="K103" s="254"/>
      <c r="L103" s="116"/>
      <c r="M103" s="58"/>
    </row>
    <row r="104" spans="1:13" ht="14.25" customHeight="1">
      <c r="A104" s="11" t="s">
        <v>366</v>
      </c>
      <c r="C104" s="51"/>
      <c r="D104" s="41"/>
      <c r="F104" s="41"/>
    </row>
    <row r="105" spans="1:13" ht="15" customHeight="1">
      <c r="A105" s="55" t="s">
        <v>351</v>
      </c>
      <c r="C105" s="51"/>
      <c r="D105" s="41"/>
      <c r="F105" s="41"/>
    </row>
    <row r="106" spans="1:13" ht="8.25" customHeight="1">
      <c r="C106" s="51"/>
      <c r="D106" s="41"/>
      <c r="F106" s="41"/>
    </row>
    <row r="107" spans="1:13">
      <c r="A107" s="55" t="s">
        <v>352</v>
      </c>
    </row>
    <row r="108" spans="1:13">
      <c r="A108" s="55" t="s">
        <v>353</v>
      </c>
    </row>
  </sheetData>
  <mergeCells count="4">
    <mergeCell ref="B7:C7"/>
    <mergeCell ref="E7:F7"/>
    <mergeCell ref="H7:I7"/>
    <mergeCell ref="K7:L7"/>
  </mergeCells>
  <conditionalFormatting sqref="A1:XFD1048576">
    <cfRule type="cellIs" dxfId="6" priority="1" operator="equal">
      <formula>0</formula>
    </cfRule>
  </conditionalFormatting>
  <pageMargins left="0.7" right="0.7" top="0.75" bottom="0.75" header="0.3" footer="0.3"/>
  <pageSetup orientation="portrait"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0"/>
  <sheetViews>
    <sheetView workbookViewId="0">
      <selection activeCell="K28" sqref="K28"/>
    </sheetView>
  </sheetViews>
  <sheetFormatPr baseColWidth="10" defaultRowHeight="14.4"/>
  <sheetData>
    <row r="1" spans="2:12">
      <c r="C1" s="28" t="s">
        <v>517</v>
      </c>
      <c r="D1" s="28" t="s">
        <v>518</v>
      </c>
    </row>
    <row r="2" spans="2:12">
      <c r="B2" t="s">
        <v>467</v>
      </c>
      <c r="C2" s="189">
        <v>492</v>
      </c>
      <c r="D2" s="158">
        <v>401</v>
      </c>
      <c r="E2" s="189"/>
      <c r="G2" s="158"/>
    </row>
    <row r="3" spans="2:12">
      <c r="B3" s="28" t="s">
        <v>514</v>
      </c>
      <c r="C3" s="189">
        <v>1230</v>
      </c>
      <c r="D3" s="158">
        <v>1033</v>
      </c>
      <c r="E3" s="310"/>
      <c r="G3" s="158"/>
    </row>
    <row r="4" spans="2:12">
      <c r="B4" s="28" t="s">
        <v>465</v>
      </c>
      <c r="C4" s="189">
        <v>1407</v>
      </c>
      <c r="D4" s="158">
        <v>1208</v>
      </c>
      <c r="E4" s="310"/>
      <c r="F4" s="28"/>
      <c r="G4" s="158"/>
      <c r="L4" s="310"/>
    </row>
    <row r="5" spans="2:12">
      <c r="B5" s="28" t="s">
        <v>464</v>
      </c>
      <c r="C5" s="189">
        <v>1872</v>
      </c>
      <c r="D5" s="158">
        <v>1630</v>
      </c>
      <c r="E5" s="310"/>
      <c r="F5" s="28"/>
      <c r="G5" s="158"/>
    </row>
    <row r="6" spans="2:12">
      <c r="B6" s="28" t="s">
        <v>463</v>
      </c>
      <c r="C6" s="189">
        <v>1897</v>
      </c>
      <c r="D6" s="158">
        <v>1582</v>
      </c>
      <c r="E6" s="310"/>
      <c r="F6" s="28"/>
      <c r="G6" s="158"/>
    </row>
    <row r="7" spans="2:12">
      <c r="B7" s="28" t="s">
        <v>462</v>
      </c>
      <c r="C7" s="189">
        <v>2862</v>
      </c>
      <c r="D7" s="158">
        <v>2394</v>
      </c>
      <c r="E7" s="310"/>
      <c r="F7" s="28"/>
      <c r="G7" s="158"/>
      <c r="I7" s="189"/>
    </row>
    <row r="8" spans="2:12">
      <c r="B8" s="28" t="s">
        <v>516</v>
      </c>
      <c r="C8" s="189">
        <v>19173</v>
      </c>
      <c r="D8" s="158">
        <v>14546</v>
      </c>
      <c r="E8" s="310"/>
      <c r="F8" s="28"/>
      <c r="G8" s="158"/>
      <c r="I8" s="189"/>
    </row>
    <row r="19" spans="2:4">
      <c r="B19" s="28"/>
      <c r="C19" s="189"/>
      <c r="D19" s="158"/>
    </row>
    <row r="20" spans="2:4">
      <c r="B20" s="28"/>
      <c r="C20" s="189"/>
      <c r="D20" s="158"/>
    </row>
    <row r="21" spans="2:4">
      <c r="B21" s="28"/>
      <c r="C21" s="189"/>
      <c r="D21" s="158"/>
    </row>
    <row r="22" spans="2:4">
      <c r="B22" s="28"/>
      <c r="C22" s="189"/>
      <c r="D22" s="158"/>
    </row>
    <row r="23" spans="2:4">
      <c r="B23" s="28"/>
      <c r="C23" s="189"/>
      <c r="D23" s="158"/>
    </row>
    <row r="24" spans="2:4">
      <c r="B24" s="28"/>
      <c r="C24" s="189"/>
      <c r="D24" s="158"/>
    </row>
    <row r="25" spans="2:4">
      <c r="B25" s="28"/>
      <c r="C25" s="189"/>
      <c r="D25" s="158"/>
    </row>
    <row r="40" spans="1:7">
      <c r="A40" s="310">
        <v>14546</v>
      </c>
      <c r="B40" s="310">
        <v>2394</v>
      </c>
      <c r="C40" s="310">
        <v>1582</v>
      </c>
      <c r="D40" s="310">
        <v>1630</v>
      </c>
      <c r="E40" s="310">
        <v>1208</v>
      </c>
      <c r="F40" s="310">
        <v>1033</v>
      </c>
      <c r="G40" s="310">
        <v>401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6"/>
  <sheetViews>
    <sheetView topLeftCell="A4" workbookViewId="0">
      <selection activeCell="C62" sqref="C62"/>
    </sheetView>
  </sheetViews>
  <sheetFormatPr baseColWidth="10" defaultColWidth="11.44140625" defaultRowHeight="15.6"/>
  <cols>
    <col min="1" max="1" width="11.6640625" style="4" customWidth="1"/>
    <col min="2" max="2" width="4.109375" style="4" customWidth="1"/>
    <col min="3" max="3" width="68" style="4" customWidth="1"/>
    <col min="4" max="16384" width="11.44140625" style="4"/>
  </cols>
  <sheetData>
    <row r="1" spans="1:3">
      <c r="A1" s="5" t="s">
        <v>18</v>
      </c>
    </row>
    <row r="2" spans="1:3">
      <c r="A2" s="5"/>
    </row>
    <row r="3" spans="1:3">
      <c r="A3" s="4" t="s">
        <v>19</v>
      </c>
      <c r="C3" s="4" t="s">
        <v>20</v>
      </c>
    </row>
    <row r="4" spans="1:3">
      <c r="A4" s="4" t="s">
        <v>21</v>
      </c>
      <c r="C4" s="4" t="s">
        <v>22</v>
      </c>
    </row>
    <row r="5" spans="1:3">
      <c r="A5" s="6" t="s">
        <v>23</v>
      </c>
      <c r="C5" s="4" t="s">
        <v>24</v>
      </c>
    </row>
    <row r="6" spans="1:3">
      <c r="A6" s="6" t="s">
        <v>25</v>
      </c>
      <c r="C6" s="4" t="s">
        <v>26</v>
      </c>
    </row>
    <row r="7" spans="1:3">
      <c r="A7" s="6" t="s">
        <v>27</v>
      </c>
      <c r="C7" s="4" t="s">
        <v>28</v>
      </c>
    </row>
    <row r="8" spans="1:3">
      <c r="A8" s="6" t="s">
        <v>29</v>
      </c>
      <c r="C8" s="4" t="s">
        <v>30</v>
      </c>
    </row>
    <row r="9" spans="1:3">
      <c r="A9" s="6" t="s">
        <v>31</v>
      </c>
      <c r="C9" s="4" t="s">
        <v>32</v>
      </c>
    </row>
    <row r="10" spans="1:3">
      <c r="A10" s="6" t="s">
        <v>33</v>
      </c>
      <c r="C10" s="4" t="s">
        <v>34</v>
      </c>
    </row>
    <row r="11" spans="1:3">
      <c r="A11" s="6" t="s">
        <v>35</v>
      </c>
      <c r="C11" s="4" t="s">
        <v>36</v>
      </c>
    </row>
    <row r="12" spans="1:3">
      <c r="A12" s="6" t="s">
        <v>37</v>
      </c>
      <c r="C12" s="4" t="s">
        <v>38</v>
      </c>
    </row>
    <row r="13" spans="1:3">
      <c r="A13" s="6" t="s">
        <v>39</v>
      </c>
      <c r="C13" s="4" t="s">
        <v>40</v>
      </c>
    </row>
    <row r="14" spans="1:3">
      <c r="A14" s="6" t="s">
        <v>41</v>
      </c>
      <c r="C14" s="4" t="s">
        <v>42</v>
      </c>
    </row>
    <row r="15" spans="1:3">
      <c r="A15" s="6" t="s">
        <v>43</v>
      </c>
      <c r="C15" s="4" t="s">
        <v>44</v>
      </c>
    </row>
    <row r="16" spans="1:3">
      <c r="A16" s="6" t="s">
        <v>45</v>
      </c>
      <c r="C16" s="4" t="s">
        <v>46</v>
      </c>
    </row>
    <row r="17" spans="1:3">
      <c r="A17" s="6" t="s">
        <v>47</v>
      </c>
      <c r="C17" s="4" t="s">
        <v>48</v>
      </c>
    </row>
    <row r="18" spans="1:3">
      <c r="A18" s="6" t="s">
        <v>49</v>
      </c>
      <c r="C18" s="4" t="s">
        <v>50</v>
      </c>
    </row>
    <row r="19" spans="1:3">
      <c r="A19" s="6" t="s">
        <v>51</v>
      </c>
      <c r="C19" s="4" t="s">
        <v>52</v>
      </c>
    </row>
    <row r="20" spans="1:3">
      <c r="A20" s="6" t="s">
        <v>53</v>
      </c>
      <c r="C20" s="4" t="s">
        <v>54</v>
      </c>
    </row>
    <row r="21" spans="1:3">
      <c r="A21" s="6" t="s">
        <v>55</v>
      </c>
      <c r="C21" s="4" t="s">
        <v>56</v>
      </c>
    </row>
    <row r="22" spans="1:3">
      <c r="A22" s="6" t="s">
        <v>57</v>
      </c>
      <c r="C22" s="4" t="s">
        <v>58</v>
      </c>
    </row>
    <row r="23" spans="1:3">
      <c r="A23" s="6" t="s">
        <v>59</v>
      </c>
      <c r="C23" s="4" t="s">
        <v>60</v>
      </c>
    </row>
    <row r="24" spans="1:3">
      <c r="A24" s="6" t="s">
        <v>61</v>
      </c>
      <c r="C24" s="4" t="s">
        <v>62</v>
      </c>
    </row>
    <row r="25" spans="1:3">
      <c r="A25" s="6" t="s">
        <v>63</v>
      </c>
      <c r="C25" s="4" t="s">
        <v>64</v>
      </c>
    </row>
    <row r="26" spans="1:3">
      <c r="A26" s="6" t="s">
        <v>65</v>
      </c>
      <c r="C26" s="4" t="s">
        <v>66</v>
      </c>
    </row>
    <row r="27" spans="1:3">
      <c r="A27" s="6" t="s">
        <v>67</v>
      </c>
      <c r="C27" s="4" t="s">
        <v>68</v>
      </c>
    </row>
    <row r="28" spans="1:3">
      <c r="A28" s="6" t="s">
        <v>69</v>
      </c>
      <c r="C28" s="4" t="s">
        <v>70</v>
      </c>
    </row>
    <row r="29" spans="1:3">
      <c r="A29" s="6" t="s">
        <v>71</v>
      </c>
      <c r="C29" s="4" t="s">
        <v>72</v>
      </c>
    </row>
    <row r="30" spans="1:3">
      <c r="A30" s="6" t="s">
        <v>73</v>
      </c>
      <c r="C30" s="4" t="s">
        <v>74</v>
      </c>
    </row>
    <row r="31" spans="1:3">
      <c r="A31" s="6" t="s">
        <v>75</v>
      </c>
      <c r="C31" s="4" t="s">
        <v>76</v>
      </c>
    </row>
    <row r="32" spans="1:3">
      <c r="A32" s="6" t="s">
        <v>77</v>
      </c>
      <c r="C32" s="4" t="s">
        <v>78</v>
      </c>
    </row>
    <row r="33" spans="1:3">
      <c r="A33" s="4" t="s">
        <v>79</v>
      </c>
      <c r="C33" s="4" t="s">
        <v>80</v>
      </c>
    </row>
    <row r="34" spans="1:3">
      <c r="A34" s="4" t="s">
        <v>81</v>
      </c>
      <c r="C34" s="4" t="s">
        <v>82</v>
      </c>
    </row>
    <row r="35" spans="1:3">
      <c r="A35" s="4" t="s">
        <v>83</v>
      </c>
      <c r="C35" s="4" t="s">
        <v>84</v>
      </c>
    </row>
    <row r="36" spans="1:3">
      <c r="A36" s="6" t="s">
        <v>85</v>
      </c>
      <c r="C36" s="4" t="s">
        <v>86</v>
      </c>
    </row>
    <row r="37" spans="1:3">
      <c r="A37" s="6" t="s">
        <v>87</v>
      </c>
      <c r="C37" s="4" t="s">
        <v>88</v>
      </c>
    </row>
    <row r="38" spans="1:3">
      <c r="A38" s="6" t="s">
        <v>89</v>
      </c>
      <c r="C38" s="4" t="s">
        <v>90</v>
      </c>
    </row>
    <row r="39" spans="1:3">
      <c r="A39" s="6" t="s">
        <v>91</v>
      </c>
      <c r="C39" s="4" t="s">
        <v>92</v>
      </c>
    </row>
    <row r="40" spans="1:3">
      <c r="A40" s="6" t="s">
        <v>93</v>
      </c>
      <c r="C40" s="4" t="s">
        <v>94</v>
      </c>
    </row>
    <row r="41" spans="1:3">
      <c r="A41" s="6" t="s">
        <v>95</v>
      </c>
      <c r="C41" s="4" t="s">
        <v>96</v>
      </c>
    </row>
    <row r="42" spans="1:3">
      <c r="A42" s="6" t="s">
        <v>97</v>
      </c>
      <c r="C42" s="4" t="s">
        <v>98</v>
      </c>
    </row>
    <row r="43" spans="1:3">
      <c r="A43" s="6" t="s">
        <v>99</v>
      </c>
      <c r="C43" s="4" t="s">
        <v>100</v>
      </c>
    </row>
    <row r="44" spans="1:3">
      <c r="A44" s="6" t="s">
        <v>101</v>
      </c>
      <c r="C44" s="4" t="s">
        <v>102</v>
      </c>
    </row>
    <row r="45" spans="1:3">
      <c r="A45" s="6" t="s">
        <v>103</v>
      </c>
      <c r="C45" s="4" t="s">
        <v>104</v>
      </c>
    </row>
    <row r="46" spans="1:3">
      <c r="A46" s="6" t="s">
        <v>105</v>
      </c>
      <c r="C46" s="4" t="s">
        <v>106</v>
      </c>
    </row>
    <row r="47" spans="1:3">
      <c r="A47" s="6" t="s">
        <v>107</v>
      </c>
      <c r="C47" s="4" t="s">
        <v>108</v>
      </c>
    </row>
    <row r="48" spans="1:3">
      <c r="A48" s="4" t="s">
        <v>109</v>
      </c>
      <c r="C48" s="4" t="s">
        <v>110</v>
      </c>
    </row>
    <row r="49" spans="1:3">
      <c r="A49" s="4" t="s">
        <v>111</v>
      </c>
      <c r="C49" s="4" t="s">
        <v>112</v>
      </c>
    </row>
    <row r="50" spans="1:3">
      <c r="A50" s="4" t="s">
        <v>113</v>
      </c>
      <c r="C50" s="4" t="s">
        <v>114</v>
      </c>
    </row>
    <row r="51" spans="1:3">
      <c r="A51" s="4" t="s">
        <v>115</v>
      </c>
      <c r="C51" s="4" t="s">
        <v>116</v>
      </c>
    </row>
    <row r="52" spans="1:3">
      <c r="A52" s="4" t="s">
        <v>117</v>
      </c>
      <c r="C52" s="4" t="s">
        <v>118</v>
      </c>
    </row>
    <row r="53" spans="1:3">
      <c r="A53" s="4" t="s">
        <v>119</v>
      </c>
      <c r="C53" s="4" t="s">
        <v>120</v>
      </c>
    </row>
    <row r="54" spans="1:3">
      <c r="A54" s="4" t="s">
        <v>121</v>
      </c>
      <c r="C54" s="4" t="s">
        <v>122</v>
      </c>
    </row>
    <row r="55" spans="1:3">
      <c r="A55" s="4" t="s">
        <v>123</v>
      </c>
      <c r="C55" s="4" t="s">
        <v>124</v>
      </c>
    </row>
    <row r="56" spans="1:3">
      <c r="A56" s="4" t="s">
        <v>651</v>
      </c>
      <c r="C56" s="4" t="s">
        <v>125</v>
      </c>
    </row>
  </sheetData>
  <pageMargins left="0.7" right="0.7" top="0.75" bottom="0.75" header="0.3" footer="0.3"/>
  <pageSetup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A6" sqref="A6"/>
    </sheetView>
  </sheetViews>
  <sheetFormatPr baseColWidth="10" defaultColWidth="9.109375" defaultRowHeight="13.2"/>
  <cols>
    <col min="1" max="1" width="43.33203125" style="55" customWidth="1"/>
    <col min="2" max="2" width="8.33203125" style="99" customWidth="1"/>
    <col min="3" max="3" width="8.33203125" style="98" customWidth="1"/>
    <col min="4" max="4" width="2.6640625" style="65" customWidth="1"/>
    <col min="5" max="5" width="8.33203125" style="163" customWidth="1"/>
    <col min="6" max="6" width="8.33203125" style="98" customWidth="1"/>
    <col min="7" max="7" width="2.88671875" style="65" customWidth="1"/>
    <col min="8" max="9" width="9.109375" style="65" customWidth="1"/>
    <col min="10" max="10" width="2.44140625" style="65" customWidth="1"/>
    <col min="11" max="11" width="4.33203125" style="55" customWidth="1"/>
    <col min="12" max="256" width="9.109375" style="55"/>
    <col min="257" max="257" width="37.44140625" style="55" customWidth="1"/>
    <col min="258" max="259" width="8.33203125" style="55" customWidth="1"/>
    <col min="260" max="260" width="2.6640625" style="55" customWidth="1"/>
    <col min="261" max="262" width="8.33203125" style="55" customWidth="1"/>
    <col min="263" max="263" width="2.88671875" style="55" customWidth="1"/>
    <col min="264" max="265" width="9.109375" style="55" customWidth="1"/>
    <col min="266" max="266" width="2.44140625" style="55" customWidth="1"/>
    <col min="267" max="267" width="4.33203125" style="55" customWidth="1"/>
    <col min="268" max="512" width="9.109375" style="55"/>
    <col min="513" max="513" width="37.44140625" style="55" customWidth="1"/>
    <col min="514" max="515" width="8.33203125" style="55" customWidth="1"/>
    <col min="516" max="516" width="2.6640625" style="55" customWidth="1"/>
    <col min="517" max="518" width="8.33203125" style="55" customWidth="1"/>
    <col min="519" max="519" width="2.88671875" style="55" customWidth="1"/>
    <col min="520" max="521" width="9.109375" style="55" customWidth="1"/>
    <col min="522" max="522" width="2.44140625" style="55" customWidth="1"/>
    <col min="523" max="523" width="4.33203125" style="55" customWidth="1"/>
    <col min="524" max="768" width="9.109375" style="55"/>
    <col min="769" max="769" width="37.44140625" style="55" customWidth="1"/>
    <col min="770" max="771" width="8.33203125" style="55" customWidth="1"/>
    <col min="772" max="772" width="2.6640625" style="55" customWidth="1"/>
    <col min="773" max="774" width="8.33203125" style="55" customWidth="1"/>
    <col min="775" max="775" width="2.88671875" style="55" customWidth="1"/>
    <col min="776" max="777" width="9.109375" style="55" customWidth="1"/>
    <col min="778" max="778" width="2.44140625" style="55" customWidth="1"/>
    <col min="779" max="779" width="4.33203125" style="55" customWidth="1"/>
    <col min="780" max="1024" width="9.109375" style="55"/>
    <col min="1025" max="1025" width="37.44140625" style="55" customWidth="1"/>
    <col min="1026" max="1027" width="8.33203125" style="55" customWidth="1"/>
    <col min="1028" max="1028" width="2.6640625" style="55" customWidth="1"/>
    <col min="1029" max="1030" width="8.33203125" style="55" customWidth="1"/>
    <col min="1031" max="1031" width="2.88671875" style="55" customWidth="1"/>
    <col min="1032" max="1033" width="9.109375" style="55" customWidth="1"/>
    <col min="1034" max="1034" width="2.44140625" style="55" customWidth="1"/>
    <col min="1035" max="1035" width="4.33203125" style="55" customWidth="1"/>
    <col min="1036" max="1280" width="9.109375" style="55"/>
    <col min="1281" max="1281" width="37.44140625" style="55" customWidth="1"/>
    <col min="1282" max="1283" width="8.33203125" style="55" customWidth="1"/>
    <col min="1284" max="1284" width="2.6640625" style="55" customWidth="1"/>
    <col min="1285" max="1286" width="8.33203125" style="55" customWidth="1"/>
    <col min="1287" max="1287" width="2.88671875" style="55" customWidth="1"/>
    <col min="1288" max="1289" width="9.109375" style="55" customWidth="1"/>
    <col min="1290" max="1290" width="2.44140625" style="55" customWidth="1"/>
    <col min="1291" max="1291" width="4.33203125" style="55" customWidth="1"/>
    <col min="1292" max="1536" width="9.109375" style="55"/>
    <col min="1537" max="1537" width="37.44140625" style="55" customWidth="1"/>
    <col min="1538" max="1539" width="8.33203125" style="55" customWidth="1"/>
    <col min="1540" max="1540" width="2.6640625" style="55" customWidth="1"/>
    <col min="1541" max="1542" width="8.33203125" style="55" customWidth="1"/>
    <col min="1543" max="1543" width="2.88671875" style="55" customWidth="1"/>
    <col min="1544" max="1545" width="9.109375" style="55" customWidth="1"/>
    <col min="1546" max="1546" width="2.44140625" style="55" customWidth="1"/>
    <col min="1547" max="1547" width="4.33203125" style="55" customWidth="1"/>
    <col min="1548" max="1792" width="9.109375" style="55"/>
    <col min="1793" max="1793" width="37.44140625" style="55" customWidth="1"/>
    <col min="1794" max="1795" width="8.33203125" style="55" customWidth="1"/>
    <col min="1796" max="1796" width="2.6640625" style="55" customWidth="1"/>
    <col min="1797" max="1798" width="8.33203125" style="55" customWidth="1"/>
    <col min="1799" max="1799" width="2.88671875" style="55" customWidth="1"/>
    <col min="1800" max="1801" width="9.109375" style="55" customWidth="1"/>
    <col min="1802" max="1802" width="2.44140625" style="55" customWidth="1"/>
    <col min="1803" max="1803" width="4.33203125" style="55" customWidth="1"/>
    <col min="1804" max="2048" width="9.109375" style="55"/>
    <col min="2049" max="2049" width="37.44140625" style="55" customWidth="1"/>
    <col min="2050" max="2051" width="8.33203125" style="55" customWidth="1"/>
    <col min="2052" max="2052" width="2.6640625" style="55" customWidth="1"/>
    <col min="2053" max="2054" width="8.33203125" style="55" customWidth="1"/>
    <col min="2055" max="2055" width="2.88671875" style="55" customWidth="1"/>
    <col min="2056" max="2057" width="9.109375" style="55" customWidth="1"/>
    <col min="2058" max="2058" width="2.44140625" style="55" customWidth="1"/>
    <col min="2059" max="2059" width="4.33203125" style="55" customWidth="1"/>
    <col min="2060" max="2304" width="9.109375" style="55"/>
    <col min="2305" max="2305" width="37.44140625" style="55" customWidth="1"/>
    <col min="2306" max="2307" width="8.33203125" style="55" customWidth="1"/>
    <col min="2308" max="2308" width="2.6640625" style="55" customWidth="1"/>
    <col min="2309" max="2310" width="8.33203125" style="55" customWidth="1"/>
    <col min="2311" max="2311" width="2.88671875" style="55" customWidth="1"/>
    <col min="2312" max="2313" width="9.109375" style="55" customWidth="1"/>
    <col min="2314" max="2314" width="2.44140625" style="55" customWidth="1"/>
    <col min="2315" max="2315" width="4.33203125" style="55" customWidth="1"/>
    <col min="2316" max="2560" width="9.109375" style="55"/>
    <col min="2561" max="2561" width="37.44140625" style="55" customWidth="1"/>
    <col min="2562" max="2563" width="8.33203125" style="55" customWidth="1"/>
    <col min="2564" max="2564" width="2.6640625" style="55" customWidth="1"/>
    <col min="2565" max="2566" width="8.33203125" style="55" customWidth="1"/>
    <col min="2567" max="2567" width="2.88671875" style="55" customWidth="1"/>
    <col min="2568" max="2569" width="9.109375" style="55" customWidth="1"/>
    <col min="2570" max="2570" width="2.44140625" style="55" customWidth="1"/>
    <col min="2571" max="2571" width="4.33203125" style="55" customWidth="1"/>
    <col min="2572" max="2816" width="9.109375" style="55"/>
    <col min="2817" max="2817" width="37.44140625" style="55" customWidth="1"/>
    <col min="2818" max="2819" width="8.33203125" style="55" customWidth="1"/>
    <col min="2820" max="2820" width="2.6640625" style="55" customWidth="1"/>
    <col min="2821" max="2822" width="8.33203125" style="55" customWidth="1"/>
    <col min="2823" max="2823" width="2.88671875" style="55" customWidth="1"/>
    <col min="2824" max="2825" width="9.109375" style="55" customWidth="1"/>
    <col min="2826" max="2826" width="2.44140625" style="55" customWidth="1"/>
    <col min="2827" max="2827" width="4.33203125" style="55" customWidth="1"/>
    <col min="2828" max="3072" width="9.109375" style="55"/>
    <col min="3073" max="3073" width="37.44140625" style="55" customWidth="1"/>
    <col min="3074" max="3075" width="8.33203125" style="55" customWidth="1"/>
    <col min="3076" max="3076" width="2.6640625" style="55" customWidth="1"/>
    <col min="3077" max="3078" width="8.33203125" style="55" customWidth="1"/>
    <col min="3079" max="3079" width="2.88671875" style="55" customWidth="1"/>
    <col min="3080" max="3081" width="9.109375" style="55" customWidth="1"/>
    <col min="3082" max="3082" width="2.44140625" style="55" customWidth="1"/>
    <col min="3083" max="3083" width="4.33203125" style="55" customWidth="1"/>
    <col min="3084" max="3328" width="9.109375" style="55"/>
    <col min="3329" max="3329" width="37.44140625" style="55" customWidth="1"/>
    <col min="3330" max="3331" width="8.33203125" style="55" customWidth="1"/>
    <col min="3332" max="3332" width="2.6640625" style="55" customWidth="1"/>
    <col min="3333" max="3334" width="8.33203125" style="55" customWidth="1"/>
    <col min="3335" max="3335" width="2.88671875" style="55" customWidth="1"/>
    <col min="3336" max="3337" width="9.109375" style="55" customWidth="1"/>
    <col min="3338" max="3338" width="2.44140625" style="55" customWidth="1"/>
    <col min="3339" max="3339" width="4.33203125" style="55" customWidth="1"/>
    <col min="3340" max="3584" width="9.109375" style="55"/>
    <col min="3585" max="3585" width="37.44140625" style="55" customWidth="1"/>
    <col min="3586" max="3587" width="8.33203125" style="55" customWidth="1"/>
    <col min="3588" max="3588" width="2.6640625" style="55" customWidth="1"/>
    <col min="3589" max="3590" width="8.33203125" style="55" customWidth="1"/>
    <col min="3591" max="3591" width="2.88671875" style="55" customWidth="1"/>
    <col min="3592" max="3593" width="9.109375" style="55" customWidth="1"/>
    <col min="3594" max="3594" width="2.44140625" style="55" customWidth="1"/>
    <col min="3595" max="3595" width="4.33203125" style="55" customWidth="1"/>
    <col min="3596" max="3840" width="9.109375" style="55"/>
    <col min="3841" max="3841" width="37.44140625" style="55" customWidth="1"/>
    <col min="3842" max="3843" width="8.33203125" style="55" customWidth="1"/>
    <col min="3844" max="3844" width="2.6640625" style="55" customWidth="1"/>
    <col min="3845" max="3846" width="8.33203125" style="55" customWidth="1"/>
    <col min="3847" max="3847" width="2.88671875" style="55" customWidth="1"/>
    <col min="3848" max="3849" width="9.109375" style="55" customWidth="1"/>
    <col min="3850" max="3850" width="2.44140625" style="55" customWidth="1"/>
    <col min="3851" max="3851" width="4.33203125" style="55" customWidth="1"/>
    <col min="3852" max="4096" width="9.109375" style="55"/>
    <col min="4097" max="4097" width="37.44140625" style="55" customWidth="1"/>
    <col min="4098" max="4099" width="8.33203125" style="55" customWidth="1"/>
    <col min="4100" max="4100" width="2.6640625" style="55" customWidth="1"/>
    <col min="4101" max="4102" width="8.33203125" style="55" customWidth="1"/>
    <col min="4103" max="4103" width="2.88671875" style="55" customWidth="1"/>
    <col min="4104" max="4105" width="9.109375" style="55" customWidth="1"/>
    <col min="4106" max="4106" width="2.44140625" style="55" customWidth="1"/>
    <col min="4107" max="4107" width="4.33203125" style="55" customWidth="1"/>
    <col min="4108" max="4352" width="9.109375" style="55"/>
    <col min="4353" max="4353" width="37.44140625" style="55" customWidth="1"/>
    <col min="4354" max="4355" width="8.33203125" style="55" customWidth="1"/>
    <col min="4356" max="4356" width="2.6640625" style="55" customWidth="1"/>
    <col min="4357" max="4358" width="8.33203125" style="55" customWidth="1"/>
    <col min="4359" max="4359" width="2.88671875" style="55" customWidth="1"/>
    <col min="4360" max="4361" width="9.109375" style="55" customWidth="1"/>
    <col min="4362" max="4362" width="2.44140625" style="55" customWidth="1"/>
    <col min="4363" max="4363" width="4.33203125" style="55" customWidth="1"/>
    <col min="4364" max="4608" width="9.109375" style="55"/>
    <col min="4609" max="4609" width="37.44140625" style="55" customWidth="1"/>
    <col min="4610" max="4611" width="8.33203125" style="55" customWidth="1"/>
    <col min="4612" max="4612" width="2.6640625" style="55" customWidth="1"/>
    <col min="4613" max="4614" width="8.33203125" style="55" customWidth="1"/>
    <col min="4615" max="4615" width="2.88671875" style="55" customWidth="1"/>
    <col min="4616" max="4617" width="9.109375" style="55" customWidth="1"/>
    <col min="4618" max="4618" width="2.44140625" style="55" customWidth="1"/>
    <col min="4619" max="4619" width="4.33203125" style="55" customWidth="1"/>
    <col min="4620" max="4864" width="9.109375" style="55"/>
    <col min="4865" max="4865" width="37.44140625" style="55" customWidth="1"/>
    <col min="4866" max="4867" width="8.33203125" style="55" customWidth="1"/>
    <col min="4868" max="4868" width="2.6640625" style="55" customWidth="1"/>
    <col min="4869" max="4870" width="8.33203125" style="55" customWidth="1"/>
    <col min="4871" max="4871" width="2.88671875" style="55" customWidth="1"/>
    <col min="4872" max="4873" width="9.109375" style="55" customWidth="1"/>
    <col min="4874" max="4874" width="2.44140625" style="55" customWidth="1"/>
    <col min="4875" max="4875" width="4.33203125" style="55" customWidth="1"/>
    <col min="4876" max="5120" width="9.109375" style="55"/>
    <col min="5121" max="5121" width="37.44140625" style="55" customWidth="1"/>
    <col min="5122" max="5123" width="8.33203125" style="55" customWidth="1"/>
    <col min="5124" max="5124" width="2.6640625" style="55" customWidth="1"/>
    <col min="5125" max="5126" width="8.33203125" style="55" customWidth="1"/>
    <col min="5127" max="5127" width="2.88671875" style="55" customWidth="1"/>
    <col min="5128" max="5129" width="9.109375" style="55" customWidth="1"/>
    <col min="5130" max="5130" width="2.44140625" style="55" customWidth="1"/>
    <col min="5131" max="5131" width="4.33203125" style="55" customWidth="1"/>
    <col min="5132" max="5376" width="9.109375" style="55"/>
    <col min="5377" max="5377" width="37.44140625" style="55" customWidth="1"/>
    <col min="5378" max="5379" width="8.33203125" style="55" customWidth="1"/>
    <col min="5380" max="5380" width="2.6640625" style="55" customWidth="1"/>
    <col min="5381" max="5382" width="8.33203125" style="55" customWidth="1"/>
    <col min="5383" max="5383" width="2.88671875" style="55" customWidth="1"/>
    <col min="5384" max="5385" width="9.109375" style="55" customWidth="1"/>
    <col min="5386" max="5386" width="2.44140625" style="55" customWidth="1"/>
    <col min="5387" max="5387" width="4.33203125" style="55" customWidth="1"/>
    <col min="5388" max="5632" width="9.109375" style="55"/>
    <col min="5633" max="5633" width="37.44140625" style="55" customWidth="1"/>
    <col min="5634" max="5635" width="8.33203125" style="55" customWidth="1"/>
    <col min="5636" max="5636" width="2.6640625" style="55" customWidth="1"/>
    <col min="5637" max="5638" width="8.33203125" style="55" customWidth="1"/>
    <col min="5639" max="5639" width="2.88671875" style="55" customWidth="1"/>
    <col min="5640" max="5641" width="9.109375" style="55" customWidth="1"/>
    <col min="5642" max="5642" width="2.44140625" style="55" customWidth="1"/>
    <col min="5643" max="5643" width="4.33203125" style="55" customWidth="1"/>
    <col min="5644" max="5888" width="9.109375" style="55"/>
    <col min="5889" max="5889" width="37.44140625" style="55" customWidth="1"/>
    <col min="5890" max="5891" width="8.33203125" style="55" customWidth="1"/>
    <col min="5892" max="5892" width="2.6640625" style="55" customWidth="1"/>
    <col min="5893" max="5894" width="8.33203125" style="55" customWidth="1"/>
    <col min="5895" max="5895" width="2.88671875" style="55" customWidth="1"/>
    <col min="5896" max="5897" width="9.109375" style="55" customWidth="1"/>
    <col min="5898" max="5898" width="2.44140625" style="55" customWidth="1"/>
    <col min="5899" max="5899" width="4.33203125" style="55" customWidth="1"/>
    <col min="5900" max="6144" width="9.109375" style="55"/>
    <col min="6145" max="6145" width="37.44140625" style="55" customWidth="1"/>
    <col min="6146" max="6147" width="8.33203125" style="55" customWidth="1"/>
    <col min="6148" max="6148" width="2.6640625" style="55" customWidth="1"/>
    <col min="6149" max="6150" width="8.33203125" style="55" customWidth="1"/>
    <col min="6151" max="6151" width="2.88671875" style="55" customWidth="1"/>
    <col min="6152" max="6153" width="9.109375" style="55" customWidth="1"/>
    <col min="6154" max="6154" width="2.44140625" style="55" customWidth="1"/>
    <col min="6155" max="6155" width="4.33203125" style="55" customWidth="1"/>
    <col min="6156" max="6400" width="9.109375" style="55"/>
    <col min="6401" max="6401" width="37.44140625" style="55" customWidth="1"/>
    <col min="6402" max="6403" width="8.33203125" style="55" customWidth="1"/>
    <col min="6404" max="6404" width="2.6640625" style="55" customWidth="1"/>
    <col min="6405" max="6406" width="8.33203125" style="55" customWidth="1"/>
    <col min="6407" max="6407" width="2.88671875" style="55" customWidth="1"/>
    <col min="6408" max="6409" width="9.109375" style="55" customWidth="1"/>
    <col min="6410" max="6410" width="2.44140625" style="55" customWidth="1"/>
    <col min="6411" max="6411" width="4.33203125" style="55" customWidth="1"/>
    <col min="6412" max="6656" width="9.109375" style="55"/>
    <col min="6657" max="6657" width="37.44140625" style="55" customWidth="1"/>
    <col min="6658" max="6659" width="8.33203125" style="55" customWidth="1"/>
    <col min="6660" max="6660" width="2.6640625" style="55" customWidth="1"/>
    <col min="6661" max="6662" width="8.33203125" style="55" customWidth="1"/>
    <col min="6663" max="6663" width="2.88671875" style="55" customWidth="1"/>
    <col min="6664" max="6665" width="9.109375" style="55" customWidth="1"/>
    <col min="6666" max="6666" width="2.44140625" style="55" customWidth="1"/>
    <col min="6667" max="6667" width="4.33203125" style="55" customWidth="1"/>
    <col min="6668" max="6912" width="9.109375" style="55"/>
    <col min="6913" max="6913" width="37.44140625" style="55" customWidth="1"/>
    <col min="6914" max="6915" width="8.33203125" style="55" customWidth="1"/>
    <col min="6916" max="6916" width="2.6640625" style="55" customWidth="1"/>
    <col min="6917" max="6918" width="8.33203125" style="55" customWidth="1"/>
    <col min="6919" max="6919" width="2.88671875" style="55" customWidth="1"/>
    <col min="6920" max="6921" width="9.109375" style="55" customWidth="1"/>
    <col min="6922" max="6922" width="2.44140625" style="55" customWidth="1"/>
    <col min="6923" max="6923" width="4.33203125" style="55" customWidth="1"/>
    <col min="6924" max="7168" width="9.109375" style="55"/>
    <col min="7169" max="7169" width="37.44140625" style="55" customWidth="1"/>
    <col min="7170" max="7171" width="8.33203125" style="55" customWidth="1"/>
    <col min="7172" max="7172" width="2.6640625" style="55" customWidth="1"/>
    <col min="7173" max="7174" width="8.33203125" style="55" customWidth="1"/>
    <col min="7175" max="7175" width="2.88671875" style="55" customWidth="1"/>
    <col min="7176" max="7177" width="9.109375" style="55" customWidth="1"/>
    <col min="7178" max="7178" width="2.44140625" style="55" customWidth="1"/>
    <col min="7179" max="7179" width="4.33203125" style="55" customWidth="1"/>
    <col min="7180" max="7424" width="9.109375" style="55"/>
    <col min="7425" max="7425" width="37.44140625" style="55" customWidth="1"/>
    <col min="7426" max="7427" width="8.33203125" style="55" customWidth="1"/>
    <col min="7428" max="7428" width="2.6640625" style="55" customWidth="1"/>
    <col min="7429" max="7430" width="8.33203125" style="55" customWidth="1"/>
    <col min="7431" max="7431" width="2.88671875" style="55" customWidth="1"/>
    <col min="7432" max="7433" width="9.109375" style="55" customWidth="1"/>
    <col min="7434" max="7434" width="2.44140625" style="55" customWidth="1"/>
    <col min="7435" max="7435" width="4.33203125" style="55" customWidth="1"/>
    <col min="7436" max="7680" width="9.109375" style="55"/>
    <col min="7681" max="7681" width="37.44140625" style="55" customWidth="1"/>
    <col min="7682" max="7683" width="8.33203125" style="55" customWidth="1"/>
    <col min="7684" max="7684" width="2.6640625" style="55" customWidth="1"/>
    <col min="7685" max="7686" width="8.33203125" style="55" customWidth="1"/>
    <col min="7687" max="7687" width="2.88671875" style="55" customWidth="1"/>
    <col min="7688" max="7689" width="9.109375" style="55" customWidth="1"/>
    <col min="7690" max="7690" width="2.44140625" style="55" customWidth="1"/>
    <col min="7691" max="7691" width="4.33203125" style="55" customWidth="1"/>
    <col min="7692" max="7936" width="9.109375" style="55"/>
    <col min="7937" max="7937" width="37.44140625" style="55" customWidth="1"/>
    <col min="7938" max="7939" width="8.33203125" style="55" customWidth="1"/>
    <col min="7940" max="7940" width="2.6640625" style="55" customWidth="1"/>
    <col min="7941" max="7942" width="8.33203125" style="55" customWidth="1"/>
    <col min="7943" max="7943" width="2.88671875" style="55" customWidth="1"/>
    <col min="7944" max="7945" width="9.109375" style="55" customWidth="1"/>
    <col min="7946" max="7946" width="2.44140625" style="55" customWidth="1"/>
    <col min="7947" max="7947" width="4.33203125" style="55" customWidth="1"/>
    <col min="7948" max="8192" width="9.109375" style="55"/>
    <col min="8193" max="8193" width="37.44140625" style="55" customWidth="1"/>
    <col min="8194" max="8195" width="8.33203125" style="55" customWidth="1"/>
    <col min="8196" max="8196" width="2.6640625" style="55" customWidth="1"/>
    <col min="8197" max="8198" width="8.33203125" style="55" customWidth="1"/>
    <col min="8199" max="8199" width="2.88671875" style="55" customWidth="1"/>
    <col min="8200" max="8201" width="9.109375" style="55" customWidth="1"/>
    <col min="8202" max="8202" width="2.44140625" style="55" customWidth="1"/>
    <col min="8203" max="8203" width="4.33203125" style="55" customWidth="1"/>
    <col min="8204" max="8448" width="9.109375" style="55"/>
    <col min="8449" max="8449" width="37.44140625" style="55" customWidth="1"/>
    <col min="8450" max="8451" width="8.33203125" style="55" customWidth="1"/>
    <col min="8452" max="8452" width="2.6640625" style="55" customWidth="1"/>
    <col min="8453" max="8454" width="8.33203125" style="55" customWidth="1"/>
    <col min="8455" max="8455" width="2.88671875" style="55" customWidth="1"/>
    <col min="8456" max="8457" width="9.109375" style="55" customWidth="1"/>
    <col min="8458" max="8458" width="2.44140625" style="55" customWidth="1"/>
    <col min="8459" max="8459" width="4.33203125" style="55" customWidth="1"/>
    <col min="8460" max="8704" width="9.109375" style="55"/>
    <col min="8705" max="8705" width="37.44140625" style="55" customWidth="1"/>
    <col min="8706" max="8707" width="8.33203125" style="55" customWidth="1"/>
    <col min="8708" max="8708" width="2.6640625" style="55" customWidth="1"/>
    <col min="8709" max="8710" width="8.33203125" style="55" customWidth="1"/>
    <col min="8711" max="8711" width="2.88671875" style="55" customWidth="1"/>
    <col min="8712" max="8713" width="9.109375" style="55" customWidth="1"/>
    <col min="8714" max="8714" width="2.44140625" style="55" customWidth="1"/>
    <col min="8715" max="8715" width="4.33203125" style="55" customWidth="1"/>
    <col min="8716" max="8960" width="9.109375" style="55"/>
    <col min="8961" max="8961" width="37.44140625" style="55" customWidth="1"/>
    <col min="8962" max="8963" width="8.33203125" style="55" customWidth="1"/>
    <col min="8964" max="8964" width="2.6640625" style="55" customWidth="1"/>
    <col min="8965" max="8966" width="8.33203125" style="55" customWidth="1"/>
    <col min="8967" max="8967" width="2.88671875" style="55" customWidth="1"/>
    <col min="8968" max="8969" width="9.109375" style="55" customWidth="1"/>
    <col min="8970" max="8970" width="2.44140625" style="55" customWidth="1"/>
    <col min="8971" max="8971" width="4.33203125" style="55" customWidth="1"/>
    <col min="8972" max="9216" width="9.109375" style="55"/>
    <col min="9217" max="9217" width="37.44140625" style="55" customWidth="1"/>
    <col min="9218" max="9219" width="8.33203125" style="55" customWidth="1"/>
    <col min="9220" max="9220" width="2.6640625" style="55" customWidth="1"/>
    <col min="9221" max="9222" width="8.33203125" style="55" customWidth="1"/>
    <col min="9223" max="9223" width="2.88671875" style="55" customWidth="1"/>
    <col min="9224" max="9225" width="9.109375" style="55" customWidth="1"/>
    <col min="9226" max="9226" width="2.44140625" style="55" customWidth="1"/>
    <col min="9227" max="9227" width="4.33203125" style="55" customWidth="1"/>
    <col min="9228" max="9472" width="9.109375" style="55"/>
    <col min="9473" max="9473" width="37.44140625" style="55" customWidth="1"/>
    <col min="9474" max="9475" width="8.33203125" style="55" customWidth="1"/>
    <col min="9476" max="9476" width="2.6640625" style="55" customWidth="1"/>
    <col min="9477" max="9478" width="8.33203125" style="55" customWidth="1"/>
    <col min="9479" max="9479" width="2.88671875" style="55" customWidth="1"/>
    <col min="9480" max="9481" width="9.109375" style="55" customWidth="1"/>
    <col min="9482" max="9482" width="2.44140625" style="55" customWidth="1"/>
    <col min="9483" max="9483" width="4.33203125" style="55" customWidth="1"/>
    <col min="9484" max="9728" width="9.109375" style="55"/>
    <col min="9729" max="9729" width="37.44140625" style="55" customWidth="1"/>
    <col min="9730" max="9731" width="8.33203125" style="55" customWidth="1"/>
    <col min="9732" max="9732" width="2.6640625" style="55" customWidth="1"/>
    <col min="9733" max="9734" width="8.33203125" style="55" customWidth="1"/>
    <col min="9735" max="9735" width="2.88671875" style="55" customWidth="1"/>
    <col min="9736" max="9737" width="9.109375" style="55" customWidth="1"/>
    <col min="9738" max="9738" width="2.44140625" style="55" customWidth="1"/>
    <col min="9739" max="9739" width="4.33203125" style="55" customWidth="1"/>
    <col min="9740" max="9984" width="9.109375" style="55"/>
    <col min="9985" max="9985" width="37.44140625" style="55" customWidth="1"/>
    <col min="9986" max="9987" width="8.33203125" style="55" customWidth="1"/>
    <col min="9988" max="9988" width="2.6640625" style="55" customWidth="1"/>
    <col min="9989" max="9990" width="8.33203125" style="55" customWidth="1"/>
    <col min="9991" max="9991" width="2.88671875" style="55" customWidth="1"/>
    <col min="9992" max="9993" width="9.109375" style="55" customWidth="1"/>
    <col min="9994" max="9994" width="2.44140625" style="55" customWidth="1"/>
    <col min="9995" max="9995" width="4.33203125" style="55" customWidth="1"/>
    <col min="9996" max="10240" width="9.109375" style="55"/>
    <col min="10241" max="10241" width="37.44140625" style="55" customWidth="1"/>
    <col min="10242" max="10243" width="8.33203125" style="55" customWidth="1"/>
    <col min="10244" max="10244" width="2.6640625" style="55" customWidth="1"/>
    <col min="10245" max="10246" width="8.33203125" style="55" customWidth="1"/>
    <col min="10247" max="10247" width="2.88671875" style="55" customWidth="1"/>
    <col min="10248" max="10249" width="9.109375" style="55" customWidth="1"/>
    <col min="10250" max="10250" width="2.44140625" style="55" customWidth="1"/>
    <col min="10251" max="10251" width="4.33203125" style="55" customWidth="1"/>
    <col min="10252" max="10496" width="9.109375" style="55"/>
    <col min="10497" max="10497" width="37.44140625" style="55" customWidth="1"/>
    <col min="10498" max="10499" width="8.33203125" style="55" customWidth="1"/>
    <col min="10500" max="10500" width="2.6640625" style="55" customWidth="1"/>
    <col min="10501" max="10502" width="8.33203125" style="55" customWidth="1"/>
    <col min="10503" max="10503" width="2.88671875" style="55" customWidth="1"/>
    <col min="10504" max="10505" width="9.109375" style="55" customWidth="1"/>
    <col min="10506" max="10506" width="2.44140625" style="55" customWidth="1"/>
    <col min="10507" max="10507" width="4.33203125" style="55" customWidth="1"/>
    <col min="10508" max="10752" width="9.109375" style="55"/>
    <col min="10753" max="10753" width="37.44140625" style="55" customWidth="1"/>
    <col min="10754" max="10755" width="8.33203125" style="55" customWidth="1"/>
    <col min="10756" max="10756" width="2.6640625" style="55" customWidth="1"/>
    <col min="10757" max="10758" width="8.33203125" style="55" customWidth="1"/>
    <col min="10759" max="10759" width="2.88671875" style="55" customWidth="1"/>
    <col min="10760" max="10761" width="9.109375" style="55" customWidth="1"/>
    <col min="10762" max="10762" width="2.44140625" style="55" customWidth="1"/>
    <col min="10763" max="10763" width="4.33203125" style="55" customWidth="1"/>
    <col min="10764" max="11008" width="9.109375" style="55"/>
    <col min="11009" max="11009" width="37.44140625" style="55" customWidth="1"/>
    <col min="11010" max="11011" width="8.33203125" style="55" customWidth="1"/>
    <col min="11012" max="11012" width="2.6640625" style="55" customWidth="1"/>
    <col min="11013" max="11014" width="8.33203125" style="55" customWidth="1"/>
    <col min="11015" max="11015" width="2.88671875" style="55" customWidth="1"/>
    <col min="11016" max="11017" width="9.109375" style="55" customWidth="1"/>
    <col min="11018" max="11018" width="2.44140625" style="55" customWidth="1"/>
    <col min="11019" max="11019" width="4.33203125" style="55" customWidth="1"/>
    <col min="11020" max="11264" width="9.109375" style="55"/>
    <col min="11265" max="11265" width="37.44140625" style="55" customWidth="1"/>
    <col min="11266" max="11267" width="8.33203125" style="55" customWidth="1"/>
    <col min="11268" max="11268" width="2.6640625" style="55" customWidth="1"/>
    <col min="11269" max="11270" width="8.33203125" style="55" customWidth="1"/>
    <col min="11271" max="11271" width="2.88671875" style="55" customWidth="1"/>
    <col min="11272" max="11273" width="9.109375" style="55" customWidth="1"/>
    <col min="11274" max="11274" width="2.44140625" style="55" customWidth="1"/>
    <col min="11275" max="11275" width="4.33203125" style="55" customWidth="1"/>
    <col min="11276" max="11520" width="9.109375" style="55"/>
    <col min="11521" max="11521" width="37.44140625" style="55" customWidth="1"/>
    <col min="11522" max="11523" width="8.33203125" style="55" customWidth="1"/>
    <col min="11524" max="11524" width="2.6640625" style="55" customWidth="1"/>
    <col min="11525" max="11526" width="8.33203125" style="55" customWidth="1"/>
    <col min="11527" max="11527" width="2.88671875" style="55" customWidth="1"/>
    <col min="11528" max="11529" width="9.109375" style="55" customWidth="1"/>
    <col min="11530" max="11530" width="2.44140625" style="55" customWidth="1"/>
    <col min="11531" max="11531" width="4.33203125" style="55" customWidth="1"/>
    <col min="11532" max="11776" width="9.109375" style="55"/>
    <col min="11777" max="11777" width="37.44140625" style="55" customWidth="1"/>
    <col min="11778" max="11779" width="8.33203125" style="55" customWidth="1"/>
    <col min="11780" max="11780" width="2.6640625" style="55" customWidth="1"/>
    <col min="11781" max="11782" width="8.33203125" style="55" customWidth="1"/>
    <col min="11783" max="11783" width="2.88671875" style="55" customWidth="1"/>
    <col min="11784" max="11785" width="9.109375" style="55" customWidth="1"/>
    <col min="11786" max="11786" width="2.44140625" style="55" customWidth="1"/>
    <col min="11787" max="11787" width="4.33203125" style="55" customWidth="1"/>
    <col min="11788" max="12032" width="9.109375" style="55"/>
    <col min="12033" max="12033" width="37.44140625" style="55" customWidth="1"/>
    <col min="12034" max="12035" width="8.33203125" style="55" customWidth="1"/>
    <col min="12036" max="12036" width="2.6640625" style="55" customWidth="1"/>
    <col min="12037" max="12038" width="8.33203125" style="55" customWidth="1"/>
    <col min="12039" max="12039" width="2.88671875" style="55" customWidth="1"/>
    <col min="12040" max="12041" width="9.109375" style="55" customWidth="1"/>
    <col min="12042" max="12042" width="2.44140625" style="55" customWidth="1"/>
    <col min="12043" max="12043" width="4.33203125" style="55" customWidth="1"/>
    <col min="12044" max="12288" width="9.109375" style="55"/>
    <col min="12289" max="12289" width="37.44140625" style="55" customWidth="1"/>
    <col min="12290" max="12291" width="8.33203125" style="55" customWidth="1"/>
    <col min="12292" max="12292" width="2.6640625" style="55" customWidth="1"/>
    <col min="12293" max="12294" width="8.33203125" style="55" customWidth="1"/>
    <col min="12295" max="12295" width="2.88671875" style="55" customWidth="1"/>
    <col min="12296" max="12297" width="9.109375" style="55" customWidth="1"/>
    <col min="12298" max="12298" width="2.44140625" style="55" customWidth="1"/>
    <col min="12299" max="12299" width="4.33203125" style="55" customWidth="1"/>
    <col min="12300" max="12544" width="9.109375" style="55"/>
    <col min="12545" max="12545" width="37.44140625" style="55" customWidth="1"/>
    <col min="12546" max="12547" width="8.33203125" style="55" customWidth="1"/>
    <col min="12548" max="12548" width="2.6640625" style="55" customWidth="1"/>
    <col min="12549" max="12550" width="8.33203125" style="55" customWidth="1"/>
    <col min="12551" max="12551" width="2.88671875" style="55" customWidth="1"/>
    <col min="12552" max="12553" width="9.109375" style="55" customWidth="1"/>
    <col min="12554" max="12554" width="2.44140625" style="55" customWidth="1"/>
    <col min="12555" max="12555" width="4.33203125" style="55" customWidth="1"/>
    <col min="12556" max="12800" width="9.109375" style="55"/>
    <col min="12801" max="12801" width="37.44140625" style="55" customWidth="1"/>
    <col min="12802" max="12803" width="8.33203125" style="55" customWidth="1"/>
    <col min="12804" max="12804" width="2.6640625" style="55" customWidth="1"/>
    <col min="12805" max="12806" width="8.33203125" style="55" customWidth="1"/>
    <col min="12807" max="12807" width="2.88671875" style="55" customWidth="1"/>
    <col min="12808" max="12809" width="9.109375" style="55" customWidth="1"/>
    <col min="12810" max="12810" width="2.44140625" style="55" customWidth="1"/>
    <col min="12811" max="12811" width="4.33203125" style="55" customWidth="1"/>
    <col min="12812" max="13056" width="9.109375" style="55"/>
    <col min="13057" max="13057" width="37.44140625" style="55" customWidth="1"/>
    <col min="13058" max="13059" width="8.33203125" style="55" customWidth="1"/>
    <col min="13060" max="13060" width="2.6640625" style="55" customWidth="1"/>
    <col min="13061" max="13062" width="8.33203125" style="55" customWidth="1"/>
    <col min="13063" max="13063" width="2.88671875" style="55" customWidth="1"/>
    <col min="13064" max="13065" width="9.109375" style="55" customWidth="1"/>
    <col min="13066" max="13066" width="2.44140625" style="55" customWidth="1"/>
    <col min="13067" max="13067" width="4.33203125" style="55" customWidth="1"/>
    <col min="13068" max="13312" width="9.109375" style="55"/>
    <col min="13313" max="13313" width="37.44140625" style="55" customWidth="1"/>
    <col min="13314" max="13315" width="8.33203125" style="55" customWidth="1"/>
    <col min="13316" max="13316" width="2.6640625" style="55" customWidth="1"/>
    <col min="13317" max="13318" width="8.33203125" style="55" customWidth="1"/>
    <col min="13319" max="13319" width="2.88671875" style="55" customWidth="1"/>
    <col min="13320" max="13321" width="9.109375" style="55" customWidth="1"/>
    <col min="13322" max="13322" width="2.44140625" style="55" customWidth="1"/>
    <col min="13323" max="13323" width="4.33203125" style="55" customWidth="1"/>
    <col min="13324" max="13568" width="9.109375" style="55"/>
    <col min="13569" max="13569" width="37.44140625" style="55" customWidth="1"/>
    <col min="13570" max="13571" width="8.33203125" style="55" customWidth="1"/>
    <col min="13572" max="13572" width="2.6640625" style="55" customWidth="1"/>
    <col min="13573" max="13574" width="8.33203125" style="55" customWidth="1"/>
    <col min="13575" max="13575" width="2.88671875" style="55" customWidth="1"/>
    <col min="13576" max="13577" width="9.109375" style="55" customWidth="1"/>
    <col min="13578" max="13578" width="2.44140625" style="55" customWidth="1"/>
    <col min="13579" max="13579" width="4.33203125" style="55" customWidth="1"/>
    <col min="13580" max="13824" width="9.109375" style="55"/>
    <col min="13825" max="13825" width="37.44140625" style="55" customWidth="1"/>
    <col min="13826" max="13827" width="8.33203125" style="55" customWidth="1"/>
    <col min="13828" max="13828" width="2.6640625" style="55" customWidth="1"/>
    <col min="13829" max="13830" width="8.33203125" style="55" customWidth="1"/>
    <col min="13831" max="13831" width="2.88671875" style="55" customWidth="1"/>
    <col min="13832" max="13833" width="9.109375" style="55" customWidth="1"/>
    <col min="13834" max="13834" width="2.44140625" style="55" customWidth="1"/>
    <col min="13835" max="13835" width="4.33203125" style="55" customWidth="1"/>
    <col min="13836" max="14080" width="9.109375" style="55"/>
    <col min="14081" max="14081" width="37.44140625" style="55" customWidth="1"/>
    <col min="14082" max="14083" width="8.33203125" style="55" customWidth="1"/>
    <col min="14084" max="14084" width="2.6640625" style="55" customWidth="1"/>
    <col min="14085" max="14086" width="8.33203125" style="55" customWidth="1"/>
    <col min="14087" max="14087" width="2.88671875" style="55" customWidth="1"/>
    <col min="14088" max="14089" width="9.109375" style="55" customWidth="1"/>
    <col min="14090" max="14090" width="2.44140625" style="55" customWidth="1"/>
    <col min="14091" max="14091" width="4.33203125" style="55" customWidth="1"/>
    <col min="14092" max="14336" width="9.109375" style="55"/>
    <col min="14337" max="14337" width="37.44140625" style="55" customWidth="1"/>
    <col min="14338" max="14339" width="8.33203125" style="55" customWidth="1"/>
    <col min="14340" max="14340" width="2.6640625" style="55" customWidth="1"/>
    <col min="14341" max="14342" width="8.33203125" style="55" customWidth="1"/>
    <col min="14343" max="14343" width="2.88671875" style="55" customWidth="1"/>
    <col min="14344" max="14345" width="9.109375" style="55" customWidth="1"/>
    <col min="14346" max="14346" width="2.44140625" style="55" customWidth="1"/>
    <col min="14347" max="14347" width="4.33203125" style="55" customWidth="1"/>
    <col min="14348" max="14592" width="9.109375" style="55"/>
    <col min="14593" max="14593" width="37.44140625" style="55" customWidth="1"/>
    <col min="14594" max="14595" width="8.33203125" style="55" customWidth="1"/>
    <col min="14596" max="14596" width="2.6640625" style="55" customWidth="1"/>
    <col min="14597" max="14598" width="8.33203125" style="55" customWidth="1"/>
    <col min="14599" max="14599" width="2.88671875" style="55" customWidth="1"/>
    <col min="14600" max="14601" width="9.109375" style="55" customWidth="1"/>
    <col min="14602" max="14602" width="2.44140625" style="55" customWidth="1"/>
    <col min="14603" max="14603" width="4.33203125" style="55" customWidth="1"/>
    <col min="14604" max="14848" width="9.109375" style="55"/>
    <col min="14849" max="14849" width="37.44140625" style="55" customWidth="1"/>
    <col min="14850" max="14851" width="8.33203125" style="55" customWidth="1"/>
    <col min="14852" max="14852" width="2.6640625" style="55" customWidth="1"/>
    <col min="14853" max="14854" width="8.33203125" style="55" customWidth="1"/>
    <col min="14855" max="14855" width="2.88671875" style="55" customWidth="1"/>
    <col min="14856" max="14857" width="9.109375" style="55" customWidth="1"/>
    <col min="14858" max="14858" width="2.44140625" style="55" customWidth="1"/>
    <col min="14859" max="14859" width="4.33203125" style="55" customWidth="1"/>
    <col min="14860" max="15104" width="9.109375" style="55"/>
    <col min="15105" max="15105" width="37.44140625" style="55" customWidth="1"/>
    <col min="15106" max="15107" width="8.33203125" style="55" customWidth="1"/>
    <col min="15108" max="15108" width="2.6640625" style="55" customWidth="1"/>
    <col min="15109" max="15110" width="8.33203125" style="55" customWidth="1"/>
    <col min="15111" max="15111" width="2.88671875" style="55" customWidth="1"/>
    <col min="15112" max="15113" width="9.109375" style="55" customWidth="1"/>
    <col min="15114" max="15114" width="2.44140625" style="55" customWidth="1"/>
    <col min="15115" max="15115" width="4.33203125" style="55" customWidth="1"/>
    <col min="15116" max="15360" width="9.109375" style="55"/>
    <col min="15361" max="15361" width="37.44140625" style="55" customWidth="1"/>
    <col min="15362" max="15363" width="8.33203125" style="55" customWidth="1"/>
    <col min="15364" max="15364" width="2.6640625" style="55" customWidth="1"/>
    <col min="15365" max="15366" width="8.33203125" style="55" customWidth="1"/>
    <col min="15367" max="15367" width="2.88671875" style="55" customWidth="1"/>
    <col min="15368" max="15369" width="9.109375" style="55" customWidth="1"/>
    <col min="15370" max="15370" width="2.44140625" style="55" customWidth="1"/>
    <col min="15371" max="15371" width="4.33203125" style="55" customWidth="1"/>
    <col min="15372" max="15616" width="9.109375" style="55"/>
    <col min="15617" max="15617" width="37.44140625" style="55" customWidth="1"/>
    <col min="15618" max="15619" width="8.33203125" style="55" customWidth="1"/>
    <col min="15620" max="15620" width="2.6640625" style="55" customWidth="1"/>
    <col min="15621" max="15622" width="8.33203125" style="55" customWidth="1"/>
    <col min="15623" max="15623" width="2.88671875" style="55" customWidth="1"/>
    <col min="15624" max="15625" width="9.109375" style="55" customWidth="1"/>
    <col min="15626" max="15626" width="2.44140625" style="55" customWidth="1"/>
    <col min="15627" max="15627" width="4.33203125" style="55" customWidth="1"/>
    <col min="15628" max="15872" width="9.109375" style="55"/>
    <col min="15873" max="15873" width="37.44140625" style="55" customWidth="1"/>
    <col min="15874" max="15875" width="8.33203125" style="55" customWidth="1"/>
    <col min="15876" max="15876" width="2.6640625" style="55" customWidth="1"/>
    <col min="15877" max="15878" width="8.33203125" style="55" customWidth="1"/>
    <col min="15879" max="15879" width="2.88671875" style="55" customWidth="1"/>
    <col min="15880" max="15881" width="9.109375" style="55" customWidth="1"/>
    <col min="15882" max="15882" width="2.44140625" style="55" customWidth="1"/>
    <col min="15883" max="15883" width="4.33203125" style="55" customWidth="1"/>
    <col min="15884" max="16128" width="9.109375" style="55"/>
    <col min="16129" max="16129" width="37.44140625" style="55" customWidth="1"/>
    <col min="16130" max="16131" width="8.33203125" style="55" customWidth="1"/>
    <col min="16132" max="16132" width="2.6640625" style="55" customWidth="1"/>
    <col min="16133" max="16134" width="8.33203125" style="55" customWidth="1"/>
    <col min="16135" max="16135" width="2.88671875" style="55" customWidth="1"/>
    <col min="16136" max="16137" width="9.109375" style="55" customWidth="1"/>
    <col min="16138" max="16138" width="2.44140625" style="55" customWidth="1"/>
    <col min="16139" max="16139" width="4.33203125" style="55" customWidth="1"/>
    <col min="16140" max="16384" width="9.109375" style="55"/>
  </cols>
  <sheetData>
    <row r="1" spans="1:11">
      <c r="A1" s="28" t="s">
        <v>244</v>
      </c>
      <c r="B1" s="163"/>
      <c r="C1" s="166"/>
      <c r="D1" s="41"/>
      <c r="F1" s="166"/>
    </row>
    <row r="2" spans="1:11">
      <c r="A2" s="28" t="s">
        <v>245</v>
      </c>
      <c r="B2" s="163"/>
      <c r="C2" s="166"/>
      <c r="D2" s="41"/>
      <c r="F2" s="166"/>
    </row>
    <row r="3" spans="1:11" ht="9.75" customHeight="1">
      <c r="A3" s="28"/>
      <c r="B3" s="163"/>
      <c r="C3" s="166"/>
      <c r="D3" s="41"/>
      <c r="F3" s="166"/>
    </row>
    <row r="4" spans="1:11" ht="15.6">
      <c r="A4" s="28" t="s">
        <v>660</v>
      </c>
      <c r="B4" s="163"/>
      <c r="C4" s="166"/>
      <c r="D4" s="41"/>
      <c r="F4" s="166"/>
    </row>
    <row r="5" spans="1:11" ht="10.5" customHeight="1" thickBot="1">
      <c r="A5" s="28"/>
      <c r="B5" s="163"/>
      <c r="C5" s="166"/>
      <c r="D5" s="41"/>
      <c r="F5" s="166"/>
    </row>
    <row r="6" spans="1:11" ht="12.75" customHeight="1">
      <c r="A6" s="112"/>
      <c r="B6" s="164"/>
      <c r="C6" s="248"/>
      <c r="D6" s="246"/>
      <c r="E6" s="164"/>
      <c r="F6" s="248"/>
      <c r="G6" s="248"/>
      <c r="H6" s="233"/>
      <c r="I6" s="233"/>
      <c r="J6" s="233"/>
    </row>
    <row r="7" spans="1:11" ht="15" customHeight="1">
      <c r="A7" s="38" t="s">
        <v>277</v>
      </c>
      <c r="B7" s="395" t="s">
        <v>661</v>
      </c>
      <c r="C7" s="116"/>
      <c r="D7" s="396"/>
      <c r="E7" s="434" t="s">
        <v>400</v>
      </c>
      <c r="F7" s="434"/>
      <c r="H7" s="441" t="s">
        <v>405</v>
      </c>
      <c r="I7" s="441"/>
    </row>
    <row r="8" spans="1:11" ht="15" customHeight="1">
      <c r="A8" s="28" t="s">
        <v>403</v>
      </c>
      <c r="B8" s="119" t="s">
        <v>208</v>
      </c>
      <c r="C8" s="118" t="s">
        <v>209</v>
      </c>
      <c r="D8" s="396"/>
      <c r="E8" s="119" t="s">
        <v>208</v>
      </c>
      <c r="F8" s="118" t="s">
        <v>209</v>
      </c>
      <c r="H8" s="65" t="s">
        <v>294</v>
      </c>
      <c r="I8" s="65" t="s">
        <v>137</v>
      </c>
    </row>
    <row r="9" spans="1:11" ht="14.25" customHeight="1" thickBot="1">
      <c r="A9" s="122"/>
      <c r="B9" s="165"/>
      <c r="C9" s="182"/>
      <c r="D9" s="181"/>
      <c r="E9" s="165"/>
      <c r="F9" s="182"/>
      <c r="H9" s="66"/>
      <c r="I9" s="66"/>
    </row>
    <row r="10" spans="1:11" ht="11.25" customHeight="1">
      <c r="A10" s="38"/>
      <c r="B10" s="395"/>
      <c r="C10" s="116"/>
      <c r="D10" s="396"/>
      <c r="E10" s="395"/>
      <c r="F10" s="116"/>
      <c r="G10" s="248"/>
      <c r="I10" s="116"/>
      <c r="J10" s="233"/>
    </row>
    <row r="11" spans="1:11" ht="12.9" customHeight="1">
      <c r="A11" s="37" t="s">
        <v>193</v>
      </c>
      <c r="B11" s="158">
        <f>IF(A11&lt;&gt;0,E11+H11,"")</f>
        <v>165</v>
      </c>
      <c r="C11" s="266">
        <f>SUM(C12:C50)</f>
        <v>99.393939393939405</v>
      </c>
      <c r="D11" s="151"/>
      <c r="E11" s="158">
        <f>SUM(E12:E51)</f>
        <v>164</v>
      </c>
      <c r="F11" s="183">
        <f>IF(A11&lt;&gt;0,E11/B11*100,"")</f>
        <v>99.393939393939391</v>
      </c>
      <c r="G11" s="132"/>
      <c r="H11" s="152">
        <f>SUM(H12:H51)</f>
        <v>1</v>
      </c>
      <c r="I11" s="116">
        <f t="shared" ref="I11:I50" si="0">IF(A11&lt;&gt;0,H11/B11*100,"")</f>
        <v>0.60606060606060608</v>
      </c>
    </row>
    <row r="12" spans="1:11" ht="12" customHeight="1">
      <c r="A12" s="37"/>
      <c r="B12" s="158" t="str">
        <f>IF(A12&lt;&gt;0,E12+#REF!+H12,"")</f>
        <v/>
      </c>
      <c r="C12" s="183"/>
      <c r="D12" s="151"/>
      <c r="E12" s="206"/>
      <c r="F12" s="183" t="str">
        <f t="shared" ref="F12:F51" si="1">IF(A12&lt;&gt;0,E12/B12*100,"")</f>
        <v/>
      </c>
      <c r="G12" s="132"/>
      <c r="H12" s="141"/>
      <c r="I12" s="116" t="str">
        <f t="shared" si="0"/>
        <v/>
      </c>
    </row>
    <row r="13" spans="1:11" ht="15" customHeight="1">
      <c r="A13" s="28" t="s">
        <v>248</v>
      </c>
      <c r="B13" s="158">
        <f>IF(A13&lt;&gt;0,E13+H13,"")</f>
        <v>2</v>
      </c>
      <c r="C13" s="183">
        <f t="shared" ref="C13:C51" si="2">IF(A13&lt;&gt;0,B13/$B$11*100,"")</f>
        <v>1.2121212121212122</v>
      </c>
      <c r="D13" s="151"/>
      <c r="E13" s="191">
        <v>2</v>
      </c>
      <c r="F13" s="183">
        <f t="shared" si="1"/>
        <v>100</v>
      </c>
      <c r="G13" s="28"/>
      <c r="H13" s="191">
        <v>0</v>
      </c>
      <c r="I13" s="183">
        <f t="shared" si="0"/>
        <v>0</v>
      </c>
      <c r="J13" s="28"/>
      <c r="K13" s="28"/>
    </row>
    <row r="14" spans="1:11" ht="15" customHeight="1">
      <c r="A14" s="200" t="s">
        <v>356</v>
      </c>
      <c r="B14" s="158">
        <f t="shared" ref="B14:B51" si="3">IF(A14&lt;&gt;0,E14+H14,"")</f>
        <v>1</v>
      </c>
      <c r="C14" s="183">
        <f t="shared" si="2"/>
        <v>0.60606060606060608</v>
      </c>
      <c r="D14" s="151"/>
      <c r="E14" s="191">
        <v>1</v>
      </c>
      <c r="F14" s="183">
        <f t="shared" si="1"/>
        <v>100</v>
      </c>
      <c r="G14" s="28"/>
      <c r="H14" s="191">
        <v>0</v>
      </c>
      <c r="I14" s="183">
        <f t="shared" si="0"/>
        <v>0</v>
      </c>
      <c r="J14" s="28"/>
      <c r="K14" s="28"/>
    </row>
    <row r="15" spans="1:11" ht="15" customHeight="1">
      <c r="A15" s="28" t="s">
        <v>357</v>
      </c>
      <c r="B15" s="158">
        <f t="shared" si="3"/>
        <v>1</v>
      </c>
      <c r="C15" s="183">
        <f t="shared" si="2"/>
        <v>0.60606060606060608</v>
      </c>
      <c r="D15" s="151"/>
      <c r="E15" s="191">
        <v>1</v>
      </c>
      <c r="F15" s="183">
        <f t="shared" si="1"/>
        <v>100</v>
      </c>
      <c r="G15" s="28"/>
      <c r="H15" s="191">
        <v>0</v>
      </c>
      <c r="I15" s="183">
        <f t="shared" si="0"/>
        <v>0</v>
      </c>
      <c r="J15" s="28"/>
      <c r="K15" s="28"/>
    </row>
    <row r="16" spans="1:11" ht="15" customHeight="1">
      <c r="A16" s="28" t="s">
        <v>249</v>
      </c>
      <c r="B16" s="158">
        <f t="shared" si="3"/>
        <v>11</v>
      </c>
      <c r="C16" s="183">
        <f t="shared" si="2"/>
        <v>6.666666666666667</v>
      </c>
      <c r="D16" s="151"/>
      <c r="E16" s="191">
        <v>11</v>
      </c>
      <c r="F16" s="183">
        <f t="shared" si="1"/>
        <v>100</v>
      </c>
      <c r="G16" s="28"/>
      <c r="H16" s="191">
        <v>0</v>
      </c>
      <c r="I16" s="183">
        <f t="shared" si="0"/>
        <v>0</v>
      </c>
      <c r="J16" s="28"/>
      <c r="K16" s="28"/>
    </row>
    <row r="17" spans="1:11" ht="15" customHeight="1">
      <c r="A17" s="28" t="s">
        <v>250</v>
      </c>
      <c r="B17" s="158">
        <f t="shared" si="3"/>
        <v>1</v>
      </c>
      <c r="C17" s="183">
        <f t="shared" si="2"/>
        <v>0.60606060606060608</v>
      </c>
      <c r="D17" s="151"/>
      <c r="E17" s="191">
        <v>1</v>
      </c>
      <c r="F17" s="183">
        <f t="shared" si="1"/>
        <v>100</v>
      </c>
      <c r="G17" s="28"/>
      <c r="H17" s="191">
        <v>0</v>
      </c>
      <c r="I17" s="183">
        <f t="shared" si="0"/>
        <v>0</v>
      </c>
      <c r="J17" s="28"/>
      <c r="K17" s="28"/>
    </row>
    <row r="18" spans="1:11" ht="15" customHeight="1">
      <c r="A18" s="28" t="s">
        <v>251</v>
      </c>
      <c r="B18" s="158">
        <f t="shared" si="3"/>
        <v>14</v>
      </c>
      <c r="C18" s="183">
        <f t="shared" si="2"/>
        <v>8.4848484848484862</v>
      </c>
      <c r="D18" s="151"/>
      <c r="E18" s="191">
        <v>14</v>
      </c>
      <c r="F18" s="183">
        <f t="shared" si="1"/>
        <v>100</v>
      </c>
      <c r="G18" s="28"/>
      <c r="H18" s="191">
        <v>0</v>
      </c>
      <c r="I18" s="183">
        <f t="shared" si="0"/>
        <v>0</v>
      </c>
      <c r="J18" s="28"/>
      <c r="K18" s="28"/>
    </row>
    <row r="19" spans="1:11" ht="15" customHeight="1">
      <c r="A19" s="28" t="s">
        <v>358</v>
      </c>
      <c r="B19" s="158">
        <f t="shared" si="3"/>
        <v>5</v>
      </c>
      <c r="C19" s="183">
        <f t="shared" si="2"/>
        <v>3.0303030303030303</v>
      </c>
      <c r="D19" s="151"/>
      <c r="E19" s="191">
        <v>5</v>
      </c>
      <c r="F19" s="183">
        <f t="shared" si="1"/>
        <v>100</v>
      </c>
      <c r="G19" s="28"/>
      <c r="H19" s="191">
        <v>0</v>
      </c>
      <c r="I19" s="183">
        <f t="shared" si="0"/>
        <v>0</v>
      </c>
      <c r="J19" s="28"/>
      <c r="K19" s="28"/>
    </row>
    <row r="20" spans="1:11" ht="15" customHeight="1">
      <c r="A20" s="28" t="s">
        <v>252</v>
      </c>
      <c r="B20" s="158">
        <f t="shared" si="3"/>
        <v>1</v>
      </c>
      <c r="C20" s="183">
        <f t="shared" si="2"/>
        <v>0.60606060606060608</v>
      </c>
      <c r="D20" s="151"/>
      <c r="E20" s="191">
        <v>1</v>
      </c>
      <c r="F20" s="183">
        <f t="shared" si="1"/>
        <v>100</v>
      </c>
      <c r="G20" s="28"/>
      <c r="H20" s="191">
        <v>0</v>
      </c>
      <c r="I20" s="183">
        <f t="shared" si="0"/>
        <v>0</v>
      </c>
      <c r="J20" s="28"/>
      <c r="K20" s="28"/>
    </row>
    <row r="21" spans="1:11" ht="15" customHeight="1">
      <c r="A21" s="28" t="s">
        <v>253</v>
      </c>
      <c r="B21" s="158">
        <f t="shared" si="3"/>
        <v>3</v>
      </c>
      <c r="C21" s="183">
        <f t="shared" si="2"/>
        <v>1.8181818181818181</v>
      </c>
      <c r="D21" s="151"/>
      <c r="E21" s="191">
        <v>2</v>
      </c>
      <c r="F21" s="183">
        <f t="shared" si="1"/>
        <v>66.666666666666657</v>
      </c>
      <c r="G21" s="28"/>
      <c r="H21" s="191">
        <v>1</v>
      </c>
      <c r="I21" s="183">
        <f t="shared" si="0"/>
        <v>33.333333333333329</v>
      </c>
      <c r="J21" s="28"/>
      <c r="K21" s="28"/>
    </row>
    <row r="22" spans="1:11" ht="15" customHeight="1">
      <c r="A22" s="28" t="s">
        <v>254</v>
      </c>
      <c r="B22" s="158">
        <f t="shared" si="3"/>
        <v>1</v>
      </c>
      <c r="C22" s="183">
        <f t="shared" si="2"/>
        <v>0.60606060606060608</v>
      </c>
      <c r="D22" s="151"/>
      <c r="E22" s="191">
        <v>1</v>
      </c>
      <c r="F22" s="183">
        <f t="shared" si="1"/>
        <v>100</v>
      </c>
      <c r="G22" s="28"/>
      <c r="H22" s="191">
        <v>0</v>
      </c>
      <c r="I22" s="183">
        <f t="shared" si="0"/>
        <v>0</v>
      </c>
      <c r="J22" s="28"/>
      <c r="K22" s="28"/>
    </row>
    <row r="23" spans="1:11" ht="15" customHeight="1">
      <c r="A23" s="28" t="s">
        <v>359</v>
      </c>
      <c r="B23" s="158">
        <f t="shared" si="3"/>
        <v>13</v>
      </c>
      <c r="C23" s="183">
        <f t="shared" si="2"/>
        <v>7.878787878787878</v>
      </c>
      <c r="D23" s="151"/>
      <c r="E23" s="191">
        <v>13</v>
      </c>
      <c r="F23" s="183">
        <f t="shared" si="1"/>
        <v>100</v>
      </c>
      <c r="G23" s="28"/>
      <c r="H23" s="191">
        <v>0</v>
      </c>
      <c r="I23" s="183">
        <f t="shared" si="0"/>
        <v>0</v>
      </c>
      <c r="J23" s="28"/>
      <c r="K23" s="28"/>
    </row>
    <row r="24" spans="1:11" ht="15" customHeight="1">
      <c r="A24" s="28" t="s">
        <v>255</v>
      </c>
      <c r="B24" s="158">
        <f t="shared" si="3"/>
        <v>1</v>
      </c>
      <c r="C24" s="183">
        <f t="shared" si="2"/>
        <v>0.60606060606060608</v>
      </c>
      <c r="D24" s="151"/>
      <c r="E24" s="191">
        <v>1</v>
      </c>
      <c r="F24" s="183">
        <f t="shared" si="1"/>
        <v>100</v>
      </c>
      <c r="G24" s="28"/>
      <c r="H24" s="191">
        <v>0</v>
      </c>
      <c r="I24" s="183">
        <f t="shared" si="0"/>
        <v>0</v>
      </c>
      <c r="J24" s="28"/>
      <c r="K24" s="28"/>
    </row>
    <row r="25" spans="1:11" ht="15" customHeight="1">
      <c r="A25" s="28" t="s">
        <v>256</v>
      </c>
      <c r="B25" s="158">
        <f t="shared" si="3"/>
        <v>1</v>
      </c>
      <c r="C25" s="183">
        <f t="shared" si="2"/>
        <v>0.60606060606060608</v>
      </c>
      <c r="D25" s="151"/>
      <c r="E25" s="191">
        <v>1</v>
      </c>
      <c r="F25" s="183">
        <f t="shared" si="1"/>
        <v>100</v>
      </c>
      <c r="G25" s="28"/>
      <c r="H25" s="191">
        <v>0</v>
      </c>
      <c r="I25" s="183">
        <f t="shared" si="0"/>
        <v>0</v>
      </c>
      <c r="J25" s="28"/>
      <c r="K25" s="28"/>
    </row>
    <row r="26" spans="1:11" ht="15" customHeight="1">
      <c r="A26" s="28" t="s">
        <v>257</v>
      </c>
      <c r="B26" s="158">
        <f t="shared" si="3"/>
        <v>6</v>
      </c>
      <c r="C26" s="183">
        <f t="shared" si="2"/>
        <v>3.6363636363636362</v>
      </c>
      <c r="D26" s="151"/>
      <c r="E26" s="191">
        <v>6</v>
      </c>
      <c r="F26" s="183">
        <f t="shared" si="1"/>
        <v>100</v>
      </c>
      <c r="G26" s="28"/>
      <c r="H26" s="191">
        <v>0</v>
      </c>
      <c r="I26" s="183">
        <f t="shared" si="0"/>
        <v>0</v>
      </c>
      <c r="J26" s="28"/>
      <c r="K26" s="28"/>
    </row>
    <row r="27" spans="1:11" ht="15" customHeight="1">
      <c r="A27" s="200" t="s">
        <v>331</v>
      </c>
      <c r="B27" s="158">
        <f t="shared" si="3"/>
        <v>1</v>
      </c>
      <c r="C27" s="183">
        <f t="shared" si="2"/>
        <v>0.60606060606060608</v>
      </c>
      <c r="D27" s="151"/>
      <c r="E27" s="191">
        <v>1</v>
      </c>
      <c r="F27" s="183">
        <f t="shared" si="1"/>
        <v>100</v>
      </c>
      <c r="G27" s="28"/>
      <c r="H27" s="191">
        <v>0</v>
      </c>
      <c r="I27" s="183">
        <f t="shared" si="0"/>
        <v>0</v>
      </c>
      <c r="J27" s="28"/>
      <c r="K27" s="28"/>
    </row>
    <row r="28" spans="1:11" ht="15" customHeight="1">
      <c r="A28" s="200" t="s">
        <v>360</v>
      </c>
      <c r="B28" s="158">
        <f t="shared" si="3"/>
        <v>1</v>
      </c>
      <c r="C28" s="183">
        <f t="shared" si="2"/>
        <v>0.60606060606060608</v>
      </c>
      <c r="D28" s="151"/>
      <c r="E28" s="191">
        <v>1</v>
      </c>
      <c r="F28" s="183">
        <f t="shared" si="1"/>
        <v>100</v>
      </c>
      <c r="G28" s="28"/>
      <c r="H28" s="191">
        <v>0</v>
      </c>
      <c r="I28" s="183">
        <f t="shared" si="0"/>
        <v>0</v>
      </c>
      <c r="J28" s="28"/>
      <c r="K28" s="28"/>
    </row>
    <row r="29" spans="1:11" ht="15" customHeight="1">
      <c r="A29" s="28" t="s">
        <v>361</v>
      </c>
      <c r="B29" s="158">
        <f t="shared" si="3"/>
        <v>3</v>
      </c>
      <c r="C29" s="183">
        <f t="shared" si="2"/>
        <v>1.8181818181818181</v>
      </c>
      <c r="D29" s="151"/>
      <c r="E29" s="191">
        <v>3</v>
      </c>
      <c r="F29" s="183">
        <f t="shared" si="1"/>
        <v>100</v>
      </c>
      <c r="G29" s="28"/>
      <c r="H29" s="191">
        <v>0</v>
      </c>
      <c r="I29" s="183">
        <f t="shared" si="0"/>
        <v>0</v>
      </c>
      <c r="J29" s="28"/>
      <c r="K29" s="28"/>
    </row>
    <row r="30" spans="1:11" ht="15" customHeight="1">
      <c r="A30" s="28" t="s">
        <v>258</v>
      </c>
      <c r="B30" s="158">
        <f>IF(A30&lt;&gt;0,E30+H30,"")</f>
        <v>1</v>
      </c>
      <c r="C30" s="183">
        <f>IF(A30&lt;&gt;0,B30/$B$11*100,"")</f>
        <v>0.60606060606060608</v>
      </c>
      <c r="D30" s="151"/>
      <c r="E30" s="191">
        <v>1</v>
      </c>
      <c r="F30" s="183">
        <f t="shared" si="1"/>
        <v>100</v>
      </c>
      <c r="G30" s="28"/>
      <c r="H30" s="191">
        <v>0</v>
      </c>
      <c r="I30" s="183"/>
      <c r="J30" s="28"/>
      <c r="K30" s="28"/>
    </row>
    <row r="31" spans="1:11" ht="15" customHeight="1">
      <c r="A31" s="28" t="s">
        <v>259</v>
      </c>
      <c r="B31" s="158">
        <f>IF(A31&lt;&gt;0,E31+H31,"")</f>
        <v>6</v>
      </c>
      <c r="C31" s="183">
        <f>IF(A31&lt;&gt;0,B31/$B$11*100,"")</f>
        <v>3.6363636363636362</v>
      </c>
      <c r="D31" s="151"/>
      <c r="E31" s="191">
        <v>6</v>
      </c>
      <c r="F31" s="183">
        <f t="shared" si="1"/>
        <v>100</v>
      </c>
      <c r="G31" s="28"/>
      <c r="H31" s="191">
        <v>0</v>
      </c>
      <c r="I31" s="183">
        <f t="shared" si="0"/>
        <v>0</v>
      </c>
      <c r="J31" s="28"/>
      <c r="K31" s="28"/>
    </row>
    <row r="32" spans="1:11" ht="15" customHeight="1">
      <c r="A32" s="28" t="s">
        <v>362</v>
      </c>
      <c r="B32" s="158">
        <f t="shared" si="3"/>
        <v>15</v>
      </c>
      <c r="C32" s="183">
        <f t="shared" si="2"/>
        <v>9.0909090909090917</v>
      </c>
      <c r="D32" s="151"/>
      <c r="E32" s="191">
        <v>15</v>
      </c>
      <c r="F32" s="183">
        <f t="shared" si="1"/>
        <v>100</v>
      </c>
      <c r="G32" s="28"/>
      <c r="H32" s="191">
        <v>0</v>
      </c>
      <c r="I32" s="183">
        <f t="shared" si="0"/>
        <v>0</v>
      </c>
      <c r="J32" s="28"/>
      <c r="K32" s="28"/>
    </row>
    <row r="33" spans="1:11" ht="15" customHeight="1">
      <c r="A33" s="28" t="s">
        <v>260</v>
      </c>
      <c r="B33" s="158">
        <f t="shared" si="3"/>
        <v>2</v>
      </c>
      <c r="C33" s="183">
        <f t="shared" si="2"/>
        <v>1.2121212121212122</v>
      </c>
      <c r="D33" s="151"/>
      <c r="E33" s="191">
        <v>2</v>
      </c>
      <c r="F33" s="183">
        <f t="shared" si="1"/>
        <v>100</v>
      </c>
      <c r="G33" s="28"/>
      <c r="H33" s="191">
        <v>0</v>
      </c>
      <c r="I33" s="183">
        <f t="shared" si="0"/>
        <v>0</v>
      </c>
      <c r="J33" s="28"/>
      <c r="K33" s="28"/>
    </row>
    <row r="34" spans="1:11" ht="15" customHeight="1">
      <c r="A34" s="28" t="s">
        <v>261</v>
      </c>
      <c r="B34" s="158">
        <f t="shared" si="3"/>
        <v>2</v>
      </c>
      <c r="C34" s="183">
        <f t="shared" si="2"/>
        <v>1.2121212121212122</v>
      </c>
      <c r="D34" s="151"/>
      <c r="E34" s="191">
        <v>2</v>
      </c>
      <c r="F34" s="183">
        <f t="shared" si="1"/>
        <v>100</v>
      </c>
      <c r="G34" s="28"/>
      <c r="H34" s="191">
        <v>0</v>
      </c>
      <c r="I34" s="183">
        <f t="shared" si="0"/>
        <v>0</v>
      </c>
      <c r="J34" s="28"/>
      <c r="K34" s="28"/>
    </row>
    <row r="35" spans="1:11" ht="15" customHeight="1">
      <c r="A35" s="200" t="s">
        <v>363</v>
      </c>
      <c r="B35" s="158">
        <f t="shared" si="3"/>
        <v>2</v>
      </c>
      <c r="C35" s="183">
        <f t="shared" si="2"/>
        <v>1.2121212121212122</v>
      </c>
      <c r="D35" s="151"/>
      <c r="E35" s="191">
        <v>2</v>
      </c>
      <c r="F35" s="183">
        <f t="shared" si="1"/>
        <v>100</v>
      </c>
      <c r="G35" s="28"/>
      <c r="H35" s="191">
        <v>0</v>
      </c>
      <c r="I35" s="183">
        <f t="shared" si="0"/>
        <v>0</v>
      </c>
      <c r="J35" s="28"/>
      <c r="K35" s="28"/>
    </row>
    <row r="36" spans="1:11" ht="15" customHeight="1">
      <c r="A36" s="28" t="s">
        <v>364</v>
      </c>
      <c r="B36" s="158">
        <f>IF(A36&lt;&gt;0,E36+H36,"")</f>
        <v>1</v>
      </c>
      <c r="C36" s="183">
        <f>IF(A36&lt;&gt;0,B36/$B$11*100,"")</f>
        <v>0.60606060606060608</v>
      </c>
      <c r="D36" s="151"/>
      <c r="E36" s="191">
        <v>1</v>
      </c>
      <c r="F36" s="183">
        <f t="shared" si="1"/>
        <v>100</v>
      </c>
      <c r="G36" s="28"/>
      <c r="H36" s="191">
        <v>0</v>
      </c>
      <c r="I36" s="183"/>
      <c r="J36" s="28"/>
      <c r="K36" s="28"/>
    </row>
    <row r="37" spans="1:11" ht="15" customHeight="1">
      <c r="A37" s="28" t="s">
        <v>262</v>
      </c>
      <c r="B37" s="158">
        <f>IF(A37&lt;&gt;0,E37+H37,"")</f>
        <v>10</v>
      </c>
      <c r="C37" s="183">
        <f>IF(A37&lt;&gt;0,B37/$B$11*100,"")</f>
        <v>6.0606060606060606</v>
      </c>
      <c r="D37" s="151"/>
      <c r="E37" s="191">
        <v>10</v>
      </c>
      <c r="F37" s="183">
        <f t="shared" si="1"/>
        <v>100</v>
      </c>
      <c r="G37" s="28"/>
      <c r="H37" s="191">
        <v>0</v>
      </c>
      <c r="I37" s="183">
        <f t="shared" si="0"/>
        <v>0</v>
      </c>
      <c r="J37" s="28"/>
      <c r="K37" s="28"/>
    </row>
    <row r="38" spans="1:11" ht="15" customHeight="1">
      <c r="A38" s="28" t="s">
        <v>263</v>
      </c>
      <c r="B38" s="158">
        <f>IF(A38&lt;&gt;0,E38+H38,"")</f>
        <v>2</v>
      </c>
      <c r="C38" s="183">
        <f>IF(A38&lt;&gt;0,B38/$B$11*100,"")</f>
        <v>1.2121212121212122</v>
      </c>
      <c r="D38" s="151"/>
      <c r="E38" s="191">
        <v>2</v>
      </c>
      <c r="F38" s="183">
        <f t="shared" si="1"/>
        <v>100</v>
      </c>
      <c r="G38" s="28"/>
      <c r="H38" s="191">
        <v>0</v>
      </c>
      <c r="I38" s="183">
        <f t="shared" si="0"/>
        <v>0</v>
      </c>
      <c r="J38" s="28"/>
      <c r="K38" s="28"/>
    </row>
    <row r="39" spans="1:11" ht="15" customHeight="1">
      <c r="A39" s="28" t="s">
        <v>264</v>
      </c>
      <c r="B39" s="158">
        <f t="shared" si="3"/>
        <v>5</v>
      </c>
      <c r="C39" s="183">
        <f t="shared" si="2"/>
        <v>3.0303030303030303</v>
      </c>
      <c r="D39" s="151"/>
      <c r="E39" s="191">
        <v>5</v>
      </c>
      <c r="F39" s="183">
        <f t="shared" si="1"/>
        <v>100</v>
      </c>
      <c r="G39" s="28"/>
      <c r="H39" s="191">
        <v>0</v>
      </c>
      <c r="I39" s="183">
        <f t="shared" si="0"/>
        <v>0</v>
      </c>
      <c r="J39" s="28"/>
      <c r="K39" s="28"/>
    </row>
    <row r="40" spans="1:11" ht="15" customHeight="1">
      <c r="A40" s="28" t="s">
        <v>265</v>
      </c>
      <c r="B40" s="158">
        <f t="shared" si="3"/>
        <v>1</v>
      </c>
      <c r="C40" s="183">
        <f t="shared" si="2"/>
        <v>0.60606060606060608</v>
      </c>
      <c r="D40" s="151"/>
      <c r="E40" s="191">
        <v>1</v>
      </c>
      <c r="F40" s="183">
        <f t="shared" si="1"/>
        <v>100</v>
      </c>
      <c r="G40" s="28"/>
      <c r="H40" s="191">
        <v>0</v>
      </c>
      <c r="I40" s="183">
        <f t="shared" si="0"/>
        <v>0</v>
      </c>
      <c r="J40" s="28"/>
      <c r="K40" s="28"/>
    </row>
    <row r="41" spans="1:11" ht="15" customHeight="1">
      <c r="A41" s="28" t="s">
        <v>266</v>
      </c>
      <c r="B41" s="158">
        <f t="shared" si="3"/>
        <v>1</v>
      </c>
      <c r="C41" s="183">
        <f t="shared" si="2"/>
        <v>0.60606060606060608</v>
      </c>
      <c r="D41" s="151"/>
      <c r="E41" s="191">
        <v>1</v>
      </c>
      <c r="F41" s="183">
        <f t="shared" si="1"/>
        <v>100</v>
      </c>
      <c r="G41" s="28"/>
      <c r="H41" s="191">
        <v>0</v>
      </c>
      <c r="I41" s="183">
        <f t="shared" si="0"/>
        <v>0</v>
      </c>
      <c r="J41" s="28"/>
      <c r="K41" s="28"/>
    </row>
    <row r="42" spans="1:11" ht="15" customHeight="1">
      <c r="A42" s="28" t="s">
        <v>267</v>
      </c>
      <c r="B42" s="158">
        <f t="shared" si="3"/>
        <v>1</v>
      </c>
      <c r="C42" s="183">
        <f t="shared" si="2"/>
        <v>0.60606060606060608</v>
      </c>
      <c r="D42" s="151"/>
      <c r="E42" s="191">
        <v>1</v>
      </c>
      <c r="F42" s="183">
        <f t="shared" si="1"/>
        <v>100</v>
      </c>
      <c r="G42" s="28"/>
      <c r="H42" s="191">
        <v>0</v>
      </c>
      <c r="I42" s="183">
        <f t="shared" si="0"/>
        <v>0</v>
      </c>
      <c r="J42" s="28"/>
      <c r="K42" s="28"/>
    </row>
    <row r="43" spans="1:11" ht="15" customHeight="1">
      <c r="A43" s="28" t="s">
        <v>268</v>
      </c>
      <c r="B43" s="158">
        <f t="shared" si="3"/>
        <v>12</v>
      </c>
      <c r="C43" s="183">
        <f t="shared" si="2"/>
        <v>7.2727272727272725</v>
      </c>
      <c r="D43" s="151"/>
      <c r="E43" s="191">
        <v>12</v>
      </c>
      <c r="F43" s="183">
        <f t="shared" si="1"/>
        <v>100</v>
      </c>
      <c r="G43" s="28"/>
      <c r="H43" s="191">
        <v>0</v>
      </c>
      <c r="I43" s="183">
        <f t="shared" si="0"/>
        <v>0</v>
      </c>
      <c r="J43" s="28"/>
      <c r="K43" s="28"/>
    </row>
    <row r="44" spans="1:11" ht="15" customHeight="1">
      <c r="A44" s="28" t="s">
        <v>269</v>
      </c>
      <c r="B44" s="158">
        <f t="shared" si="3"/>
        <v>1</v>
      </c>
      <c r="C44" s="183">
        <f t="shared" si="2"/>
        <v>0.60606060606060608</v>
      </c>
      <c r="D44" s="151"/>
      <c r="E44" s="191">
        <v>1</v>
      </c>
      <c r="F44" s="183">
        <f t="shared" si="1"/>
        <v>100</v>
      </c>
      <c r="G44" s="28"/>
      <c r="H44" s="191">
        <v>0</v>
      </c>
      <c r="I44" s="183">
        <f t="shared" si="0"/>
        <v>0</v>
      </c>
      <c r="J44" s="28"/>
      <c r="K44" s="28"/>
    </row>
    <row r="45" spans="1:11" ht="15" customHeight="1">
      <c r="A45" s="28" t="s">
        <v>270</v>
      </c>
      <c r="B45" s="158">
        <f t="shared" si="3"/>
        <v>15</v>
      </c>
      <c r="C45" s="183">
        <f t="shared" si="2"/>
        <v>9.0909090909090917</v>
      </c>
      <c r="D45" s="151"/>
      <c r="E45" s="191">
        <v>15</v>
      </c>
      <c r="F45" s="183">
        <f t="shared" si="1"/>
        <v>100</v>
      </c>
      <c r="G45" s="28"/>
      <c r="H45" s="191">
        <v>0</v>
      </c>
      <c r="I45" s="183">
        <f t="shared" si="0"/>
        <v>0</v>
      </c>
      <c r="J45" s="28"/>
      <c r="K45" s="28"/>
    </row>
    <row r="46" spans="1:11" ht="15" customHeight="1">
      <c r="A46" s="28" t="s">
        <v>271</v>
      </c>
      <c r="B46" s="158">
        <f t="shared" si="3"/>
        <v>12</v>
      </c>
      <c r="C46" s="183">
        <f t="shared" si="2"/>
        <v>7.2727272727272725</v>
      </c>
      <c r="D46" s="151"/>
      <c r="E46" s="191">
        <v>12</v>
      </c>
      <c r="F46" s="183">
        <f t="shared" si="1"/>
        <v>100</v>
      </c>
      <c r="G46" s="28"/>
      <c r="H46" s="191">
        <v>0</v>
      </c>
      <c r="I46" s="183">
        <f t="shared" si="0"/>
        <v>0</v>
      </c>
      <c r="J46" s="28"/>
      <c r="K46" s="28"/>
    </row>
    <row r="47" spans="1:11" ht="15" customHeight="1">
      <c r="A47" s="28" t="s">
        <v>272</v>
      </c>
      <c r="B47" s="158">
        <f t="shared" si="3"/>
        <v>4</v>
      </c>
      <c r="C47" s="183">
        <f t="shared" si="2"/>
        <v>2.4242424242424243</v>
      </c>
      <c r="D47" s="151"/>
      <c r="E47" s="191">
        <v>4</v>
      </c>
      <c r="F47" s="183">
        <f t="shared" si="1"/>
        <v>100</v>
      </c>
      <c r="G47" s="28"/>
      <c r="H47" s="191">
        <v>0</v>
      </c>
      <c r="I47" s="183">
        <f t="shared" si="0"/>
        <v>0</v>
      </c>
      <c r="J47" s="28"/>
      <c r="K47" s="28"/>
    </row>
    <row r="48" spans="1:11" ht="15" customHeight="1">
      <c r="A48" s="28" t="s">
        <v>365</v>
      </c>
      <c r="B48" s="158">
        <f t="shared" si="3"/>
        <v>1</v>
      </c>
      <c r="C48" s="183">
        <f t="shared" si="2"/>
        <v>0.60606060606060608</v>
      </c>
      <c r="D48" s="151"/>
      <c r="E48" s="191">
        <v>1</v>
      </c>
      <c r="F48" s="183">
        <f t="shared" si="1"/>
        <v>100</v>
      </c>
      <c r="G48" s="28"/>
      <c r="H48" s="191">
        <v>0</v>
      </c>
      <c r="I48" s="183">
        <f t="shared" si="0"/>
        <v>0</v>
      </c>
      <c r="J48" s="28"/>
      <c r="K48" s="28"/>
    </row>
    <row r="49" spans="1:11" ht="15" customHeight="1">
      <c r="A49" s="200" t="s">
        <v>332</v>
      </c>
      <c r="B49" s="158">
        <f>IF(A49&lt;&gt;0,E49+H49,"")</f>
        <v>3</v>
      </c>
      <c r="C49" s="183">
        <f>IF(A49&lt;&gt;0,B49/$B$11*100,"")</f>
        <v>1.8181818181818181</v>
      </c>
      <c r="D49" s="151"/>
      <c r="E49" s="191">
        <v>3</v>
      </c>
      <c r="F49" s="183">
        <f t="shared" si="1"/>
        <v>100</v>
      </c>
      <c r="G49" s="28"/>
      <c r="H49" s="191">
        <v>0</v>
      </c>
      <c r="I49" s="183"/>
      <c r="J49" s="28"/>
      <c r="K49" s="28"/>
    </row>
    <row r="50" spans="1:11" ht="15" customHeight="1">
      <c r="A50" s="28" t="s">
        <v>273</v>
      </c>
      <c r="B50" s="158">
        <f t="shared" si="3"/>
        <v>1</v>
      </c>
      <c r="C50" s="183">
        <f t="shared" si="2"/>
        <v>0.60606060606060608</v>
      </c>
      <c r="D50" s="151"/>
      <c r="E50" s="191">
        <v>1</v>
      </c>
      <c r="F50" s="183">
        <f t="shared" si="1"/>
        <v>100</v>
      </c>
      <c r="G50" s="28"/>
      <c r="H50" s="191">
        <v>0</v>
      </c>
      <c r="I50" s="183">
        <f t="shared" si="0"/>
        <v>0</v>
      </c>
      <c r="J50" s="28"/>
      <c r="K50" s="28"/>
    </row>
    <row r="51" spans="1:11" ht="18" customHeight="1" thickBot="1">
      <c r="A51" s="28" t="s">
        <v>275</v>
      </c>
      <c r="B51" s="158">
        <f t="shared" si="3"/>
        <v>1</v>
      </c>
      <c r="C51" s="183">
        <f t="shared" si="2"/>
        <v>0.60606060606060608</v>
      </c>
      <c r="D51" s="41"/>
      <c r="E51" s="191">
        <v>1</v>
      </c>
      <c r="F51" s="183">
        <f t="shared" si="1"/>
        <v>100</v>
      </c>
      <c r="H51" s="66"/>
      <c r="I51" s="66"/>
      <c r="J51" s="66"/>
    </row>
    <row r="52" spans="1:11" ht="10.5" customHeight="1">
      <c r="A52" s="112"/>
      <c r="B52" s="164"/>
      <c r="C52" s="248"/>
      <c r="D52" s="246"/>
      <c r="E52" s="164"/>
      <c r="F52" s="248"/>
      <c r="G52" s="248"/>
    </row>
    <row r="53" spans="1:11" ht="15.75" customHeight="1">
      <c r="A53" s="50" t="s">
        <v>366</v>
      </c>
      <c r="D53" s="99"/>
      <c r="E53" s="99"/>
    </row>
    <row r="54" spans="1:11" ht="16.5" customHeight="1">
      <c r="A54" s="38" t="s">
        <v>351</v>
      </c>
      <c r="B54" s="395"/>
      <c r="C54" s="116"/>
      <c r="D54" s="396"/>
      <c r="E54" s="395"/>
      <c r="F54" s="116"/>
    </row>
    <row r="55" spans="1:11" ht="7.5" customHeight="1">
      <c r="A55" s="28"/>
      <c r="B55" s="163"/>
      <c r="C55" s="166"/>
      <c r="D55" s="41"/>
      <c r="F55" s="166"/>
    </row>
    <row r="56" spans="1:11">
      <c r="A56" s="28" t="s">
        <v>352</v>
      </c>
      <c r="B56" s="163"/>
      <c r="C56" s="166"/>
      <c r="D56" s="41"/>
      <c r="F56" s="166"/>
    </row>
    <row r="57" spans="1:11">
      <c r="A57" s="55" t="s">
        <v>353</v>
      </c>
    </row>
  </sheetData>
  <mergeCells count="2">
    <mergeCell ref="E7:F7"/>
    <mergeCell ref="H7:I7"/>
  </mergeCells>
  <conditionalFormatting sqref="A1:XFD1048576">
    <cfRule type="cellIs" dxfId="5"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23"/>
  <sheetViews>
    <sheetView workbookViewId="0">
      <selection activeCell="J5" sqref="J5"/>
    </sheetView>
  </sheetViews>
  <sheetFormatPr baseColWidth="10" defaultRowHeight="14.4"/>
  <sheetData>
    <row r="2" spans="2:8">
      <c r="C2" s="28" t="s">
        <v>518</v>
      </c>
      <c r="D2" s="28" t="s">
        <v>517</v>
      </c>
      <c r="E2" s="28"/>
    </row>
    <row r="3" spans="2:8">
      <c r="B3" t="s">
        <v>467</v>
      </c>
      <c r="C3" s="36">
        <v>451</v>
      </c>
      <c r="D3" s="36">
        <v>106</v>
      </c>
      <c r="E3" s="36"/>
      <c r="F3" s="36"/>
      <c r="G3" s="36"/>
      <c r="H3" s="36"/>
    </row>
    <row r="4" spans="2:8">
      <c r="B4" s="28" t="s">
        <v>466</v>
      </c>
      <c r="C4" s="36">
        <v>1060</v>
      </c>
      <c r="D4" s="36">
        <v>136</v>
      </c>
      <c r="E4" s="36"/>
      <c r="G4" s="36"/>
      <c r="H4" s="36"/>
    </row>
    <row r="5" spans="2:8">
      <c r="B5" s="28" t="s">
        <v>465</v>
      </c>
      <c r="C5" s="36">
        <v>1236</v>
      </c>
      <c r="D5" s="36">
        <v>132</v>
      </c>
      <c r="E5" s="36"/>
      <c r="G5" s="36"/>
      <c r="H5" s="36"/>
    </row>
    <row r="6" spans="2:8">
      <c r="B6" s="28" t="s">
        <v>464</v>
      </c>
      <c r="C6" s="36">
        <v>1667</v>
      </c>
      <c r="D6" s="36">
        <v>160</v>
      </c>
      <c r="E6" s="36"/>
      <c r="G6" s="36"/>
      <c r="H6" s="36"/>
    </row>
    <row r="7" spans="2:8">
      <c r="B7" s="28" t="s">
        <v>463</v>
      </c>
      <c r="C7" s="36">
        <v>1616</v>
      </c>
      <c r="D7" s="36">
        <v>185</v>
      </c>
      <c r="E7" s="36"/>
      <c r="G7" s="36"/>
      <c r="H7" s="36"/>
    </row>
    <row r="8" spans="2:8">
      <c r="B8" s="28" t="s">
        <v>462</v>
      </c>
      <c r="C8" s="36">
        <v>2496</v>
      </c>
      <c r="D8" s="36">
        <v>490</v>
      </c>
      <c r="E8" s="36"/>
      <c r="G8" s="36"/>
      <c r="H8" s="36"/>
    </row>
    <row r="9" spans="2:8">
      <c r="B9" s="28" t="s">
        <v>516</v>
      </c>
      <c r="C9" s="36">
        <v>17362</v>
      </c>
      <c r="D9" s="36">
        <v>5566</v>
      </c>
      <c r="E9" s="36"/>
      <c r="G9" s="36"/>
      <c r="H9" s="36"/>
    </row>
    <row r="17" spans="3:4">
      <c r="C17" s="36"/>
      <c r="D17" s="36"/>
    </row>
    <row r="18" spans="3:4">
      <c r="C18" s="36"/>
      <c r="D18" s="36"/>
    </row>
    <row r="19" spans="3:4">
      <c r="C19" s="36"/>
      <c r="D19" s="36"/>
    </row>
    <row r="20" spans="3:4">
      <c r="C20" s="36"/>
      <c r="D20" s="36"/>
    </row>
    <row r="21" spans="3:4">
      <c r="C21" s="36"/>
      <c r="D21" s="36"/>
    </row>
    <row r="22" spans="3:4">
      <c r="C22" s="36"/>
      <c r="D22" s="36"/>
    </row>
    <row r="23" spans="3:4">
      <c r="C23" s="36"/>
      <c r="D23" s="36"/>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opLeftCell="A79" workbookViewId="0">
      <selection activeCell="A21" sqref="A21"/>
    </sheetView>
  </sheetViews>
  <sheetFormatPr baseColWidth="10" defaultRowHeight="14.4"/>
  <cols>
    <col min="1" max="1" width="39.44140625" bestFit="1" customWidth="1"/>
    <col min="2" max="2" width="10.6640625" style="176" customWidth="1"/>
    <col min="3" max="3" width="10.6640625" style="175" customWidth="1"/>
    <col min="4" max="4" width="3.6640625" customWidth="1"/>
    <col min="5" max="5" width="10.6640625" style="144" customWidth="1"/>
    <col min="6" max="6" width="10.6640625" style="51" customWidth="1"/>
    <col min="7" max="7" width="3.6640625" style="28" customWidth="1"/>
    <col min="8" max="8" width="10.6640625" style="144" customWidth="1"/>
    <col min="9" max="9" width="10.6640625" style="178" customWidth="1"/>
    <col min="10" max="10" width="3.88671875" customWidth="1"/>
    <col min="257" max="257" width="39.44140625" bestFit="1" customWidth="1"/>
    <col min="258" max="259" width="10.6640625" customWidth="1"/>
    <col min="260" max="260" width="3.6640625" customWidth="1"/>
    <col min="261" max="262" width="10.6640625" customWidth="1"/>
    <col min="263" max="263" width="3.6640625" customWidth="1"/>
    <col min="264" max="265" width="10.6640625" customWidth="1"/>
    <col min="266" max="266" width="3.88671875" customWidth="1"/>
    <col min="513" max="513" width="39.44140625" bestFit="1" customWidth="1"/>
    <col min="514" max="515" width="10.6640625" customWidth="1"/>
    <col min="516" max="516" width="3.6640625" customWidth="1"/>
    <col min="517" max="518" width="10.6640625" customWidth="1"/>
    <col min="519" max="519" width="3.6640625" customWidth="1"/>
    <col min="520" max="521" width="10.6640625" customWidth="1"/>
    <col min="522" max="522" width="3.88671875" customWidth="1"/>
    <col min="769" max="769" width="39.44140625" bestFit="1" customWidth="1"/>
    <col min="770" max="771" width="10.6640625" customWidth="1"/>
    <col min="772" max="772" width="3.6640625" customWidth="1"/>
    <col min="773" max="774" width="10.6640625" customWidth="1"/>
    <col min="775" max="775" width="3.6640625" customWidth="1"/>
    <col min="776" max="777" width="10.6640625" customWidth="1"/>
    <col min="778" max="778" width="3.88671875" customWidth="1"/>
    <col min="1025" max="1025" width="39.44140625" bestFit="1" customWidth="1"/>
    <col min="1026" max="1027" width="10.6640625" customWidth="1"/>
    <col min="1028" max="1028" width="3.6640625" customWidth="1"/>
    <col min="1029" max="1030" width="10.6640625" customWidth="1"/>
    <col min="1031" max="1031" width="3.6640625" customWidth="1"/>
    <col min="1032" max="1033" width="10.6640625" customWidth="1"/>
    <col min="1034" max="1034" width="3.88671875" customWidth="1"/>
    <col min="1281" max="1281" width="39.44140625" bestFit="1" customWidth="1"/>
    <col min="1282" max="1283" width="10.6640625" customWidth="1"/>
    <col min="1284" max="1284" width="3.6640625" customWidth="1"/>
    <col min="1285" max="1286" width="10.6640625" customWidth="1"/>
    <col min="1287" max="1287" width="3.6640625" customWidth="1"/>
    <col min="1288" max="1289" width="10.6640625" customWidth="1"/>
    <col min="1290" max="1290" width="3.88671875" customWidth="1"/>
    <col min="1537" max="1537" width="39.44140625" bestFit="1" customWidth="1"/>
    <col min="1538" max="1539" width="10.6640625" customWidth="1"/>
    <col min="1540" max="1540" width="3.6640625" customWidth="1"/>
    <col min="1541" max="1542" width="10.6640625" customWidth="1"/>
    <col min="1543" max="1543" width="3.6640625" customWidth="1"/>
    <col min="1544" max="1545" width="10.6640625" customWidth="1"/>
    <col min="1546" max="1546" width="3.88671875" customWidth="1"/>
    <col min="1793" max="1793" width="39.44140625" bestFit="1" customWidth="1"/>
    <col min="1794" max="1795" width="10.6640625" customWidth="1"/>
    <col min="1796" max="1796" width="3.6640625" customWidth="1"/>
    <col min="1797" max="1798" width="10.6640625" customWidth="1"/>
    <col min="1799" max="1799" width="3.6640625" customWidth="1"/>
    <col min="1800" max="1801" width="10.6640625" customWidth="1"/>
    <col min="1802" max="1802" width="3.88671875" customWidth="1"/>
    <col min="2049" max="2049" width="39.44140625" bestFit="1" customWidth="1"/>
    <col min="2050" max="2051" width="10.6640625" customWidth="1"/>
    <col min="2052" max="2052" width="3.6640625" customWidth="1"/>
    <col min="2053" max="2054" width="10.6640625" customWidth="1"/>
    <col min="2055" max="2055" width="3.6640625" customWidth="1"/>
    <col min="2056" max="2057" width="10.6640625" customWidth="1"/>
    <col min="2058" max="2058" width="3.88671875" customWidth="1"/>
    <col min="2305" max="2305" width="39.44140625" bestFit="1" customWidth="1"/>
    <col min="2306" max="2307" width="10.6640625" customWidth="1"/>
    <col min="2308" max="2308" width="3.6640625" customWidth="1"/>
    <col min="2309" max="2310" width="10.6640625" customWidth="1"/>
    <col min="2311" max="2311" width="3.6640625" customWidth="1"/>
    <col min="2312" max="2313" width="10.6640625" customWidth="1"/>
    <col min="2314" max="2314" width="3.88671875" customWidth="1"/>
    <col min="2561" max="2561" width="39.44140625" bestFit="1" customWidth="1"/>
    <col min="2562" max="2563" width="10.6640625" customWidth="1"/>
    <col min="2564" max="2564" width="3.6640625" customWidth="1"/>
    <col min="2565" max="2566" width="10.6640625" customWidth="1"/>
    <col min="2567" max="2567" width="3.6640625" customWidth="1"/>
    <col min="2568" max="2569" width="10.6640625" customWidth="1"/>
    <col min="2570" max="2570" width="3.88671875" customWidth="1"/>
    <col min="2817" max="2817" width="39.44140625" bestFit="1" customWidth="1"/>
    <col min="2818" max="2819" width="10.6640625" customWidth="1"/>
    <col min="2820" max="2820" width="3.6640625" customWidth="1"/>
    <col min="2821" max="2822" width="10.6640625" customWidth="1"/>
    <col min="2823" max="2823" width="3.6640625" customWidth="1"/>
    <col min="2824" max="2825" width="10.6640625" customWidth="1"/>
    <col min="2826" max="2826" width="3.88671875" customWidth="1"/>
    <col min="3073" max="3073" width="39.44140625" bestFit="1" customWidth="1"/>
    <col min="3074" max="3075" width="10.6640625" customWidth="1"/>
    <col min="3076" max="3076" width="3.6640625" customWidth="1"/>
    <col min="3077" max="3078" width="10.6640625" customWidth="1"/>
    <col min="3079" max="3079" width="3.6640625" customWidth="1"/>
    <col min="3080" max="3081" width="10.6640625" customWidth="1"/>
    <col min="3082" max="3082" width="3.88671875" customWidth="1"/>
    <col min="3329" max="3329" width="39.44140625" bestFit="1" customWidth="1"/>
    <col min="3330" max="3331" width="10.6640625" customWidth="1"/>
    <col min="3332" max="3332" width="3.6640625" customWidth="1"/>
    <col min="3333" max="3334" width="10.6640625" customWidth="1"/>
    <col min="3335" max="3335" width="3.6640625" customWidth="1"/>
    <col min="3336" max="3337" width="10.6640625" customWidth="1"/>
    <col min="3338" max="3338" width="3.88671875" customWidth="1"/>
    <col min="3585" max="3585" width="39.44140625" bestFit="1" customWidth="1"/>
    <col min="3586" max="3587" width="10.6640625" customWidth="1"/>
    <col min="3588" max="3588" width="3.6640625" customWidth="1"/>
    <col min="3589" max="3590" width="10.6640625" customWidth="1"/>
    <col min="3591" max="3591" width="3.6640625" customWidth="1"/>
    <col min="3592" max="3593" width="10.6640625" customWidth="1"/>
    <col min="3594" max="3594" width="3.88671875" customWidth="1"/>
    <col min="3841" max="3841" width="39.44140625" bestFit="1" customWidth="1"/>
    <col min="3842" max="3843" width="10.6640625" customWidth="1"/>
    <col min="3844" max="3844" width="3.6640625" customWidth="1"/>
    <col min="3845" max="3846" width="10.6640625" customWidth="1"/>
    <col min="3847" max="3847" width="3.6640625" customWidth="1"/>
    <col min="3848" max="3849" width="10.6640625" customWidth="1"/>
    <col min="3850" max="3850" width="3.88671875" customWidth="1"/>
    <col min="4097" max="4097" width="39.44140625" bestFit="1" customWidth="1"/>
    <col min="4098" max="4099" width="10.6640625" customWidth="1"/>
    <col min="4100" max="4100" width="3.6640625" customWidth="1"/>
    <col min="4101" max="4102" width="10.6640625" customWidth="1"/>
    <col min="4103" max="4103" width="3.6640625" customWidth="1"/>
    <col min="4104" max="4105" width="10.6640625" customWidth="1"/>
    <col min="4106" max="4106" width="3.88671875" customWidth="1"/>
    <col min="4353" max="4353" width="39.44140625" bestFit="1" customWidth="1"/>
    <col min="4354" max="4355" width="10.6640625" customWidth="1"/>
    <col min="4356" max="4356" width="3.6640625" customWidth="1"/>
    <col min="4357" max="4358" width="10.6640625" customWidth="1"/>
    <col min="4359" max="4359" width="3.6640625" customWidth="1"/>
    <col min="4360" max="4361" width="10.6640625" customWidth="1"/>
    <col min="4362" max="4362" width="3.88671875" customWidth="1"/>
    <col min="4609" max="4609" width="39.44140625" bestFit="1" customWidth="1"/>
    <col min="4610" max="4611" width="10.6640625" customWidth="1"/>
    <col min="4612" max="4612" width="3.6640625" customWidth="1"/>
    <col min="4613" max="4614" width="10.6640625" customWidth="1"/>
    <col min="4615" max="4615" width="3.6640625" customWidth="1"/>
    <col min="4616" max="4617" width="10.6640625" customWidth="1"/>
    <col min="4618" max="4618" width="3.88671875" customWidth="1"/>
    <col min="4865" max="4865" width="39.44140625" bestFit="1" customWidth="1"/>
    <col min="4866" max="4867" width="10.6640625" customWidth="1"/>
    <col min="4868" max="4868" width="3.6640625" customWidth="1"/>
    <col min="4869" max="4870" width="10.6640625" customWidth="1"/>
    <col min="4871" max="4871" width="3.6640625" customWidth="1"/>
    <col min="4872" max="4873" width="10.6640625" customWidth="1"/>
    <col min="4874" max="4874" width="3.88671875" customWidth="1"/>
    <col min="5121" max="5121" width="39.44140625" bestFit="1" customWidth="1"/>
    <col min="5122" max="5123" width="10.6640625" customWidth="1"/>
    <col min="5124" max="5124" width="3.6640625" customWidth="1"/>
    <col min="5125" max="5126" width="10.6640625" customWidth="1"/>
    <col min="5127" max="5127" width="3.6640625" customWidth="1"/>
    <col min="5128" max="5129" width="10.6640625" customWidth="1"/>
    <col min="5130" max="5130" width="3.88671875" customWidth="1"/>
    <col min="5377" max="5377" width="39.44140625" bestFit="1" customWidth="1"/>
    <col min="5378" max="5379" width="10.6640625" customWidth="1"/>
    <col min="5380" max="5380" width="3.6640625" customWidth="1"/>
    <col min="5381" max="5382" width="10.6640625" customWidth="1"/>
    <col min="5383" max="5383" width="3.6640625" customWidth="1"/>
    <col min="5384" max="5385" width="10.6640625" customWidth="1"/>
    <col min="5386" max="5386" width="3.88671875" customWidth="1"/>
    <col min="5633" max="5633" width="39.44140625" bestFit="1" customWidth="1"/>
    <col min="5634" max="5635" width="10.6640625" customWidth="1"/>
    <col min="5636" max="5636" width="3.6640625" customWidth="1"/>
    <col min="5637" max="5638" width="10.6640625" customWidth="1"/>
    <col min="5639" max="5639" width="3.6640625" customWidth="1"/>
    <col min="5640" max="5641" width="10.6640625" customWidth="1"/>
    <col min="5642" max="5642" width="3.88671875" customWidth="1"/>
    <col min="5889" max="5889" width="39.44140625" bestFit="1" customWidth="1"/>
    <col min="5890" max="5891" width="10.6640625" customWidth="1"/>
    <col min="5892" max="5892" width="3.6640625" customWidth="1"/>
    <col min="5893" max="5894" width="10.6640625" customWidth="1"/>
    <col min="5895" max="5895" width="3.6640625" customWidth="1"/>
    <col min="5896" max="5897" width="10.6640625" customWidth="1"/>
    <col min="5898" max="5898" width="3.88671875" customWidth="1"/>
    <col min="6145" max="6145" width="39.44140625" bestFit="1" customWidth="1"/>
    <col min="6146" max="6147" width="10.6640625" customWidth="1"/>
    <col min="6148" max="6148" width="3.6640625" customWidth="1"/>
    <col min="6149" max="6150" width="10.6640625" customWidth="1"/>
    <col min="6151" max="6151" width="3.6640625" customWidth="1"/>
    <col min="6152" max="6153" width="10.6640625" customWidth="1"/>
    <col min="6154" max="6154" width="3.88671875" customWidth="1"/>
    <col min="6401" max="6401" width="39.44140625" bestFit="1" customWidth="1"/>
    <col min="6402" max="6403" width="10.6640625" customWidth="1"/>
    <col min="6404" max="6404" width="3.6640625" customWidth="1"/>
    <col min="6405" max="6406" width="10.6640625" customWidth="1"/>
    <col min="6407" max="6407" width="3.6640625" customWidth="1"/>
    <col min="6408" max="6409" width="10.6640625" customWidth="1"/>
    <col min="6410" max="6410" width="3.88671875" customWidth="1"/>
    <col min="6657" max="6657" width="39.44140625" bestFit="1" customWidth="1"/>
    <col min="6658" max="6659" width="10.6640625" customWidth="1"/>
    <col min="6660" max="6660" width="3.6640625" customWidth="1"/>
    <col min="6661" max="6662" width="10.6640625" customWidth="1"/>
    <col min="6663" max="6663" width="3.6640625" customWidth="1"/>
    <col min="6664" max="6665" width="10.6640625" customWidth="1"/>
    <col min="6666" max="6666" width="3.88671875" customWidth="1"/>
    <col min="6913" max="6913" width="39.44140625" bestFit="1" customWidth="1"/>
    <col min="6914" max="6915" width="10.6640625" customWidth="1"/>
    <col min="6916" max="6916" width="3.6640625" customWidth="1"/>
    <col min="6917" max="6918" width="10.6640625" customWidth="1"/>
    <col min="6919" max="6919" width="3.6640625" customWidth="1"/>
    <col min="6920" max="6921" width="10.6640625" customWidth="1"/>
    <col min="6922" max="6922" width="3.88671875" customWidth="1"/>
    <col min="7169" max="7169" width="39.44140625" bestFit="1" customWidth="1"/>
    <col min="7170" max="7171" width="10.6640625" customWidth="1"/>
    <col min="7172" max="7172" width="3.6640625" customWidth="1"/>
    <col min="7173" max="7174" width="10.6640625" customWidth="1"/>
    <col min="7175" max="7175" width="3.6640625" customWidth="1"/>
    <col min="7176" max="7177" width="10.6640625" customWidth="1"/>
    <col min="7178" max="7178" width="3.88671875" customWidth="1"/>
    <col min="7425" max="7425" width="39.44140625" bestFit="1" customWidth="1"/>
    <col min="7426" max="7427" width="10.6640625" customWidth="1"/>
    <col min="7428" max="7428" width="3.6640625" customWidth="1"/>
    <col min="7429" max="7430" width="10.6640625" customWidth="1"/>
    <col min="7431" max="7431" width="3.6640625" customWidth="1"/>
    <col min="7432" max="7433" width="10.6640625" customWidth="1"/>
    <col min="7434" max="7434" width="3.88671875" customWidth="1"/>
    <col min="7681" max="7681" width="39.44140625" bestFit="1" customWidth="1"/>
    <col min="7682" max="7683" width="10.6640625" customWidth="1"/>
    <col min="7684" max="7684" width="3.6640625" customWidth="1"/>
    <col min="7685" max="7686" width="10.6640625" customWidth="1"/>
    <col min="7687" max="7687" width="3.6640625" customWidth="1"/>
    <col min="7688" max="7689" width="10.6640625" customWidth="1"/>
    <col min="7690" max="7690" width="3.88671875" customWidth="1"/>
    <col min="7937" max="7937" width="39.44140625" bestFit="1" customWidth="1"/>
    <col min="7938" max="7939" width="10.6640625" customWidth="1"/>
    <col min="7940" max="7940" width="3.6640625" customWidth="1"/>
    <col min="7941" max="7942" width="10.6640625" customWidth="1"/>
    <col min="7943" max="7943" width="3.6640625" customWidth="1"/>
    <col min="7944" max="7945" width="10.6640625" customWidth="1"/>
    <col min="7946" max="7946" width="3.88671875" customWidth="1"/>
    <col min="8193" max="8193" width="39.44140625" bestFit="1" customWidth="1"/>
    <col min="8194" max="8195" width="10.6640625" customWidth="1"/>
    <col min="8196" max="8196" width="3.6640625" customWidth="1"/>
    <col min="8197" max="8198" width="10.6640625" customWidth="1"/>
    <col min="8199" max="8199" width="3.6640625" customWidth="1"/>
    <col min="8200" max="8201" width="10.6640625" customWidth="1"/>
    <col min="8202" max="8202" width="3.88671875" customWidth="1"/>
    <col min="8449" max="8449" width="39.44140625" bestFit="1" customWidth="1"/>
    <col min="8450" max="8451" width="10.6640625" customWidth="1"/>
    <col min="8452" max="8452" width="3.6640625" customWidth="1"/>
    <col min="8453" max="8454" width="10.6640625" customWidth="1"/>
    <col min="8455" max="8455" width="3.6640625" customWidth="1"/>
    <col min="8456" max="8457" width="10.6640625" customWidth="1"/>
    <col min="8458" max="8458" width="3.88671875" customWidth="1"/>
    <col min="8705" max="8705" width="39.44140625" bestFit="1" customWidth="1"/>
    <col min="8706" max="8707" width="10.6640625" customWidth="1"/>
    <col min="8708" max="8708" width="3.6640625" customWidth="1"/>
    <col min="8709" max="8710" width="10.6640625" customWidth="1"/>
    <col min="8711" max="8711" width="3.6640625" customWidth="1"/>
    <col min="8712" max="8713" width="10.6640625" customWidth="1"/>
    <col min="8714" max="8714" width="3.88671875" customWidth="1"/>
    <col min="8961" max="8961" width="39.44140625" bestFit="1" customWidth="1"/>
    <col min="8962" max="8963" width="10.6640625" customWidth="1"/>
    <col min="8964" max="8964" width="3.6640625" customWidth="1"/>
    <col min="8965" max="8966" width="10.6640625" customWidth="1"/>
    <col min="8967" max="8967" width="3.6640625" customWidth="1"/>
    <col min="8968" max="8969" width="10.6640625" customWidth="1"/>
    <col min="8970" max="8970" width="3.88671875" customWidth="1"/>
    <col min="9217" max="9217" width="39.44140625" bestFit="1" customWidth="1"/>
    <col min="9218" max="9219" width="10.6640625" customWidth="1"/>
    <col min="9220" max="9220" width="3.6640625" customWidth="1"/>
    <col min="9221" max="9222" width="10.6640625" customWidth="1"/>
    <col min="9223" max="9223" width="3.6640625" customWidth="1"/>
    <col min="9224" max="9225" width="10.6640625" customWidth="1"/>
    <col min="9226" max="9226" width="3.88671875" customWidth="1"/>
    <col min="9473" max="9473" width="39.44140625" bestFit="1" customWidth="1"/>
    <col min="9474" max="9475" width="10.6640625" customWidth="1"/>
    <col min="9476" max="9476" width="3.6640625" customWidth="1"/>
    <col min="9477" max="9478" width="10.6640625" customWidth="1"/>
    <col min="9479" max="9479" width="3.6640625" customWidth="1"/>
    <col min="9480" max="9481" width="10.6640625" customWidth="1"/>
    <col min="9482" max="9482" width="3.88671875" customWidth="1"/>
    <col min="9729" max="9729" width="39.44140625" bestFit="1" customWidth="1"/>
    <col min="9730" max="9731" width="10.6640625" customWidth="1"/>
    <col min="9732" max="9732" width="3.6640625" customWidth="1"/>
    <col min="9733" max="9734" width="10.6640625" customWidth="1"/>
    <col min="9735" max="9735" width="3.6640625" customWidth="1"/>
    <col min="9736" max="9737" width="10.6640625" customWidth="1"/>
    <col min="9738" max="9738" width="3.88671875" customWidth="1"/>
    <col min="9985" max="9985" width="39.44140625" bestFit="1" customWidth="1"/>
    <col min="9986" max="9987" width="10.6640625" customWidth="1"/>
    <col min="9988" max="9988" width="3.6640625" customWidth="1"/>
    <col min="9989" max="9990" width="10.6640625" customWidth="1"/>
    <col min="9991" max="9991" width="3.6640625" customWidth="1"/>
    <col min="9992" max="9993" width="10.6640625" customWidth="1"/>
    <col min="9994" max="9994" width="3.88671875" customWidth="1"/>
    <col min="10241" max="10241" width="39.44140625" bestFit="1" customWidth="1"/>
    <col min="10242" max="10243" width="10.6640625" customWidth="1"/>
    <col min="10244" max="10244" width="3.6640625" customWidth="1"/>
    <col min="10245" max="10246" width="10.6640625" customWidth="1"/>
    <col min="10247" max="10247" width="3.6640625" customWidth="1"/>
    <col min="10248" max="10249" width="10.6640625" customWidth="1"/>
    <col min="10250" max="10250" width="3.88671875" customWidth="1"/>
    <col min="10497" max="10497" width="39.44140625" bestFit="1" customWidth="1"/>
    <col min="10498" max="10499" width="10.6640625" customWidth="1"/>
    <col min="10500" max="10500" width="3.6640625" customWidth="1"/>
    <col min="10501" max="10502" width="10.6640625" customWidth="1"/>
    <col min="10503" max="10503" width="3.6640625" customWidth="1"/>
    <col min="10504" max="10505" width="10.6640625" customWidth="1"/>
    <col min="10506" max="10506" width="3.88671875" customWidth="1"/>
    <col min="10753" max="10753" width="39.44140625" bestFit="1" customWidth="1"/>
    <col min="10754" max="10755" width="10.6640625" customWidth="1"/>
    <col min="10756" max="10756" width="3.6640625" customWidth="1"/>
    <col min="10757" max="10758" width="10.6640625" customWidth="1"/>
    <col min="10759" max="10759" width="3.6640625" customWidth="1"/>
    <col min="10760" max="10761" width="10.6640625" customWidth="1"/>
    <col min="10762" max="10762" width="3.88671875" customWidth="1"/>
    <col min="11009" max="11009" width="39.44140625" bestFit="1" customWidth="1"/>
    <col min="11010" max="11011" width="10.6640625" customWidth="1"/>
    <col min="11012" max="11012" width="3.6640625" customWidth="1"/>
    <col min="11013" max="11014" width="10.6640625" customWidth="1"/>
    <col min="11015" max="11015" width="3.6640625" customWidth="1"/>
    <col min="11016" max="11017" width="10.6640625" customWidth="1"/>
    <col min="11018" max="11018" width="3.88671875" customWidth="1"/>
    <col min="11265" max="11265" width="39.44140625" bestFit="1" customWidth="1"/>
    <col min="11266" max="11267" width="10.6640625" customWidth="1"/>
    <col min="11268" max="11268" width="3.6640625" customWidth="1"/>
    <col min="11269" max="11270" width="10.6640625" customWidth="1"/>
    <col min="11271" max="11271" width="3.6640625" customWidth="1"/>
    <col min="11272" max="11273" width="10.6640625" customWidth="1"/>
    <col min="11274" max="11274" width="3.88671875" customWidth="1"/>
    <col min="11521" max="11521" width="39.44140625" bestFit="1" customWidth="1"/>
    <col min="11522" max="11523" width="10.6640625" customWidth="1"/>
    <col min="11524" max="11524" width="3.6640625" customWidth="1"/>
    <col min="11525" max="11526" width="10.6640625" customWidth="1"/>
    <col min="11527" max="11527" width="3.6640625" customWidth="1"/>
    <col min="11528" max="11529" width="10.6640625" customWidth="1"/>
    <col min="11530" max="11530" width="3.88671875" customWidth="1"/>
    <col min="11777" max="11777" width="39.44140625" bestFit="1" customWidth="1"/>
    <col min="11778" max="11779" width="10.6640625" customWidth="1"/>
    <col min="11780" max="11780" width="3.6640625" customWidth="1"/>
    <col min="11781" max="11782" width="10.6640625" customWidth="1"/>
    <col min="11783" max="11783" width="3.6640625" customWidth="1"/>
    <col min="11784" max="11785" width="10.6640625" customWidth="1"/>
    <col min="11786" max="11786" width="3.88671875" customWidth="1"/>
    <col min="12033" max="12033" width="39.44140625" bestFit="1" customWidth="1"/>
    <col min="12034" max="12035" width="10.6640625" customWidth="1"/>
    <col min="12036" max="12036" width="3.6640625" customWidth="1"/>
    <col min="12037" max="12038" width="10.6640625" customWidth="1"/>
    <col min="12039" max="12039" width="3.6640625" customWidth="1"/>
    <col min="12040" max="12041" width="10.6640625" customWidth="1"/>
    <col min="12042" max="12042" width="3.88671875" customWidth="1"/>
    <col min="12289" max="12289" width="39.44140625" bestFit="1" customWidth="1"/>
    <col min="12290" max="12291" width="10.6640625" customWidth="1"/>
    <col min="12292" max="12292" width="3.6640625" customWidth="1"/>
    <col min="12293" max="12294" width="10.6640625" customWidth="1"/>
    <col min="12295" max="12295" width="3.6640625" customWidth="1"/>
    <col min="12296" max="12297" width="10.6640625" customWidth="1"/>
    <col min="12298" max="12298" width="3.88671875" customWidth="1"/>
    <col min="12545" max="12545" width="39.44140625" bestFit="1" customWidth="1"/>
    <col min="12546" max="12547" width="10.6640625" customWidth="1"/>
    <col min="12548" max="12548" width="3.6640625" customWidth="1"/>
    <col min="12549" max="12550" width="10.6640625" customWidth="1"/>
    <col min="12551" max="12551" width="3.6640625" customWidth="1"/>
    <col min="12552" max="12553" width="10.6640625" customWidth="1"/>
    <col min="12554" max="12554" width="3.88671875" customWidth="1"/>
    <col min="12801" max="12801" width="39.44140625" bestFit="1" customWidth="1"/>
    <col min="12802" max="12803" width="10.6640625" customWidth="1"/>
    <col min="12804" max="12804" width="3.6640625" customWidth="1"/>
    <col min="12805" max="12806" width="10.6640625" customWidth="1"/>
    <col min="12807" max="12807" width="3.6640625" customWidth="1"/>
    <col min="12808" max="12809" width="10.6640625" customWidth="1"/>
    <col min="12810" max="12810" width="3.88671875" customWidth="1"/>
    <col min="13057" max="13057" width="39.44140625" bestFit="1" customWidth="1"/>
    <col min="13058" max="13059" width="10.6640625" customWidth="1"/>
    <col min="13060" max="13060" width="3.6640625" customWidth="1"/>
    <col min="13061" max="13062" width="10.6640625" customWidth="1"/>
    <col min="13063" max="13063" width="3.6640625" customWidth="1"/>
    <col min="13064" max="13065" width="10.6640625" customWidth="1"/>
    <col min="13066" max="13066" width="3.88671875" customWidth="1"/>
    <col min="13313" max="13313" width="39.44140625" bestFit="1" customWidth="1"/>
    <col min="13314" max="13315" width="10.6640625" customWidth="1"/>
    <col min="13316" max="13316" width="3.6640625" customWidth="1"/>
    <col min="13317" max="13318" width="10.6640625" customWidth="1"/>
    <col min="13319" max="13319" width="3.6640625" customWidth="1"/>
    <col min="13320" max="13321" width="10.6640625" customWidth="1"/>
    <col min="13322" max="13322" width="3.88671875" customWidth="1"/>
    <col min="13569" max="13569" width="39.44140625" bestFit="1" customWidth="1"/>
    <col min="13570" max="13571" width="10.6640625" customWidth="1"/>
    <col min="13572" max="13572" width="3.6640625" customWidth="1"/>
    <col min="13573" max="13574" width="10.6640625" customWidth="1"/>
    <col min="13575" max="13575" width="3.6640625" customWidth="1"/>
    <col min="13576" max="13577" width="10.6640625" customWidth="1"/>
    <col min="13578" max="13578" width="3.88671875" customWidth="1"/>
    <col min="13825" max="13825" width="39.44140625" bestFit="1" customWidth="1"/>
    <col min="13826" max="13827" width="10.6640625" customWidth="1"/>
    <col min="13828" max="13828" width="3.6640625" customWidth="1"/>
    <col min="13829" max="13830" width="10.6640625" customWidth="1"/>
    <col min="13831" max="13831" width="3.6640625" customWidth="1"/>
    <col min="13832" max="13833" width="10.6640625" customWidth="1"/>
    <col min="13834" max="13834" width="3.88671875" customWidth="1"/>
    <col min="14081" max="14081" width="39.44140625" bestFit="1" customWidth="1"/>
    <col min="14082" max="14083" width="10.6640625" customWidth="1"/>
    <col min="14084" max="14084" width="3.6640625" customWidth="1"/>
    <col min="14085" max="14086" width="10.6640625" customWidth="1"/>
    <col min="14087" max="14087" width="3.6640625" customWidth="1"/>
    <col min="14088" max="14089" width="10.6640625" customWidth="1"/>
    <col min="14090" max="14090" width="3.88671875" customWidth="1"/>
    <col min="14337" max="14337" width="39.44140625" bestFit="1" customWidth="1"/>
    <col min="14338" max="14339" width="10.6640625" customWidth="1"/>
    <col min="14340" max="14340" width="3.6640625" customWidth="1"/>
    <col min="14341" max="14342" width="10.6640625" customWidth="1"/>
    <col min="14343" max="14343" width="3.6640625" customWidth="1"/>
    <col min="14344" max="14345" width="10.6640625" customWidth="1"/>
    <col min="14346" max="14346" width="3.88671875" customWidth="1"/>
    <col min="14593" max="14593" width="39.44140625" bestFit="1" customWidth="1"/>
    <col min="14594" max="14595" width="10.6640625" customWidth="1"/>
    <col min="14596" max="14596" width="3.6640625" customWidth="1"/>
    <col min="14597" max="14598" width="10.6640625" customWidth="1"/>
    <col min="14599" max="14599" width="3.6640625" customWidth="1"/>
    <col min="14600" max="14601" width="10.6640625" customWidth="1"/>
    <col min="14602" max="14602" width="3.88671875" customWidth="1"/>
    <col min="14849" max="14849" width="39.44140625" bestFit="1" customWidth="1"/>
    <col min="14850" max="14851" width="10.6640625" customWidth="1"/>
    <col min="14852" max="14852" width="3.6640625" customWidth="1"/>
    <col min="14853" max="14854" width="10.6640625" customWidth="1"/>
    <col min="14855" max="14855" width="3.6640625" customWidth="1"/>
    <col min="14856" max="14857" width="10.6640625" customWidth="1"/>
    <col min="14858" max="14858" width="3.88671875" customWidth="1"/>
    <col min="15105" max="15105" width="39.44140625" bestFit="1" customWidth="1"/>
    <col min="15106" max="15107" width="10.6640625" customWidth="1"/>
    <col min="15108" max="15108" width="3.6640625" customWidth="1"/>
    <col min="15109" max="15110" width="10.6640625" customWidth="1"/>
    <col min="15111" max="15111" width="3.6640625" customWidth="1"/>
    <col min="15112" max="15113" width="10.6640625" customWidth="1"/>
    <col min="15114" max="15114" width="3.88671875" customWidth="1"/>
    <col min="15361" max="15361" width="39.44140625" bestFit="1" customWidth="1"/>
    <col min="15362" max="15363" width="10.6640625" customWidth="1"/>
    <col min="15364" max="15364" width="3.6640625" customWidth="1"/>
    <col min="15365" max="15366" width="10.6640625" customWidth="1"/>
    <col min="15367" max="15367" width="3.6640625" customWidth="1"/>
    <col min="15368" max="15369" width="10.6640625" customWidth="1"/>
    <col min="15370" max="15370" width="3.88671875" customWidth="1"/>
    <col min="15617" max="15617" width="39.44140625" bestFit="1" customWidth="1"/>
    <col min="15618" max="15619" width="10.6640625" customWidth="1"/>
    <col min="15620" max="15620" width="3.6640625" customWidth="1"/>
    <col min="15621" max="15622" width="10.6640625" customWidth="1"/>
    <col min="15623" max="15623" width="3.6640625" customWidth="1"/>
    <col min="15624" max="15625" width="10.6640625" customWidth="1"/>
    <col min="15626" max="15626" width="3.88671875" customWidth="1"/>
    <col min="15873" max="15873" width="39.44140625" bestFit="1" customWidth="1"/>
    <col min="15874" max="15875" width="10.6640625" customWidth="1"/>
    <col min="15876" max="15876" width="3.6640625" customWidth="1"/>
    <col min="15877" max="15878" width="10.6640625" customWidth="1"/>
    <col min="15879" max="15879" width="3.6640625" customWidth="1"/>
    <col min="15880" max="15881" width="10.6640625" customWidth="1"/>
    <col min="15882" max="15882" width="3.88671875" customWidth="1"/>
    <col min="16129" max="16129" width="39.44140625" bestFit="1" customWidth="1"/>
    <col min="16130" max="16131" width="10.6640625" customWidth="1"/>
    <col min="16132" max="16132" width="3.6640625" customWidth="1"/>
    <col min="16133" max="16134" width="10.6640625" customWidth="1"/>
    <col min="16135" max="16135" width="3.6640625" customWidth="1"/>
    <col min="16136" max="16137" width="10.6640625" customWidth="1"/>
    <col min="16138" max="16138" width="3.88671875" customWidth="1"/>
  </cols>
  <sheetData>
    <row r="1" spans="1:10" ht="11.25" customHeight="1">
      <c r="A1" t="s">
        <v>244</v>
      </c>
    </row>
    <row r="2" spans="1:10">
      <c r="A2" t="s">
        <v>245</v>
      </c>
    </row>
    <row r="3" spans="1:10" ht="8.25" customHeight="1"/>
    <row r="4" spans="1:10" ht="16.2">
      <c r="A4" s="38" t="s">
        <v>662</v>
      </c>
      <c r="B4" s="212"/>
    </row>
    <row r="5" spans="1:10" ht="9.9" customHeight="1" thickBot="1">
      <c r="C5" s="174"/>
      <c r="F5" s="145"/>
      <c r="J5" s="30"/>
    </row>
    <row r="6" spans="1:10" s="37" customFormat="1" ht="9.9" customHeight="1">
      <c r="A6" s="12"/>
      <c r="B6" s="267"/>
      <c r="C6" s="268"/>
      <c r="D6" s="12"/>
      <c r="E6" s="157"/>
      <c r="F6" s="245"/>
      <c r="G6" s="112"/>
      <c r="H6" s="157"/>
      <c r="I6" s="187"/>
      <c r="J6" s="31"/>
    </row>
    <row r="7" spans="1:10" s="37" customFormat="1" ht="16.2">
      <c r="A7" s="32" t="s">
        <v>406</v>
      </c>
      <c r="B7" s="433" t="s">
        <v>343</v>
      </c>
      <c r="C7" s="433"/>
      <c r="D7" s="32"/>
      <c r="E7" s="434" t="s">
        <v>407</v>
      </c>
      <c r="F7" s="434"/>
      <c r="G7" s="38"/>
      <c r="H7" s="443" t="s">
        <v>408</v>
      </c>
      <c r="I7" s="443"/>
      <c r="J7" s="33"/>
    </row>
    <row r="8" spans="1:10">
      <c r="A8" t="s">
        <v>409</v>
      </c>
      <c r="B8" s="269" t="s">
        <v>410</v>
      </c>
      <c r="C8" s="270" t="s">
        <v>395</v>
      </c>
      <c r="D8" s="32"/>
      <c r="E8" s="271" t="s">
        <v>410</v>
      </c>
      <c r="F8" s="180" t="s">
        <v>395</v>
      </c>
      <c r="G8" s="38"/>
      <c r="H8" s="271" t="s">
        <v>410</v>
      </c>
      <c r="I8" s="272" t="s">
        <v>395</v>
      </c>
      <c r="J8" s="34"/>
    </row>
    <row r="9" spans="1:10" ht="9.9" customHeight="1" thickBot="1">
      <c r="A9" s="19"/>
      <c r="B9" s="273"/>
      <c r="C9" s="274"/>
      <c r="D9" s="19"/>
      <c r="E9" s="148"/>
      <c r="F9" s="147"/>
      <c r="G9" s="122"/>
      <c r="H9" s="148"/>
      <c r="I9" s="188"/>
      <c r="J9" s="35"/>
    </row>
    <row r="10" spans="1:10" ht="9" customHeight="1">
      <c r="A10" s="32"/>
      <c r="B10" s="212"/>
      <c r="C10" s="228"/>
      <c r="D10" s="32"/>
      <c r="E10" s="158"/>
      <c r="F10" s="183"/>
      <c r="G10" s="38"/>
      <c r="H10" s="158"/>
      <c r="I10" s="190"/>
      <c r="J10" s="33"/>
    </row>
    <row r="11" spans="1:10" s="37" customFormat="1" ht="13.2">
      <c r="A11" s="37" t="s">
        <v>210</v>
      </c>
      <c r="B11" s="154">
        <f>IF(A11&lt;&gt;0,E11+H11,"")</f>
        <v>22629</v>
      </c>
      <c r="C11" s="229">
        <f>SUM(C13+C96)</f>
        <v>100</v>
      </c>
      <c r="D11" s="260"/>
      <c r="E11" s="155">
        <f>SUM(E13+E96)</f>
        <v>20042</v>
      </c>
      <c r="F11" s="225">
        <f>IF(A11&lt;&gt;0,E11/B11*100,"")</f>
        <v>88.567767024614426</v>
      </c>
      <c r="G11" s="260"/>
      <c r="H11" s="155">
        <f>SUM(H13+H96)</f>
        <v>2587</v>
      </c>
      <c r="I11" s="225">
        <f>IF(A11&lt;&gt;0,H11/B11*100,"")</f>
        <v>11.432232975385567</v>
      </c>
      <c r="J11" s="156"/>
    </row>
    <row r="12" spans="1:10" ht="6.9" customHeight="1">
      <c r="B12" s="39" t="str">
        <f t="shared" ref="B12:B75" si="0">IF(A12&lt;&gt;0,E12+H12,"")</f>
        <v/>
      </c>
      <c r="C12" s="230"/>
      <c r="F12" s="145" t="str">
        <f t="shared" ref="F12:F75" si="1">IF(A12&lt;&gt;0,E12/B12*100,"")</f>
        <v/>
      </c>
      <c r="I12" s="30" t="str">
        <f t="shared" ref="I12:I75" si="2">IF(A12&lt;&gt;0,H12/B12*100,"")</f>
        <v/>
      </c>
      <c r="J12" s="156"/>
    </row>
    <row r="13" spans="1:10" s="37" customFormat="1" ht="15.6">
      <c r="A13" s="37" t="s">
        <v>411</v>
      </c>
      <c r="B13" s="154">
        <f t="shared" si="0"/>
        <v>14805</v>
      </c>
      <c r="C13" s="229">
        <f t="shared" ref="C13:C76" si="3">(B13/$B$11)*100</f>
        <v>65.424897255733796</v>
      </c>
      <c r="D13" s="260"/>
      <c r="E13" s="159">
        <f>E15+E26+E34+E60+E67+E79+E93+E94</f>
        <v>13109</v>
      </c>
      <c r="F13" s="225">
        <f t="shared" si="1"/>
        <v>88.544410672070256</v>
      </c>
      <c r="G13" s="260"/>
      <c r="H13" s="159">
        <f>H15+H26+H34+H60+H67+H79+H93+H94</f>
        <v>1696</v>
      </c>
      <c r="I13" s="225">
        <f t="shared" si="2"/>
        <v>11.455589327929754</v>
      </c>
      <c r="J13" s="156"/>
    </row>
    <row r="14" spans="1:10" ht="6.9" customHeight="1">
      <c r="A14" s="37"/>
      <c r="B14" s="146" t="str">
        <f t="shared" si="0"/>
        <v/>
      </c>
      <c r="C14" s="230"/>
      <c r="D14" s="52"/>
      <c r="F14" s="145" t="str">
        <f t="shared" si="1"/>
        <v/>
      </c>
      <c r="G14" s="51"/>
      <c r="I14" s="178" t="str">
        <f t="shared" si="2"/>
        <v/>
      </c>
      <c r="J14" s="156"/>
    </row>
    <row r="15" spans="1:10" s="37" customFormat="1" ht="13.2">
      <c r="A15" s="37" t="s">
        <v>212</v>
      </c>
      <c r="B15" s="275">
        <f t="shared" si="0"/>
        <v>1448</v>
      </c>
      <c r="C15" s="229">
        <f t="shared" si="3"/>
        <v>6.3988687082946667</v>
      </c>
      <c r="D15" s="258"/>
      <c r="E15" s="159">
        <f>E16+E21</f>
        <v>1285</v>
      </c>
      <c r="F15" s="225">
        <f t="shared" si="1"/>
        <v>88.743093922651937</v>
      </c>
      <c r="G15" s="258"/>
      <c r="H15" s="159">
        <f>H16+H21</f>
        <v>163</v>
      </c>
      <c r="I15" s="225">
        <f t="shared" si="2"/>
        <v>11.256906077348066</v>
      </c>
      <c r="J15" s="156"/>
    </row>
    <row r="16" spans="1:10" s="220" customFormat="1">
      <c r="A16" t="s">
        <v>139</v>
      </c>
      <c r="B16" s="146">
        <f t="shared" si="0"/>
        <v>439</v>
      </c>
      <c r="C16" s="230">
        <f t="shared" si="3"/>
        <v>1.9399885103186176</v>
      </c>
      <c r="D16" s="276"/>
      <c r="E16" s="144">
        <f>SUM(E17:E19)</f>
        <v>383</v>
      </c>
      <c r="F16" s="145">
        <f t="shared" si="1"/>
        <v>87.243735763097945</v>
      </c>
      <c r="G16" s="277"/>
      <c r="H16" s="144">
        <f>SUM(H17:H19)</f>
        <v>56</v>
      </c>
      <c r="I16" s="178">
        <f t="shared" si="2"/>
        <v>12.756264236902052</v>
      </c>
      <c r="J16" s="156"/>
    </row>
    <row r="17" spans="1:10" s="263" customFormat="1">
      <c r="A17" t="s">
        <v>140</v>
      </c>
      <c r="B17" s="146">
        <f t="shared" si="0"/>
        <v>77</v>
      </c>
      <c r="C17" s="230">
        <f t="shared" si="3"/>
        <v>0.34027133324495118</v>
      </c>
      <c r="D17" s="278"/>
      <c r="E17" s="264">
        <v>70</v>
      </c>
      <c r="F17" s="145">
        <f t="shared" si="1"/>
        <v>90.909090909090907</v>
      </c>
      <c r="G17" s="218"/>
      <c r="H17" s="264">
        <v>7</v>
      </c>
      <c r="I17" s="178">
        <f t="shared" si="2"/>
        <v>9.0909090909090917</v>
      </c>
      <c r="J17" s="156"/>
    </row>
    <row r="18" spans="1:10" s="263" customFormat="1">
      <c r="A18" t="s">
        <v>141</v>
      </c>
      <c r="B18" s="146">
        <f t="shared" si="0"/>
        <v>95</v>
      </c>
      <c r="C18" s="230">
        <f t="shared" si="3"/>
        <v>0.41981528127623846</v>
      </c>
      <c r="D18" s="278"/>
      <c r="E18" s="264">
        <v>84</v>
      </c>
      <c r="F18" s="145">
        <f t="shared" si="1"/>
        <v>88.421052631578945</v>
      </c>
      <c r="G18" s="218"/>
      <c r="H18" s="264">
        <v>11</v>
      </c>
      <c r="I18" s="178">
        <f t="shared" si="2"/>
        <v>11.578947368421053</v>
      </c>
      <c r="J18" s="156"/>
    </row>
    <row r="19" spans="1:10" s="263" customFormat="1">
      <c r="A19" t="s">
        <v>142</v>
      </c>
      <c r="B19" s="146">
        <f t="shared" si="0"/>
        <v>267</v>
      </c>
      <c r="C19" s="230">
        <f t="shared" si="3"/>
        <v>1.1799018957974281</v>
      </c>
      <c r="D19" s="278"/>
      <c r="E19" s="264">
        <v>229</v>
      </c>
      <c r="F19" s="145">
        <f t="shared" si="1"/>
        <v>85.767790262172284</v>
      </c>
      <c r="G19" s="218"/>
      <c r="H19" s="264">
        <v>38</v>
      </c>
      <c r="I19" s="178">
        <f t="shared" si="2"/>
        <v>14.232209737827715</v>
      </c>
      <c r="J19" s="156"/>
    </row>
    <row r="20" spans="1:10" ht="6.9" customHeight="1">
      <c r="B20" s="146" t="str">
        <f t="shared" si="0"/>
        <v/>
      </c>
      <c r="C20" s="230"/>
      <c r="D20" s="52"/>
      <c r="F20" s="145" t="str">
        <f t="shared" si="1"/>
        <v/>
      </c>
      <c r="G20" s="51"/>
      <c r="I20" s="178" t="str">
        <f t="shared" si="2"/>
        <v/>
      </c>
      <c r="J20" s="156"/>
    </row>
    <row r="21" spans="1:10" s="161" customFormat="1">
      <c r="A21" t="s">
        <v>143</v>
      </c>
      <c r="B21" s="146">
        <f t="shared" si="0"/>
        <v>1009</v>
      </c>
      <c r="C21" s="230">
        <f t="shared" si="3"/>
        <v>4.4588801979760486</v>
      </c>
      <c r="D21" s="277"/>
      <c r="E21" s="144">
        <f>SUM(E22:E24)</f>
        <v>902</v>
      </c>
      <c r="F21" s="145">
        <f t="shared" si="1"/>
        <v>89.395441030723489</v>
      </c>
      <c r="G21" s="277"/>
      <c r="H21" s="144">
        <f>SUM(H22:H24)</f>
        <v>107</v>
      </c>
      <c r="I21" s="178">
        <f t="shared" si="2"/>
        <v>10.604558969276512</v>
      </c>
      <c r="J21" s="156"/>
    </row>
    <row r="22" spans="1:10" s="263" customFormat="1">
      <c r="A22" t="s">
        <v>144</v>
      </c>
      <c r="B22" s="146">
        <f t="shared" si="0"/>
        <v>338</v>
      </c>
      <c r="C22" s="230">
        <f t="shared" si="3"/>
        <v>1.4936585796986168</v>
      </c>
      <c r="D22" s="278"/>
      <c r="E22" s="264">
        <v>301</v>
      </c>
      <c r="F22" s="145">
        <f t="shared" si="1"/>
        <v>89.053254437869825</v>
      </c>
      <c r="G22" s="218"/>
      <c r="H22" s="264">
        <v>37</v>
      </c>
      <c r="I22" s="178">
        <f t="shared" si="2"/>
        <v>10.946745562130179</v>
      </c>
      <c r="J22" s="156"/>
    </row>
    <row r="23" spans="1:10" s="263" customFormat="1">
      <c r="A23" t="s">
        <v>145</v>
      </c>
      <c r="B23" s="146">
        <f t="shared" si="0"/>
        <v>148</v>
      </c>
      <c r="C23" s="230">
        <f t="shared" si="3"/>
        <v>0.6540280171461399</v>
      </c>
      <c r="D23" s="278"/>
      <c r="E23" s="264">
        <v>134</v>
      </c>
      <c r="F23" s="145">
        <f t="shared" si="1"/>
        <v>90.540540540540533</v>
      </c>
      <c r="G23" s="218"/>
      <c r="H23" s="264">
        <v>14</v>
      </c>
      <c r="I23" s="178">
        <f t="shared" si="2"/>
        <v>9.4594594594594597</v>
      </c>
      <c r="J23" s="156"/>
    </row>
    <row r="24" spans="1:10" s="263" customFormat="1">
      <c r="A24" t="s">
        <v>146</v>
      </c>
      <c r="B24" s="146">
        <f t="shared" si="0"/>
        <v>523</v>
      </c>
      <c r="C24" s="230">
        <f t="shared" si="3"/>
        <v>2.3111936011312917</v>
      </c>
      <c r="D24" s="278"/>
      <c r="E24" s="264">
        <v>467</v>
      </c>
      <c r="F24" s="145">
        <f t="shared" si="1"/>
        <v>89.2925430210325</v>
      </c>
      <c r="G24" s="218"/>
      <c r="H24" s="264">
        <v>56</v>
      </c>
      <c r="I24" s="178">
        <f t="shared" si="2"/>
        <v>10.707456978967496</v>
      </c>
      <c r="J24" s="156"/>
    </row>
    <row r="25" spans="1:10" ht="6.9" customHeight="1">
      <c r="B25" s="146" t="str">
        <f t="shared" si="0"/>
        <v/>
      </c>
      <c r="C25" s="230"/>
      <c r="D25" s="52"/>
      <c r="F25" s="145" t="str">
        <f t="shared" si="1"/>
        <v/>
      </c>
      <c r="G25" s="51"/>
      <c r="I25" s="178" t="str">
        <f t="shared" si="2"/>
        <v/>
      </c>
      <c r="J25" s="156"/>
    </row>
    <row r="26" spans="1:10" s="37" customFormat="1" ht="13.2">
      <c r="A26" s="37" t="s">
        <v>234</v>
      </c>
      <c r="B26" s="275">
        <f t="shared" si="0"/>
        <v>896</v>
      </c>
      <c r="C26" s="229">
        <f t="shared" si="3"/>
        <v>3.9595209686685227</v>
      </c>
      <c r="D26" s="258"/>
      <c r="E26" s="159">
        <f>E27</f>
        <v>787</v>
      </c>
      <c r="F26" s="225">
        <f t="shared" si="1"/>
        <v>87.834821428571431</v>
      </c>
      <c r="G26" s="258"/>
      <c r="H26" s="159">
        <f>H27</f>
        <v>109</v>
      </c>
      <c r="I26" s="225">
        <f t="shared" si="2"/>
        <v>12.165178571428571</v>
      </c>
      <c r="J26" s="156"/>
    </row>
    <row r="27" spans="1:10" s="220" customFormat="1">
      <c r="A27" t="s">
        <v>147</v>
      </c>
      <c r="B27" s="146">
        <f t="shared" si="0"/>
        <v>896</v>
      </c>
      <c r="C27" s="230">
        <f t="shared" si="3"/>
        <v>3.9595209686685227</v>
      </c>
      <c r="D27" s="276"/>
      <c r="E27" s="144">
        <f>SUM(E28:E32)</f>
        <v>787</v>
      </c>
      <c r="F27" s="145">
        <f t="shared" si="1"/>
        <v>87.834821428571431</v>
      </c>
      <c r="G27" s="277"/>
      <c r="H27" s="144">
        <f>SUM(H28:H32)</f>
        <v>109</v>
      </c>
      <c r="I27" s="178">
        <f t="shared" si="2"/>
        <v>12.165178571428571</v>
      </c>
      <c r="J27" s="156"/>
    </row>
    <row r="28" spans="1:10" s="263" customFormat="1">
      <c r="A28" t="s">
        <v>148</v>
      </c>
      <c r="B28" s="146">
        <f t="shared" si="0"/>
        <v>143</v>
      </c>
      <c r="C28" s="230">
        <f t="shared" si="3"/>
        <v>0.63193247602633784</v>
      </c>
      <c r="D28" s="278"/>
      <c r="E28" s="264">
        <v>128</v>
      </c>
      <c r="F28" s="145">
        <f t="shared" si="1"/>
        <v>89.510489510489506</v>
      </c>
      <c r="G28" s="218"/>
      <c r="H28" s="264">
        <v>15</v>
      </c>
      <c r="I28" s="178">
        <f t="shared" si="2"/>
        <v>10.48951048951049</v>
      </c>
      <c r="J28" s="156"/>
    </row>
    <row r="29" spans="1:10" s="263" customFormat="1">
      <c r="A29" t="s">
        <v>149</v>
      </c>
      <c r="B29" s="146">
        <f t="shared" si="0"/>
        <v>225</v>
      </c>
      <c r="C29" s="230">
        <f t="shared" si="3"/>
        <v>0.99429935039109107</v>
      </c>
      <c r="D29" s="278"/>
      <c r="E29" s="264">
        <v>197</v>
      </c>
      <c r="F29" s="145">
        <f t="shared" si="1"/>
        <v>87.555555555555557</v>
      </c>
      <c r="G29" s="218"/>
      <c r="H29" s="264">
        <v>28</v>
      </c>
      <c r="I29" s="178">
        <f t="shared" si="2"/>
        <v>12.444444444444445</v>
      </c>
      <c r="J29" s="156"/>
    </row>
    <row r="30" spans="1:10" s="263" customFormat="1">
      <c r="A30" t="s">
        <v>150</v>
      </c>
      <c r="B30" s="146">
        <f t="shared" si="0"/>
        <v>176</v>
      </c>
      <c r="C30" s="230">
        <f t="shared" si="3"/>
        <v>0.77776304741703117</v>
      </c>
      <c r="D30" s="278"/>
      <c r="E30" s="264">
        <v>149</v>
      </c>
      <c r="F30" s="145">
        <f t="shared" si="1"/>
        <v>84.659090909090907</v>
      </c>
      <c r="G30" s="218"/>
      <c r="H30" s="264">
        <v>27</v>
      </c>
      <c r="I30" s="178">
        <f t="shared" si="2"/>
        <v>15.340909090909092</v>
      </c>
      <c r="J30" s="156"/>
    </row>
    <row r="31" spans="1:10" s="263" customFormat="1">
      <c r="A31" t="s">
        <v>151</v>
      </c>
      <c r="B31" s="146">
        <f t="shared" si="0"/>
        <v>195</v>
      </c>
      <c r="C31" s="230">
        <f t="shared" si="3"/>
        <v>0.86172610367227886</v>
      </c>
      <c r="D31" s="278"/>
      <c r="E31" s="264">
        <v>169</v>
      </c>
      <c r="F31" s="145">
        <f t="shared" si="1"/>
        <v>86.666666666666671</v>
      </c>
      <c r="G31" s="218"/>
      <c r="H31" s="264">
        <v>26</v>
      </c>
      <c r="I31" s="178">
        <f t="shared" si="2"/>
        <v>13.333333333333334</v>
      </c>
      <c r="J31" s="156"/>
    </row>
    <row r="32" spans="1:10" s="263" customFormat="1">
      <c r="A32" t="s">
        <v>152</v>
      </c>
      <c r="B32" s="146">
        <f t="shared" si="0"/>
        <v>157</v>
      </c>
      <c r="C32" s="230">
        <f t="shared" si="3"/>
        <v>0.69379999116178348</v>
      </c>
      <c r="D32" s="278"/>
      <c r="E32" s="264">
        <v>144</v>
      </c>
      <c r="F32" s="145">
        <f t="shared" si="1"/>
        <v>91.719745222929944</v>
      </c>
      <c r="G32" s="218"/>
      <c r="H32" s="264">
        <v>13</v>
      </c>
      <c r="I32" s="178">
        <f t="shared" si="2"/>
        <v>8.2802547770700627</v>
      </c>
      <c r="J32" s="156"/>
    </row>
    <row r="33" spans="1:10" ht="6.9" customHeight="1">
      <c r="B33" s="146" t="str">
        <f t="shared" si="0"/>
        <v/>
      </c>
      <c r="C33" s="230"/>
      <c r="D33" s="52"/>
      <c r="F33" s="145" t="str">
        <f t="shared" si="1"/>
        <v/>
      </c>
      <c r="G33" s="51"/>
      <c r="I33" s="178" t="str">
        <f t="shared" si="2"/>
        <v/>
      </c>
      <c r="J33" s="156"/>
    </row>
    <row r="34" spans="1:10" s="37" customFormat="1" ht="13.2">
      <c r="A34" s="37" t="s">
        <v>213</v>
      </c>
      <c r="B34" s="275">
        <f t="shared" si="0"/>
        <v>6577</v>
      </c>
      <c r="C34" s="229">
        <f t="shared" si="3"/>
        <v>29.064474788987582</v>
      </c>
      <c r="D34" s="258"/>
      <c r="E34" s="159">
        <f>E35+E41+E51+E53</f>
        <v>5824</v>
      </c>
      <c r="F34" s="225">
        <f t="shared" si="1"/>
        <v>88.55101109928539</v>
      </c>
      <c r="G34" s="258"/>
      <c r="H34" s="159">
        <f>H35+H41+H51+H53</f>
        <v>753</v>
      </c>
      <c r="I34" s="225">
        <f t="shared" si="2"/>
        <v>11.448988900714612</v>
      </c>
      <c r="J34" s="156"/>
    </row>
    <row r="35" spans="1:10" s="220" customFormat="1">
      <c r="A35" t="s">
        <v>153</v>
      </c>
      <c r="B35" s="146">
        <f t="shared" si="0"/>
        <v>2232</v>
      </c>
      <c r="C35" s="230">
        <f t="shared" si="3"/>
        <v>9.8634495558796242</v>
      </c>
      <c r="D35" s="276"/>
      <c r="E35" s="144">
        <f>SUM(E36:E39)</f>
        <v>1978</v>
      </c>
      <c r="F35" s="145">
        <f t="shared" si="1"/>
        <v>88.620071684587813</v>
      </c>
      <c r="G35" s="277"/>
      <c r="H35" s="144">
        <f>SUM(H36:H39)</f>
        <v>254</v>
      </c>
      <c r="I35" s="178">
        <f t="shared" si="2"/>
        <v>11.379928315412187</v>
      </c>
      <c r="J35" s="156"/>
    </row>
    <row r="36" spans="1:10" s="263" customFormat="1">
      <c r="A36" t="s">
        <v>154</v>
      </c>
      <c r="B36" s="146">
        <f t="shared" si="0"/>
        <v>1195</v>
      </c>
      <c r="C36" s="230">
        <f t="shared" si="3"/>
        <v>5.2808343276326841</v>
      </c>
      <c r="D36" s="278"/>
      <c r="E36" s="264">
        <v>1057</v>
      </c>
      <c r="F36" s="145">
        <f t="shared" si="1"/>
        <v>88.451882845188294</v>
      </c>
      <c r="G36" s="218"/>
      <c r="H36" s="264">
        <v>138</v>
      </c>
      <c r="I36" s="178">
        <f t="shared" si="2"/>
        <v>11.548117154811715</v>
      </c>
      <c r="J36" s="156"/>
    </row>
    <row r="37" spans="1:10" s="263" customFormat="1">
      <c r="A37" t="s">
        <v>155</v>
      </c>
      <c r="B37" s="146">
        <f t="shared" si="0"/>
        <v>603</v>
      </c>
      <c r="C37" s="230">
        <f t="shared" si="3"/>
        <v>2.6647222590481241</v>
      </c>
      <c r="D37" s="278"/>
      <c r="E37" s="264">
        <v>541</v>
      </c>
      <c r="F37" s="145">
        <f t="shared" si="1"/>
        <v>89.718076285240471</v>
      </c>
      <c r="G37" s="218"/>
      <c r="H37" s="264">
        <v>62</v>
      </c>
      <c r="I37" s="178">
        <f t="shared" si="2"/>
        <v>10.281923714759536</v>
      </c>
      <c r="J37" s="156"/>
    </row>
    <row r="38" spans="1:10" s="263" customFormat="1">
      <c r="A38" t="s">
        <v>156</v>
      </c>
      <c r="B38" s="146">
        <f t="shared" si="0"/>
        <v>183</v>
      </c>
      <c r="C38" s="230">
        <f t="shared" si="3"/>
        <v>0.80869680498475405</v>
      </c>
      <c r="D38" s="278"/>
      <c r="E38" s="264">
        <v>163</v>
      </c>
      <c r="F38" s="145">
        <f t="shared" si="1"/>
        <v>89.071038251366119</v>
      </c>
      <c r="G38" s="218"/>
      <c r="H38" s="264">
        <v>20</v>
      </c>
      <c r="I38" s="178">
        <f t="shared" si="2"/>
        <v>10.928961748633879</v>
      </c>
      <c r="J38" s="156"/>
    </row>
    <row r="39" spans="1:10" s="263" customFormat="1">
      <c r="A39" t="s">
        <v>157</v>
      </c>
      <c r="B39" s="146">
        <f t="shared" si="0"/>
        <v>251</v>
      </c>
      <c r="C39" s="230">
        <f t="shared" si="3"/>
        <v>1.1091961642140615</v>
      </c>
      <c r="D39" s="278"/>
      <c r="E39" s="264">
        <v>217</v>
      </c>
      <c r="F39" s="145">
        <f t="shared" si="1"/>
        <v>86.454183266932276</v>
      </c>
      <c r="G39" s="218"/>
      <c r="H39" s="264">
        <v>34</v>
      </c>
      <c r="I39" s="178">
        <f t="shared" si="2"/>
        <v>13.545816733067728</v>
      </c>
      <c r="J39" s="156"/>
    </row>
    <row r="40" spans="1:10" ht="6.9" customHeight="1">
      <c r="B40" s="146" t="str">
        <f t="shared" si="0"/>
        <v/>
      </c>
      <c r="C40" s="230"/>
      <c r="D40" s="52"/>
      <c r="F40" s="145" t="str">
        <f t="shared" si="1"/>
        <v/>
      </c>
      <c r="G40" s="51"/>
      <c r="I40" s="178" t="str">
        <f t="shared" si="2"/>
        <v/>
      </c>
      <c r="J40" s="156"/>
    </row>
    <row r="41" spans="1:10" s="220" customFormat="1">
      <c r="A41" t="s">
        <v>158</v>
      </c>
      <c r="B41" s="146">
        <f t="shared" si="0"/>
        <v>1916</v>
      </c>
      <c r="C41" s="230">
        <f t="shared" si="3"/>
        <v>8.4670113571081362</v>
      </c>
      <c r="D41" s="276"/>
      <c r="E41" s="144">
        <f>SUM(E42:E49)</f>
        <v>1706</v>
      </c>
      <c r="F41" s="145">
        <f t="shared" si="1"/>
        <v>89.039665970772447</v>
      </c>
      <c r="G41" s="277"/>
      <c r="H41" s="144">
        <f>SUM(H42:H49)</f>
        <v>210</v>
      </c>
      <c r="I41" s="178">
        <f t="shared" si="2"/>
        <v>10.960334029227557</v>
      </c>
      <c r="J41" s="156"/>
    </row>
    <row r="42" spans="1:10" s="263" customFormat="1">
      <c r="A42" t="s">
        <v>165</v>
      </c>
      <c r="B42" s="146">
        <f t="shared" si="0"/>
        <v>231</v>
      </c>
      <c r="C42" s="230">
        <f t="shared" si="3"/>
        <v>1.0208139997348535</v>
      </c>
      <c r="D42" s="278"/>
      <c r="E42" s="264">
        <v>203</v>
      </c>
      <c r="F42" s="145">
        <f t="shared" si="1"/>
        <v>87.878787878787875</v>
      </c>
      <c r="G42" s="218"/>
      <c r="H42" s="264">
        <v>28</v>
      </c>
      <c r="I42" s="178">
        <f t="shared" si="2"/>
        <v>12.121212121212121</v>
      </c>
      <c r="J42" s="156"/>
    </row>
    <row r="43" spans="1:10" s="263" customFormat="1">
      <c r="A43" t="s">
        <v>159</v>
      </c>
      <c r="B43" s="146">
        <f t="shared" si="0"/>
        <v>223</v>
      </c>
      <c r="C43" s="230">
        <f t="shared" si="3"/>
        <v>0.98546113394317025</v>
      </c>
      <c r="D43" s="278"/>
      <c r="E43" s="264">
        <v>196</v>
      </c>
      <c r="F43" s="145">
        <f t="shared" si="1"/>
        <v>87.892376681614351</v>
      </c>
      <c r="G43" s="218"/>
      <c r="H43" s="264">
        <v>27</v>
      </c>
      <c r="I43" s="178">
        <f t="shared" si="2"/>
        <v>12.107623318385651</v>
      </c>
      <c r="J43" s="156"/>
    </row>
    <row r="44" spans="1:10" s="263" customFormat="1">
      <c r="A44" t="s">
        <v>160</v>
      </c>
      <c r="B44" s="146">
        <f t="shared" si="0"/>
        <v>126</v>
      </c>
      <c r="C44" s="230">
        <f t="shared" si="3"/>
        <v>0.55680763621901108</v>
      </c>
      <c r="D44" s="278"/>
      <c r="E44" s="264">
        <v>118</v>
      </c>
      <c r="F44" s="145">
        <f t="shared" si="1"/>
        <v>93.650793650793645</v>
      </c>
      <c r="G44" s="218"/>
      <c r="H44" s="264">
        <v>8</v>
      </c>
      <c r="I44" s="178">
        <f t="shared" si="2"/>
        <v>6.3492063492063489</v>
      </c>
      <c r="J44" s="156"/>
    </row>
    <row r="45" spans="1:10" s="263" customFormat="1">
      <c r="A45" t="s">
        <v>161</v>
      </c>
      <c r="B45" s="146">
        <f t="shared" si="0"/>
        <v>239</v>
      </c>
      <c r="C45" s="230">
        <f t="shared" si="3"/>
        <v>1.0561668655265368</v>
      </c>
      <c r="D45" s="278"/>
      <c r="E45" s="264">
        <v>216</v>
      </c>
      <c r="F45" s="145">
        <f t="shared" si="1"/>
        <v>90.376569037656907</v>
      </c>
      <c r="G45" s="218"/>
      <c r="H45" s="264">
        <v>23</v>
      </c>
      <c r="I45" s="178">
        <f t="shared" si="2"/>
        <v>9.6234309623430967</v>
      </c>
      <c r="J45" s="156"/>
    </row>
    <row r="46" spans="1:10" s="263" customFormat="1">
      <c r="A46" t="s">
        <v>164</v>
      </c>
      <c r="B46" s="146">
        <f t="shared" si="0"/>
        <v>224</v>
      </c>
      <c r="C46" s="230">
        <f t="shared" si="3"/>
        <v>0.98988024216713066</v>
      </c>
      <c r="D46" s="278"/>
      <c r="E46" s="264">
        <v>194</v>
      </c>
      <c r="F46" s="145">
        <f t="shared" si="1"/>
        <v>86.607142857142861</v>
      </c>
      <c r="G46" s="218"/>
      <c r="H46" s="264">
        <v>30</v>
      </c>
      <c r="I46" s="178">
        <f t="shared" si="2"/>
        <v>13.392857142857142</v>
      </c>
      <c r="J46" s="156"/>
    </row>
    <row r="47" spans="1:10" s="263" customFormat="1">
      <c r="A47" t="s">
        <v>215</v>
      </c>
      <c r="B47" s="146">
        <f t="shared" si="0"/>
        <v>400</v>
      </c>
      <c r="C47" s="230">
        <f t="shared" si="3"/>
        <v>1.7676432895841618</v>
      </c>
      <c r="D47" s="278"/>
      <c r="E47" s="264">
        <v>351</v>
      </c>
      <c r="F47" s="145">
        <f t="shared" si="1"/>
        <v>87.75</v>
      </c>
      <c r="G47" s="218"/>
      <c r="H47" s="264">
        <v>49</v>
      </c>
      <c r="I47" s="178">
        <f t="shared" si="2"/>
        <v>12.25</v>
      </c>
      <c r="J47" s="156"/>
    </row>
    <row r="48" spans="1:10" s="263" customFormat="1">
      <c r="A48" t="s">
        <v>163</v>
      </c>
      <c r="B48" s="146">
        <f t="shared" si="0"/>
        <v>160</v>
      </c>
      <c r="C48" s="230">
        <f t="shared" si="3"/>
        <v>0.70705731583366482</v>
      </c>
      <c r="D48" s="278"/>
      <c r="E48" s="264">
        <v>144</v>
      </c>
      <c r="F48" s="145">
        <f t="shared" si="1"/>
        <v>90</v>
      </c>
      <c r="G48" s="218"/>
      <c r="H48" s="264">
        <v>16</v>
      </c>
      <c r="I48" s="178">
        <f t="shared" si="2"/>
        <v>10</v>
      </c>
      <c r="J48" s="156"/>
    </row>
    <row r="49" spans="1:10" s="263" customFormat="1">
      <c r="A49" t="s">
        <v>162</v>
      </c>
      <c r="B49" s="146">
        <f t="shared" si="0"/>
        <v>313</v>
      </c>
      <c r="C49" s="230">
        <f t="shared" si="3"/>
        <v>1.3831808740996068</v>
      </c>
      <c r="D49" s="278"/>
      <c r="E49" s="264">
        <v>284</v>
      </c>
      <c r="F49" s="145">
        <f t="shared" si="1"/>
        <v>90.734824281150168</v>
      </c>
      <c r="G49" s="218"/>
      <c r="H49" s="264">
        <v>29</v>
      </c>
      <c r="I49" s="178">
        <f t="shared" si="2"/>
        <v>9.2651757188498394</v>
      </c>
      <c r="J49" s="156"/>
    </row>
    <row r="50" spans="1:10" ht="7.5" customHeight="1">
      <c r="B50" s="146" t="str">
        <f t="shared" si="0"/>
        <v/>
      </c>
      <c r="C50" s="230"/>
      <c r="D50" s="52"/>
      <c r="E50" s="279"/>
      <c r="F50" s="145" t="str">
        <f t="shared" si="1"/>
        <v/>
      </c>
      <c r="G50" s="279"/>
      <c r="H50" s="279"/>
      <c r="I50" s="178" t="str">
        <f t="shared" si="2"/>
        <v/>
      </c>
      <c r="J50" s="156"/>
    </row>
    <row r="51" spans="1:10" s="220" customFormat="1">
      <c r="A51" t="s">
        <v>166</v>
      </c>
      <c r="B51" s="146">
        <f t="shared" si="0"/>
        <v>420</v>
      </c>
      <c r="C51" s="230">
        <f t="shared" si="3"/>
        <v>1.8560254540633698</v>
      </c>
      <c r="D51" s="276"/>
      <c r="E51" s="264">
        <v>367</v>
      </c>
      <c r="F51" s="145">
        <f t="shared" si="1"/>
        <v>87.38095238095238</v>
      </c>
      <c r="G51" s="218"/>
      <c r="H51" s="264">
        <v>53</v>
      </c>
      <c r="I51" s="178">
        <f t="shared" si="2"/>
        <v>12.619047619047619</v>
      </c>
      <c r="J51" s="156"/>
    </row>
    <row r="52" spans="1:10" ht="8.25" customHeight="1">
      <c r="B52" s="146" t="str">
        <f t="shared" si="0"/>
        <v/>
      </c>
      <c r="C52" s="230"/>
      <c r="D52" s="52"/>
      <c r="F52" s="145" t="str">
        <f t="shared" si="1"/>
        <v/>
      </c>
      <c r="G52" s="51"/>
      <c r="I52" s="178" t="str">
        <f t="shared" si="2"/>
        <v/>
      </c>
      <c r="J52" s="156"/>
    </row>
    <row r="53" spans="1:10" s="220" customFormat="1">
      <c r="A53" t="s">
        <v>167</v>
      </c>
      <c r="B53" s="146">
        <f t="shared" si="0"/>
        <v>2009</v>
      </c>
      <c r="C53" s="230">
        <f t="shared" si="3"/>
        <v>8.8779884219364522</v>
      </c>
      <c r="D53" s="276"/>
      <c r="E53" s="144">
        <f>SUM(E54:E58)</f>
        <v>1773</v>
      </c>
      <c r="F53" s="145">
        <f t="shared" si="1"/>
        <v>88.252862120457948</v>
      </c>
      <c r="G53" s="277"/>
      <c r="H53" s="144">
        <f>SUM(H54:H58)</f>
        <v>236</v>
      </c>
      <c r="I53" s="178">
        <f t="shared" si="2"/>
        <v>11.747137879542061</v>
      </c>
      <c r="J53" s="156"/>
    </row>
    <row r="54" spans="1:10" s="263" customFormat="1">
      <c r="A54" t="s">
        <v>168</v>
      </c>
      <c r="B54" s="146">
        <f t="shared" si="0"/>
        <v>43</v>
      </c>
      <c r="C54" s="230">
        <f t="shared" si="3"/>
        <v>0.19002165363029738</v>
      </c>
      <c r="D54" s="278"/>
      <c r="E54" s="264">
        <v>41</v>
      </c>
      <c r="F54" s="145">
        <f t="shared" si="1"/>
        <v>95.348837209302332</v>
      </c>
      <c r="G54" s="218"/>
      <c r="H54" s="264">
        <v>2</v>
      </c>
      <c r="I54" s="178">
        <f t="shared" si="2"/>
        <v>4.6511627906976747</v>
      </c>
      <c r="J54" s="156"/>
    </row>
    <row r="55" spans="1:10" s="263" customFormat="1">
      <c r="A55" t="s">
        <v>169</v>
      </c>
      <c r="B55" s="146">
        <f t="shared" si="0"/>
        <v>1290</v>
      </c>
      <c r="C55" s="230">
        <f t="shared" si="3"/>
        <v>5.7006496089089218</v>
      </c>
      <c r="D55" s="278"/>
      <c r="E55" s="264">
        <v>1138</v>
      </c>
      <c r="F55" s="145">
        <f t="shared" si="1"/>
        <v>88.217054263565885</v>
      </c>
      <c r="G55" s="218"/>
      <c r="H55" s="264">
        <v>152</v>
      </c>
      <c r="I55" s="178">
        <f t="shared" si="2"/>
        <v>11.782945736434108</v>
      </c>
      <c r="J55" s="156"/>
    </row>
    <row r="56" spans="1:10" s="263" customFormat="1">
      <c r="A56" t="s">
        <v>170</v>
      </c>
      <c r="B56" s="146">
        <f t="shared" si="0"/>
        <v>228</v>
      </c>
      <c r="C56" s="230">
        <f t="shared" si="3"/>
        <v>1.0075566750629723</v>
      </c>
      <c r="D56" s="278"/>
      <c r="E56" s="264">
        <v>204</v>
      </c>
      <c r="F56" s="145">
        <f t="shared" si="1"/>
        <v>89.473684210526315</v>
      </c>
      <c r="G56" s="218"/>
      <c r="H56" s="264">
        <v>24</v>
      </c>
      <c r="I56" s="178">
        <f t="shared" si="2"/>
        <v>10.526315789473683</v>
      </c>
      <c r="J56" s="156"/>
    </row>
    <row r="57" spans="1:10" s="263" customFormat="1">
      <c r="A57" t="s">
        <v>216</v>
      </c>
      <c r="B57" s="146">
        <f t="shared" si="0"/>
        <v>295</v>
      </c>
      <c r="C57" s="230">
        <f t="shared" si="3"/>
        <v>1.3036369260683194</v>
      </c>
      <c r="D57" s="278"/>
      <c r="E57" s="264">
        <v>257</v>
      </c>
      <c r="F57" s="145">
        <f t="shared" si="1"/>
        <v>87.118644067796609</v>
      </c>
      <c r="G57" s="218"/>
      <c r="H57" s="264">
        <v>38</v>
      </c>
      <c r="I57" s="178">
        <f t="shared" si="2"/>
        <v>12.881355932203389</v>
      </c>
      <c r="J57" s="156"/>
    </row>
    <row r="58" spans="1:10" s="263" customFormat="1">
      <c r="A58" t="s">
        <v>171</v>
      </c>
      <c r="B58" s="146">
        <f t="shared" si="0"/>
        <v>153</v>
      </c>
      <c r="C58" s="230">
        <f t="shared" si="3"/>
        <v>0.67612355826594195</v>
      </c>
      <c r="D58" s="278"/>
      <c r="E58" s="264">
        <v>133</v>
      </c>
      <c r="F58" s="145">
        <f t="shared" si="1"/>
        <v>86.928104575163403</v>
      </c>
      <c r="G58" s="218"/>
      <c r="H58" s="264">
        <v>20</v>
      </c>
      <c r="I58" s="178">
        <f t="shared" si="2"/>
        <v>13.071895424836603</v>
      </c>
      <c r="J58" s="156"/>
    </row>
    <row r="59" spans="1:10" ht="6.9" customHeight="1">
      <c r="B59" s="146" t="str">
        <f t="shared" si="0"/>
        <v/>
      </c>
      <c r="C59" s="230"/>
      <c r="D59" s="52"/>
      <c r="F59" s="145" t="str">
        <f t="shared" si="1"/>
        <v/>
      </c>
      <c r="G59" s="51"/>
      <c r="I59" s="178" t="str">
        <f t="shared" si="2"/>
        <v/>
      </c>
      <c r="J59" s="156"/>
    </row>
    <row r="60" spans="1:10" s="37" customFormat="1" ht="13.2">
      <c r="A60" s="37" t="s">
        <v>219</v>
      </c>
      <c r="B60" s="275">
        <f t="shared" si="0"/>
        <v>717</v>
      </c>
      <c r="C60" s="229">
        <f t="shared" si="3"/>
        <v>3.1685005965796105</v>
      </c>
      <c r="D60" s="258"/>
      <c r="E60" s="159">
        <f>E61</f>
        <v>624</v>
      </c>
      <c r="F60" s="225">
        <f t="shared" si="1"/>
        <v>87.029288702928881</v>
      </c>
      <c r="G60" s="258"/>
      <c r="H60" s="159">
        <f>H61</f>
        <v>93</v>
      </c>
      <c r="I60" s="225">
        <f t="shared" si="2"/>
        <v>12.97071129707113</v>
      </c>
      <c r="J60" s="156"/>
    </row>
    <row r="61" spans="1:10" s="220" customFormat="1">
      <c r="A61" t="s">
        <v>220</v>
      </c>
      <c r="B61" s="146">
        <f t="shared" si="0"/>
        <v>717</v>
      </c>
      <c r="C61" s="230">
        <f t="shared" si="3"/>
        <v>3.1685005965796105</v>
      </c>
      <c r="D61" s="276"/>
      <c r="E61" s="144">
        <f>SUM(E62:E65)</f>
        <v>624</v>
      </c>
      <c r="F61" s="145">
        <f t="shared" si="1"/>
        <v>87.029288702928881</v>
      </c>
      <c r="G61" s="277"/>
      <c r="H61" s="144">
        <f>SUM(H62:H65)</f>
        <v>93</v>
      </c>
      <c r="I61" s="178">
        <f t="shared" si="2"/>
        <v>12.97071129707113</v>
      </c>
      <c r="J61" s="156"/>
    </row>
    <row r="62" spans="1:10" s="263" customFormat="1">
      <c r="A62" t="s">
        <v>181</v>
      </c>
      <c r="B62" s="146">
        <f t="shared" si="0"/>
        <v>222</v>
      </c>
      <c r="C62" s="230">
        <f t="shared" si="3"/>
        <v>0.98104202571920995</v>
      </c>
      <c r="D62" s="278"/>
      <c r="E62" s="264">
        <v>188</v>
      </c>
      <c r="F62" s="145">
        <f t="shared" si="1"/>
        <v>84.684684684684683</v>
      </c>
      <c r="G62" s="218"/>
      <c r="H62" s="264">
        <v>34</v>
      </c>
      <c r="I62" s="178">
        <f t="shared" si="2"/>
        <v>15.315315315315313</v>
      </c>
      <c r="J62" s="156"/>
    </row>
    <row r="63" spans="1:10" s="263" customFormat="1">
      <c r="A63" t="s">
        <v>182</v>
      </c>
      <c r="B63" s="146">
        <f t="shared" si="0"/>
        <v>254</v>
      </c>
      <c r="C63" s="230">
        <f t="shared" si="3"/>
        <v>1.1224534888859428</v>
      </c>
      <c r="D63" s="278"/>
      <c r="E63" s="264">
        <v>223</v>
      </c>
      <c r="F63" s="145">
        <f t="shared" si="1"/>
        <v>87.795275590551185</v>
      </c>
      <c r="G63" s="218"/>
      <c r="H63" s="264">
        <v>31</v>
      </c>
      <c r="I63" s="178">
        <f t="shared" si="2"/>
        <v>12.204724409448819</v>
      </c>
      <c r="J63" s="156"/>
    </row>
    <row r="64" spans="1:10" s="263" customFormat="1">
      <c r="A64" t="s">
        <v>183</v>
      </c>
      <c r="B64" s="146">
        <f t="shared" si="0"/>
        <v>172</v>
      </c>
      <c r="C64" s="230">
        <f t="shared" si="3"/>
        <v>0.76008661452118953</v>
      </c>
      <c r="D64" s="278"/>
      <c r="E64" s="264">
        <v>155</v>
      </c>
      <c r="F64" s="145">
        <f t="shared" si="1"/>
        <v>90.116279069767444</v>
      </c>
      <c r="G64" s="218"/>
      <c r="H64" s="264">
        <v>17</v>
      </c>
      <c r="I64" s="178">
        <f t="shared" si="2"/>
        <v>9.8837209302325579</v>
      </c>
      <c r="J64" s="156"/>
    </row>
    <row r="65" spans="1:10" s="263" customFormat="1">
      <c r="A65" t="s">
        <v>184</v>
      </c>
      <c r="B65" s="146">
        <f t="shared" si="0"/>
        <v>69</v>
      </c>
      <c r="C65" s="230">
        <f t="shared" si="3"/>
        <v>0.30491846745326789</v>
      </c>
      <c r="D65" s="278"/>
      <c r="E65" s="264">
        <v>58</v>
      </c>
      <c r="F65" s="145">
        <f t="shared" si="1"/>
        <v>84.05797101449275</v>
      </c>
      <c r="G65" s="218"/>
      <c r="H65" s="264">
        <v>11</v>
      </c>
      <c r="I65" s="178">
        <f t="shared" si="2"/>
        <v>15.942028985507244</v>
      </c>
      <c r="J65" s="156"/>
    </row>
    <row r="66" spans="1:10" ht="6.9" customHeight="1">
      <c r="B66" s="146" t="str">
        <f t="shared" si="0"/>
        <v/>
      </c>
      <c r="C66" s="230"/>
      <c r="D66" s="52"/>
      <c r="F66" s="145" t="str">
        <f t="shared" si="1"/>
        <v/>
      </c>
      <c r="G66" s="51"/>
      <c r="I66" s="178" t="str">
        <f t="shared" si="2"/>
        <v/>
      </c>
      <c r="J66" s="156"/>
    </row>
    <row r="67" spans="1:10" s="37" customFormat="1" ht="13.2">
      <c r="A67" s="37" t="s">
        <v>238</v>
      </c>
      <c r="B67" s="275">
        <f t="shared" si="0"/>
        <v>2556</v>
      </c>
      <c r="C67" s="229">
        <f t="shared" si="3"/>
        <v>11.295240620442796</v>
      </c>
      <c r="D67" s="258"/>
      <c r="E67" s="159">
        <f>E68</f>
        <v>2268</v>
      </c>
      <c r="F67" s="225">
        <f t="shared" si="1"/>
        <v>88.732394366197184</v>
      </c>
      <c r="G67" s="258"/>
      <c r="H67" s="159">
        <f>H68</f>
        <v>288</v>
      </c>
      <c r="I67" s="225">
        <f t="shared" si="2"/>
        <v>11.267605633802818</v>
      </c>
      <c r="J67" s="156"/>
    </row>
    <row r="68" spans="1:10" s="220" customFormat="1">
      <c r="A68" t="s">
        <v>185</v>
      </c>
      <c r="B68" s="146">
        <f t="shared" si="0"/>
        <v>2556</v>
      </c>
      <c r="C68" s="230">
        <f t="shared" si="3"/>
        <v>11.295240620442796</v>
      </c>
      <c r="D68" s="276"/>
      <c r="E68" s="144">
        <f>SUM(E69:E77)</f>
        <v>2268</v>
      </c>
      <c r="F68" s="145">
        <f t="shared" si="1"/>
        <v>88.732394366197184</v>
      </c>
      <c r="G68" s="277"/>
      <c r="H68" s="144">
        <f>SUM(H69:H77)</f>
        <v>288</v>
      </c>
      <c r="I68" s="178">
        <f t="shared" si="2"/>
        <v>11.267605633802818</v>
      </c>
      <c r="J68" s="156"/>
    </row>
    <row r="69" spans="1:10" s="263" customFormat="1">
      <c r="A69" t="s">
        <v>221</v>
      </c>
      <c r="B69" s="146">
        <f t="shared" si="0"/>
        <v>277</v>
      </c>
      <c r="C69" s="230">
        <f t="shared" si="3"/>
        <v>1.2240929780370322</v>
      </c>
      <c r="D69" s="278"/>
      <c r="E69" s="264">
        <v>240</v>
      </c>
      <c r="F69" s="145">
        <f t="shared" si="1"/>
        <v>86.642599277978334</v>
      </c>
      <c r="G69" s="218"/>
      <c r="H69" s="264">
        <v>37</v>
      </c>
      <c r="I69" s="178">
        <f t="shared" si="2"/>
        <v>13.357400722021662</v>
      </c>
      <c r="J69" s="156"/>
    </row>
    <row r="70" spans="1:10" s="263" customFormat="1">
      <c r="A70" t="s">
        <v>186</v>
      </c>
      <c r="B70" s="146">
        <f t="shared" si="0"/>
        <v>378</v>
      </c>
      <c r="C70" s="230">
        <f t="shared" si="3"/>
        <v>1.6704229086570332</v>
      </c>
      <c r="D70" s="278"/>
      <c r="E70" s="264">
        <v>343</v>
      </c>
      <c r="F70" s="145">
        <f t="shared" si="1"/>
        <v>90.740740740740748</v>
      </c>
      <c r="G70" s="218"/>
      <c r="H70" s="264">
        <v>35</v>
      </c>
      <c r="I70" s="178">
        <f t="shared" si="2"/>
        <v>9.2592592592592595</v>
      </c>
      <c r="J70" s="156"/>
    </row>
    <row r="71" spans="1:10" s="263" customFormat="1">
      <c r="A71" t="s">
        <v>188</v>
      </c>
      <c r="B71" s="146">
        <f t="shared" si="0"/>
        <v>463</v>
      </c>
      <c r="C71" s="230">
        <f t="shared" si="3"/>
        <v>2.0460471076936675</v>
      </c>
      <c r="D71" s="278"/>
      <c r="E71" s="264">
        <v>407</v>
      </c>
      <c r="F71" s="145">
        <f t="shared" si="1"/>
        <v>87.904967602591782</v>
      </c>
      <c r="G71" s="218"/>
      <c r="H71" s="264">
        <v>56</v>
      </c>
      <c r="I71" s="178">
        <f t="shared" si="2"/>
        <v>12.095032397408207</v>
      </c>
      <c r="J71" s="156"/>
    </row>
    <row r="72" spans="1:10" s="263" customFormat="1">
      <c r="A72" t="s">
        <v>190</v>
      </c>
      <c r="B72" s="146">
        <f t="shared" si="0"/>
        <v>138</v>
      </c>
      <c r="C72" s="230">
        <f t="shared" si="3"/>
        <v>0.60983693490653579</v>
      </c>
      <c r="D72" s="278"/>
      <c r="E72" s="264">
        <v>125</v>
      </c>
      <c r="F72" s="145">
        <f t="shared" si="1"/>
        <v>90.579710144927532</v>
      </c>
      <c r="G72" s="218"/>
      <c r="H72" s="264">
        <v>13</v>
      </c>
      <c r="I72" s="178">
        <f t="shared" si="2"/>
        <v>9.4202898550724647</v>
      </c>
      <c r="J72" s="156"/>
    </row>
    <row r="73" spans="1:10" s="263" customFormat="1">
      <c r="A73" t="s">
        <v>189</v>
      </c>
      <c r="B73" s="146">
        <f t="shared" si="0"/>
        <v>191</v>
      </c>
      <c r="C73" s="230">
        <f t="shared" si="3"/>
        <v>0.84404967077643733</v>
      </c>
      <c r="D73" s="278"/>
      <c r="E73" s="264">
        <v>161</v>
      </c>
      <c r="F73" s="145">
        <f t="shared" si="1"/>
        <v>84.293193717277475</v>
      </c>
      <c r="G73" s="218"/>
      <c r="H73" s="264">
        <v>30</v>
      </c>
      <c r="I73" s="178">
        <f t="shared" si="2"/>
        <v>15.706806282722512</v>
      </c>
      <c r="J73" s="156"/>
    </row>
    <row r="74" spans="1:10" s="263" customFormat="1">
      <c r="A74" t="s">
        <v>187</v>
      </c>
      <c r="B74" s="146">
        <f t="shared" si="0"/>
        <v>280</v>
      </c>
      <c r="C74" s="230">
        <f t="shared" si="3"/>
        <v>1.2373503027089134</v>
      </c>
      <c r="D74" s="278"/>
      <c r="E74" s="264">
        <v>254</v>
      </c>
      <c r="F74" s="145">
        <f t="shared" si="1"/>
        <v>90.714285714285708</v>
      </c>
      <c r="G74" s="218"/>
      <c r="H74" s="264">
        <v>26</v>
      </c>
      <c r="I74" s="178">
        <f t="shared" si="2"/>
        <v>9.2857142857142865</v>
      </c>
      <c r="J74" s="156"/>
    </row>
    <row r="75" spans="1:10" s="263" customFormat="1">
      <c r="A75" t="s">
        <v>191</v>
      </c>
      <c r="B75" s="146">
        <f t="shared" si="0"/>
        <v>296</v>
      </c>
      <c r="C75" s="230">
        <f t="shared" si="3"/>
        <v>1.3080560342922798</v>
      </c>
      <c r="D75" s="278"/>
      <c r="E75" s="264">
        <v>266</v>
      </c>
      <c r="F75" s="145">
        <f t="shared" si="1"/>
        <v>89.86486486486487</v>
      </c>
      <c r="G75" s="218"/>
      <c r="H75" s="264">
        <v>30</v>
      </c>
      <c r="I75" s="178">
        <f t="shared" si="2"/>
        <v>10.135135135135135</v>
      </c>
      <c r="J75" s="156"/>
    </row>
    <row r="76" spans="1:10" s="263" customFormat="1">
      <c r="A76" t="s">
        <v>192</v>
      </c>
      <c r="B76" s="146">
        <f t="shared" ref="B76:B101" si="4">IF(A76&lt;&gt;0,E76+H76,"")</f>
        <v>245</v>
      </c>
      <c r="C76" s="230">
        <f t="shared" si="3"/>
        <v>1.0826815148702991</v>
      </c>
      <c r="D76" s="278"/>
      <c r="E76" s="264">
        <v>204</v>
      </c>
      <c r="F76" s="145">
        <f>IF(A76&lt;&gt;0,E76/B76*100,"")</f>
        <v>83.265306122448976</v>
      </c>
      <c r="G76" s="218"/>
      <c r="H76" s="264">
        <v>41</v>
      </c>
      <c r="I76" s="178">
        <f t="shared" ref="I76:I101" si="5">IF(A76&lt;&gt;0,H76/B76*100,"")</f>
        <v>16.73469387755102</v>
      </c>
      <c r="J76" s="156"/>
    </row>
    <row r="77" spans="1:10" s="263" customFormat="1">
      <c r="A77" t="s">
        <v>222</v>
      </c>
      <c r="B77" s="146">
        <f t="shared" si="4"/>
        <v>288</v>
      </c>
      <c r="C77" s="230">
        <f t="shared" ref="C77:C101" si="6">(B77/$B$11)*100</f>
        <v>1.2727031685005967</v>
      </c>
      <c r="D77" s="278"/>
      <c r="E77" s="264">
        <v>268</v>
      </c>
      <c r="F77" s="145">
        <f>IF(A77&lt;&gt;0,E77/B77*100,"")</f>
        <v>93.055555555555557</v>
      </c>
      <c r="G77" s="218"/>
      <c r="H77" s="264">
        <v>20</v>
      </c>
      <c r="I77" s="178">
        <f t="shared" si="5"/>
        <v>6.9444444444444446</v>
      </c>
      <c r="J77" s="156"/>
    </row>
    <row r="78" spans="1:10" ht="8.25" customHeight="1">
      <c r="B78" s="146" t="str">
        <f t="shared" si="4"/>
        <v/>
      </c>
      <c r="C78" s="230"/>
      <c r="D78" s="52"/>
      <c r="F78" s="145" t="str">
        <f t="shared" ref="F78:F101" si="7">IF(A78&lt;&gt;0,E78/B78*100,"")</f>
        <v/>
      </c>
      <c r="G78" s="51"/>
      <c r="I78" s="178" t="str">
        <f t="shared" si="5"/>
        <v/>
      </c>
      <c r="J78" s="156"/>
    </row>
    <row r="79" spans="1:10" s="37" customFormat="1" ht="13.2">
      <c r="A79" s="37" t="s">
        <v>217</v>
      </c>
      <c r="B79" s="275">
        <f t="shared" si="4"/>
        <v>1878</v>
      </c>
      <c r="C79" s="229">
        <f t="shared" si="6"/>
        <v>8.2990852445976397</v>
      </c>
      <c r="D79" s="258"/>
      <c r="E79" s="159">
        <f>E80+E82+E89+E91</f>
        <v>1674</v>
      </c>
      <c r="F79" s="225">
        <f t="shared" si="7"/>
        <v>89.137380191693296</v>
      </c>
      <c r="G79" s="258"/>
      <c r="H79" s="159">
        <f>H80+H82+H89+H91</f>
        <v>204</v>
      </c>
      <c r="I79" s="225">
        <f t="shared" si="5"/>
        <v>10.862619808306709</v>
      </c>
      <c r="J79" s="156"/>
    </row>
    <row r="80" spans="1:10" s="220" customFormat="1">
      <c r="A80" t="s">
        <v>218</v>
      </c>
      <c r="B80" s="146">
        <f t="shared" si="4"/>
        <v>274</v>
      </c>
      <c r="C80" s="230">
        <f t="shared" si="6"/>
        <v>1.210835653365151</v>
      </c>
      <c r="D80" s="276"/>
      <c r="E80" s="264">
        <v>249</v>
      </c>
      <c r="F80" s="145">
        <f t="shared" si="7"/>
        <v>90.87591240875912</v>
      </c>
      <c r="G80" s="218"/>
      <c r="H80" s="264">
        <v>25</v>
      </c>
      <c r="I80" s="178">
        <f t="shared" si="5"/>
        <v>9.1240875912408761</v>
      </c>
      <c r="J80" s="156"/>
    </row>
    <row r="81" spans="1:10" ht="9" customHeight="1">
      <c r="B81" s="146" t="str">
        <f t="shared" si="4"/>
        <v/>
      </c>
      <c r="C81" s="230"/>
      <c r="D81" s="52"/>
      <c r="F81" s="145" t="str">
        <f t="shared" si="7"/>
        <v/>
      </c>
      <c r="G81" s="51"/>
      <c r="I81" s="178" t="str">
        <f t="shared" si="5"/>
        <v/>
      </c>
      <c r="J81" s="156"/>
    </row>
    <row r="82" spans="1:10" s="220" customFormat="1">
      <c r="A82" t="s">
        <v>172</v>
      </c>
      <c r="B82" s="146">
        <f t="shared" si="4"/>
        <v>1112</v>
      </c>
      <c r="C82" s="230">
        <f t="shared" si="6"/>
        <v>4.9140483450439696</v>
      </c>
      <c r="D82" s="276"/>
      <c r="E82" s="144">
        <f>SUM(E83:E87)</f>
        <v>986</v>
      </c>
      <c r="F82" s="145">
        <f t="shared" si="7"/>
        <v>88.669064748201436</v>
      </c>
      <c r="G82" s="277"/>
      <c r="H82" s="144">
        <f>SUM(H83:H87)</f>
        <v>126</v>
      </c>
      <c r="I82" s="178">
        <f t="shared" si="5"/>
        <v>11.330935251798561</v>
      </c>
      <c r="J82" s="156"/>
    </row>
    <row r="83" spans="1:10" s="263" customFormat="1">
      <c r="A83" t="s">
        <v>173</v>
      </c>
      <c r="B83" s="146">
        <f>IF(A83&lt;&gt;0,E83+H83,"")</f>
        <v>247</v>
      </c>
      <c r="C83" s="230">
        <f t="shared" si="6"/>
        <v>1.0915197313182201</v>
      </c>
      <c r="D83" s="278"/>
      <c r="E83" s="264">
        <v>225</v>
      </c>
      <c r="F83" s="145">
        <f t="shared" si="7"/>
        <v>91.093117408906892</v>
      </c>
      <c r="G83" s="218"/>
      <c r="H83" s="264">
        <v>22</v>
      </c>
      <c r="I83" s="178">
        <f>IF(A83&lt;&gt;0,H83/B83*100,"")</f>
        <v>8.9068825910931171</v>
      </c>
      <c r="J83" s="156"/>
    </row>
    <row r="84" spans="1:10" s="263" customFormat="1">
      <c r="A84" t="s">
        <v>174</v>
      </c>
      <c r="B84" s="146">
        <f>IF(A84&lt;&gt;0,E84+H84,"")</f>
        <v>265</v>
      </c>
      <c r="C84" s="230">
        <f t="shared" si="6"/>
        <v>1.1710636793495073</v>
      </c>
      <c r="D84" s="278"/>
      <c r="E84" s="264">
        <v>229</v>
      </c>
      <c r="F84" s="145">
        <f t="shared" si="7"/>
        <v>86.415094339622641</v>
      </c>
      <c r="G84" s="218"/>
      <c r="H84" s="264">
        <v>36</v>
      </c>
      <c r="I84" s="178">
        <f>IF(A84&lt;&gt;0,H84/B84*100,"")</f>
        <v>13.584905660377359</v>
      </c>
      <c r="J84" s="156"/>
    </row>
    <row r="85" spans="1:10" s="263" customFormat="1">
      <c r="A85" t="s">
        <v>176</v>
      </c>
      <c r="B85" s="146">
        <f t="shared" si="4"/>
        <v>118</v>
      </c>
      <c r="C85" s="230">
        <f t="shared" si="6"/>
        <v>0.5214547704273278</v>
      </c>
      <c r="D85" s="278"/>
      <c r="E85" s="264">
        <v>110</v>
      </c>
      <c r="F85" s="145">
        <f t="shared" si="7"/>
        <v>93.220338983050837</v>
      </c>
      <c r="G85" s="218"/>
      <c r="H85" s="264">
        <v>8</v>
      </c>
      <c r="I85" s="178">
        <f t="shared" si="5"/>
        <v>6.7796610169491522</v>
      </c>
      <c r="J85" s="156"/>
    </row>
    <row r="86" spans="1:10" s="263" customFormat="1">
      <c r="A86" t="s">
        <v>175</v>
      </c>
      <c r="B86" s="146">
        <f t="shared" si="4"/>
        <v>85</v>
      </c>
      <c r="C86" s="230">
        <f t="shared" si="6"/>
        <v>0.37562419903663441</v>
      </c>
      <c r="D86" s="278"/>
      <c r="E86" s="264">
        <v>77</v>
      </c>
      <c r="F86" s="145">
        <f t="shared" si="7"/>
        <v>90.588235294117652</v>
      </c>
      <c r="G86" s="218"/>
      <c r="H86" s="264">
        <v>8</v>
      </c>
      <c r="I86" s="178">
        <f t="shared" si="5"/>
        <v>9.4117647058823533</v>
      </c>
      <c r="J86" s="156"/>
    </row>
    <row r="87" spans="1:10" s="263" customFormat="1">
      <c r="A87" t="s">
        <v>348</v>
      </c>
      <c r="B87" s="146">
        <f t="shared" si="4"/>
        <v>397</v>
      </c>
      <c r="C87" s="230">
        <f t="shared" si="6"/>
        <v>1.7543859649122806</v>
      </c>
      <c r="D87" s="278"/>
      <c r="E87" s="264">
        <v>345</v>
      </c>
      <c r="F87" s="145">
        <f t="shared" si="7"/>
        <v>86.901763224181366</v>
      </c>
      <c r="G87" s="218"/>
      <c r="H87" s="264">
        <v>52</v>
      </c>
      <c r="I87" s="178">
        <f t="shared" si="5"/>
        <v>13.09823677581864</v>
      </c>
      <c r="J87" s="156"/>
    </row>
    <row r="88" spans="1:10" ht="7.5" customHeight="1">
      <c r="B88" s="146" t="str">
        <f t="shared" si="4"/>
        <v/>
      </c>
      <c r="C88" s="230"/>
      <c r="D88" s="52"/>
      <c r="E88" s="264"/>
      <c r="F88" s="145" t="str">
        <f t="shared" si="7"/>
        <v/>
      </c>
      <c r="G88" s="218"/>
      <c r="H88" s="264"/>
      <c r="I88" s="178" t="str">
        <f t="shared" si="5"/>
        <v/>
      </c>
      <c r="J88" s="156"/>
    </row>
    <row r="89" spans="1:10" s="220" customFormat="1">
      <c r="A89" t="s">
        <v>178</v>
      </c>
      <c r="B89" s="146">
        <f t="shared" si="4"/>
        <v>208</v>
      </c>
      <c r="C89" s="230">
        <f t="shared" si="6"/>
        <v>0.9191745105837642</v>
      </c>
      <c r="D89" s="276"/>
      <c r="E89" s="264">
        <v>186</v>
      </c>
      <c r="F89" s="145">
        <f t="shared" si="7"/>
        <v>89.423076923076934</v>
      </c>
      <c r="G89" s="218"/>
      <c r="H89" s="264">
        <v>22</v>
      </c>
      <c r="I89" s="178">
        <f t="shared" si="5"/>
        <v>10.576923076923077</v>
      </c>
      <c r="J89" s="156"/>
    </row>
    <row r="90" spans="1:10" ht="6.75" customHeight="1">
      <c r="B90" s="146" t="str">
        <f t="shared" si="4"/>
        <v/>
      </c>
      <c r="C90" s="230"/>
      <c r="D90" s="52"/>
      <c r="E90" s="264"/>
      <c r="F90" s="145" t="str">
        <f t="shared" si="7"/>
        <v/>
      </c>
      <c r="G90" s="218"/>
      <c r="H90" s="264"/>
      <c r="I90" s="178" t="str">
        <f t="shared" si="5"/>
        <v/>
      </c>
      <c r="J90" s="156"/>
    </row>
    <row r="91" spans="1:10" s="220" customFormat="1">
      <c r="A91" t="s">
        <v>179</v>
      </c>
      <c r="B91" s="146">
        <f t="shared" si="4"/>
        <v>284</v>
      </c>
      <c r="C91" s="230">
        <f t="shared" si="6"/>
        <v>1.2550267356047549</v>
      </c>
      <c r="D91" s="276"/>
      <c r="E91" s="264">
        <v>253</v>
      </c>
      <c r="F91" s="145">
        <f t="shared" si="7"/>
        <v>89.08450704225352</v>
      </c>
      <c r="G91" s="218"/>
      <c r="H91" s="264">
        <v>31</v>
      </c>
      <c r="I91" s="178">
        <f t="shared" si="5"/>
        <v>10.915492957746478</v>
      </c>
      <c r="J91" s="156"/>
    </row>
    <row r="92" spans="1:10" s="220" customFormat="1" ht="9" customHeight="1">
      <c r="A92"/>
      <c r="B92" s="146" t="str">
        <f t="shared" si="4"/>
        <v/>
      </c>
      <c r="C92" s="230"/>
      <c r="D92" s="276"/>
      <c r="E92" s="279"/>
      <c r="F92" s="145" t="str">
        <f t="shared" si="7"/>
        <v/>
      </c>
      <c r="G92" s="279"/>
      <c r="H92" s="279"/>
      <c r="I92" s="178"/>
      <c r="J92" s="156"/>
    </row>
    <row r="93" spans="1:10" s="220" customFormat="1">
      <c r="A93" t="s">
        <v>242</v>
      </c>
      <c r="B93" s="146">
        <f t="shared" si="4"/>
        <v>332</v>
      </c>
      <c r="C93" s="230">
        <f t="shared" si="6"/>
        <v>1.4671439303548544</v>
      </c>
      <c r="D93" s="276"/>
      <c r="E93" s="264">
        <v>294</v>
      </c>
      <c r="F93" s="145">
        <f t="shared" si="7"/>
        <v>88.554216867469876</v>
      </c>
      <c r="G93" s="218"/>
      <c r="H93" s="264">
        <v>38</v>
      </c>
      <c r="I93" s="178">
        <f t="shared" si="5"/>
        <v>11.445783132530121</v>
      </c>
      <c r="J93" s="156"/>
    </row>
    <row r="94" spans="1:10" s="220" customFormat="1">
      <c r="A94" t="s">
        <v>276</v>
      </c>
      <c r="B94" s="146">
        <f t="shared" si="4"/>
        <v>401</v>
      </c>
      <c r="C94" s="230">
        <f t="shared" si="6"/>
        <v>1.7720623978081222</v>
      </c>
      <c r="D94" s="276"/>
      <c r="E94" s="264">
        <v>353</v>
      </c>
      <c r="F94" s="145">
        <f t="shared" si="7"/>
        <v>88.029925187032418</v>
      </c>
      <c r="G94" s="218"/>
      <c r="H94" s="264">
        <v>48</v>
      </c>
      <c r="I94" s="178">
        <f t="shared" si="5"/>
        <v>11.970074812967582</v>
      </c>
      <c r="J94" s="156"/>
    </row>
    <row r="95" spans="1:10" ht="7.5" customHeight="1">
      <c r="B95" s="146" t="str">
        <f t="shared" si="4"/>
        <v/>
      </c>
      <c r="C95" s="230"/>
      <c r="D95" s="52"/>
      <c r="F95" s="145" t="str">
        <f t="shared" si="7"/>
        <v/>
      </c>
      <c r="G95" s="51"/>
      <c r="I95" s="178" t="str">
        <f t="shared" si="5"/>
        <v/>
      </c>
      <c r="J95" s="156"/>
    </row>
    <row r="96" spans="1:10" s="37" customFormat="1" ht="13.2">
      <c r="A96" s="37" t="s">
        <v>349</v>
      </c>
      <c r="B96" s="275">
        <f t="shared" si="4"/>
        <v>7824</v>
      </c>
      <c r="C96" s="229">
        <f t="shared" si="6"/>
        <v>34.575102744266204</v>
      </c>
      <c r="D96" s="258"/>
      <c r="E96" s="159">
        <f>SUM(E97:E101)</f>
        <v>6933</v>
      </c>
      <c r="F96" s="225">
        <f t="shared" si="7"/>
        <v>88.611963190184056</v>
      </c>
      <c r="G96" s="258"/>
      <c r="H96" s="159">
        <f>SUM(H97:H101)</f>
        <v>891</v>
      </c>
      <c r="I96" s="225">
        <f t="shared" si="5"/>
        <v>11.388036809815951</v>
      </c>
      <c r="J96" s="156"/>
    </row>
    <row r="97" spans="1:10" s="263" customFormat="1">
      <c r="A97" t="s">
        <v>225</v>
      </c>
      <c r="B97" s="146">
        <f t="shared" si="4"/>
        <v>2382</v>
      </c>
      <c r="C97" s="230">
        <f t="shared" si="6"/>
        <v>10.526315789473683</v>
      </c>
      <c r="D97" s="278"/>
      <c r="E97" s="264">
        <v>2117</v>
      </c>
      <c r="F97" s="145">
        <f t="shared" si="7"/>
        <v>88.874895046179674</v>
      </c>
      <c r="G97" s="218"/>
      <c r="H97" s="264">
        <v>265</v>
      </c>
      <c r="I97" s="178">
        <f t="shared" si="5"/>
        <v>11.125104953820319</v>
      </c>
      <c r="J97" s="156"/>
    </row>
    <row r="98" spans="1:10" s="263" customFormat="1">
      <c r="A98" t="s">
        <v>226</v>
      </c>
      <c r="B98" s="146">
        <f t="shared" si="4"/>
        <v>1575</v>
      </c>
      <c r="C98" s="230">
        <f t="shared" si="6"/>
        <v>6.9600954527376375</v>
      </c>
      <c r="D98" s="278"/>
      <c r="E98" s="264">
        <v>1403</v>
      </c>
      <c r="F98" s="145">
        <f t="shared" si="7"/>
        <v>89.079365079365076</v>
      </c>
      <c r="G98" s="218"/>
      <c r="H98" s="264">
        <v>172</v>
      </c>
      <c r="I98" s="178">
        <f t="shared" si="5"/>
        <v>10.920634920634921</v>
      </c>
      <c r="J98" s="156"/>
    </row>
    <row r="99" spans="1:10" s="263" customFormat="1">
      <c r="A99" t="s">
        <v>227</v>
      </c>
      <c r="B99" s="146">
        <f t="shared" si="4"/>
        <v>1628</v>
      </c>
      <c r="C99" s="230">
        <f t="shared" si="6"/>
        <v>7.1943081886075388</v>
      </c>
      <c r="D99" s="278"/>
      <c r="E99" s="264">
        <v>1440</v>
      </c>
      <c r="F99" s="145">
        <f t="shared" si="7"/>
        <v>88.452088452088447</v>
      </c>
      <c r="G99" s="218"/>
      <c r="H99" s="264">
        <v>188</v>
      </c>
      <c r="I99" s="178">
        <f t="shared" si="5"/>
        <v>11.547911547911548</v>
      </c>
      <c r="J99" s="156"/>
    </row>
    <row r="100" spans="1:10" s="263" customFormat="1">
      <c r="A100" s="28" t="s">
        <v>228</v>
      </c>
      <c r="B100" s="146">
        <f t="shared" si="4"/>
        <v>1208</v>
      </c>
      <c r="C100" s="230">
        <f t="shared" si="6"/>
        <v>5.338282734544169</v>
      </c>
      <c r="D100" s="278"/>
      <c r="E100" s="264">
        <v>1054</v>
      </c>
      <c r="F100" s="145">
        <f t="shared" si="7"/>
        <v>87.251655629139066</v>
      </c>
      <c r="G100" s="218"/>
      <c r="H100" s="264">
        <v>154</v>
      </c>
      <c r="I100" s="178">
        <f t="shared" si="5"/>
        <v>12.748344370860929</v>
      </c>
      <c r="J100" s="156"/>
    </row>
    <row r="101" spans="1:10" s="263" customFormat="1">
      <c r="A101" t="s">
        <v>243</v>
      </c>
      <c r="B101" s="146">
        <f t="shared" si="4"/>
        <v>1031</v>
      </c>
      <c r="C101" s="207">
        <f t="shared" si="6"/>
        <v>4.5561005789031768</v>
      </c>
      <c r="D101" s="280"/>
      <c r="E101" s="264">
        <v>919</v>
      </c>
      <c r="F101" s="145">
        <f t="shared" si="7"/>
        <v>89.136760426770124</v>
      </c>
      <c r="G101" s="218"/>
      <c r="H101" s="264">
        <v>112</v>
      </c>
      <c r="I101" s="190">
        <f t="shared" si="5"/>
        <v>10.863239573229874</v>
      </c>
      <c r="J101" s="49"/>
    </row>
    <row r="102" spans="1:10" s="263" customFormat="1" ht="6.75" customHeight="1" thickBot="1">
      <c r="A102" s="19"/>
      <c r="B102" s="273"/>
      <c r="C102" s="281"/>
      <c r="D102" s="282"/>
      <c r="E102" s="148"/>
      <c r="F102" s="147"/>
      <c r="G102" s="283"/>
      <c r="H102" s="148"/>
      <c r="I102" s="147"/>
      <c r="J102" s="284"/>
    </row>
    <row r="103" spans="1:10" s="263" customFormat="1" ht="7.5" customHeight="1">
      <c r="A103"/>
      <c r="B103" s="212"/>
      <c r="C103" s="207"/>
      <c r="D103" s="285"/>
      <c r="E103" s="158"/>
      <c r="F103" s="183"/>
      <c r="G103" s="286"/>
      <c r="H103" s="158"/>
      <c r="I103" s="183"/>
      <c r="J103" s="156"/>
    </row>
    <row r="104" spans="1:10">
      <c r="A104" s="11" t="s">
        <v>366</v>
      </c>
    </row>
    <row r="105" spans="1:10">
      <c r="A105" t="s">
        <v>412</v>
      </c>
    </row>
    <row r="106" spans="1:10" ht="6.75" customHeight="1"/>
    <row r="107" spans="1:10">
      <c r="A107" t="s">
        <v>352</v>
      </c>
    </row>
    <row r="108" spans="1:10">
      <c r="A108" t="s">
        <v>353</v>
      </c>
    </row>
  </sheetData>
  <mergeCells count="3">
    <mergeCell ref="B7:C7"/>
    <mergeCell ref="E7:F7"/>
    <mergeCell ref="H7:I7"/>
  </mergeCells>
  <conditionalFormatting sqref="A1:XFD1048576">
    <cfRule type="cellIs" dxfId="4" priority="1" operator="equal">
      <formula>0</formula>
    </cfRule>
  </conditionalFormatting>
  <pageMargins left="0.7" right="0.7" top="0.75" bottom="0.75" header="0.3" footer="0.3"/>
  <pageSetup orientation="portrait"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39"/>
  <sheetViews>
    <sheetView workbookViewId="0">
      <selection activeCell="K25" sqref="K25"/>
    </sheetView>
  </sheetViews>
  <sheetFormatPr baseColWidth="10" defaultRowHeight="14.4"/>
  <sheetData>
    <row r="1" spans="1:11" ht="12.75" customHeight="1">
      <c r="A1" s="28" t="s">
        <v>637</v>
      </c>
      <c r="B1" s="28" t="s">
        <v>638</v>
      </c>
      <c r="C1" s="28" t="s">
        <v>639</v>
      </c>
    </row>
    <row r="2" spans="1:11" ht="12.75" customHeight="1">
      <c r="A2" s="23">
        <v>75.92</v>
      </c>
      <c r="B2" s="23">
        <v>18.23</v>
      </c>
      <c r="C2" s="23">
        <v>5.85</v>
      </c>
      <c r="J2" s="24"/>
    </row>
    <row r="3" spans="1:11" ht="12.75" customHeight="1">
      <c r="B3" t="s">
        <v>138</v>
      </c>
      <c r="H3" s="25"/>
    </row>
    <row r="4" spans="1:11" ht="12.75" customHeight="1">
      <c r="A4" s="391"/>
      <c r="B4" s="391"/>
      <c r="C4" s="391"/>
      <c r="H4" s="26"/>
      <c r="K4" s="27"/>
    </row>
    <row r="5" spans="1:11">
      <c r="A5" s="392"/>
      <c r="B5" s="393"/>
      <c r="C5" s="309"/>
    </row>
    <row r="6" spans="1:11">
      <c r="A6" s="309"/>
      <c r="B6" s="309"/>
      <c r="C6" s="309"/>
    </row>
    <row r="7" spans="1:11">
      <c r="A7" s="309"/>
      <c r="B7" s="186"/>
      <c r="C7" s="309"/>
    </row>
    <row r="8" spans="1:11">
      <c r="A8" s="309"/>
      <c r="B8" s="186"/>
      <c r="C8" s="309"/>
    </row>
    <row r="9" spans="1:11">
      <c r="A9" s="186"/>
      <c r="B9" s="186"/>
      <c r="C9" s="186"/>
      <c r="D9" s="23"/>
    </row>
    <row r="10" spans="1:11">
      <c r="B10" s="23"/>
    </row>
    <row r="13" spans="1:11">
      <c r="A13" s="28"/>
    </row>
    <row r="14" spans="1:11">
      <c r="A14" s="28"/>
    </row>
    <row r="15" spans="1:11">
      <c r="A15" s="28"/>
    </row>
    <row r="18" spans="2:2">
      <c r="B18" s="23"/>
    </row>
    <row r="19" spans="2:2">
      <c r="B19" s="23"/>
    </row>
    <row r="20" spans="2:2">
      <c r="B20" s="23"/>
    </row>
    <row r="39" spans="4:4">
      <c r="D39" s="23"/>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L27" sqref="L27"/>
    </sheetView>
  </sheetViews>
  <sheetFormatPr baseColWidth="10" defaultRowHeight="13.2"/>
  <cols>
    <col min="1" max="1" width="42.109375" style="55" customWidth="1"/>
    <col min="2" max="2" width="8.44140625" style="101" customWidth="1"/>
    <col min="3" max="3" width="8.6640625" style="65" customWidth="1"/>
    <col min="4" max="4" width="3.6640625" style="65" customWidth="1"/>
    <col min="5" max="5" width="8.6640625" style="99" customWidth="1"/>
    <col min="6" max="6" width="8.5546875" style="65" customWidth="1"/>
    <col min="7" max="7" width="3.6640625" style="65" customWidth="1"/>
    <col min="8" max="8" width="9.44140625" style="65" customWidth="1"/>
    <col min="9" max="9" width="10" style="98" customWidth="1"/>
    <col min="10" max="10" width="3.109375" style="55" customWidth="1"/>
    <col min="11" max="256" width="11.44140625" style="55"/>
    <col min="257" max="257" width="42.109375" style="55" customWidth="1"/>
    <col min="258" max="258" width="8.44140625" style="55" customWidth="1"/>
    <col min="259" max="259" width="8.6640625" style="55" customWidth="1"/>
    <col min="260" max="260" width="3.6640625" style="55" customWidth="1"/>
    <col min="261" max="261" width="8.6640625" style="55" customWidth="1"/>
    <col min="262" max="262" width="8.5546875" style="55" customWidth="1"/>
    <col min="263" max="263" width="3.6640625" style="55" customWidth="1"/>
    <col min="264" max="264" width="9.44140625" style="55" customWidth="1"/>
    <col min="265" max="265" width="10" style="55" customWidth="1"/>
    <col min="266" max="266" width="3.109375" style="55" customWidth="1"/>
    <col min="267" max="512" width="11.44140625" style="55"/>
    <col min="513" max="513" width="42.109375" style="55" customWidth="1"/>
    <col min="514" max="514" width="8.44140625" style="55" customWidth="1"/>
    <col min="515" max="515" width="8.6640625" style="55" customWidth="1"/>
    <col min="516" max="516" width="3.6640625" style="55" customWidth="1"/>
    <col min="517" max="517" width="8.6640625" style="55" customWidth="1"/>
    <col min="518" max="518" width="8.5546875" style="55" customWidth="1"/>
    <col min="519" max="519" width="3.6640625" style="55" customWidth="1"/>
    <col min="520" max="520" width="9.44140625" style="55" customWidth="1"/>
    <col min="521" max="521" width="10" style="55" customWidth="1"/>
    <col min="522" max="522" width="3.109375" style="55" customWidth="1"/>
    <col min="523" max="768" width="11.44140625" style="55"/>
    <col min="769" max="769" width="42.109375" style="55" customWidth="1"/>
    <col min="770" max="770" width="8.44140625" style="55" customWidth="1"/>
    <col min="771" max="771" width="8.6640625" style="55" customWidth="1"/>
    <col min="772" max="772" width="3.6640625" style="55" customWidth="1"/>
    <col min="773" max="773" width="8.6640625" style="55" customWidth="1"/>
    <col min="774" max="774" width="8.5546875" style="55" customWidth="1"/>
    <col min="775" max="775" width="3.6640625" style="55" customWidth="1"/>
    <col min="776" max="776" width="9.44140625" style="55" customWidth="1"/>
    <col min="777" max="777" width="10" style="55" customWidth="1"/>
    <col min="778" max="778" width="3.109375" style="55" customWidth="1"/>
    <col min="779" max="1024" width="11.44140625" style="55"/>
    <col min="1025" max="1025" width="42.109375" style="55" customWidth="1"/>
    <col min="1026" max="1026" width="8.44140625" style="55" customWidth="1"/>
    <col min="1027" max="1027" width="8.6640625" style="55" customWidth="1"/>
    <col min="1028" max="1028" width="3.6640625" style="55" customWidth="1"/>
    <col min="1029" max="1029" width="8.6640625" style="55" customWidth="1"/>
    <col min="1030" max="1030" width="8.5546875" style="55" customWidth="1"/>
    <col min="1031" max="1031" width="3.6640625" style="55" customWidth="1"/>
    <col min="1032" max="1032" width="9.44140625" style="55" customWidth="1"/>
    <col min="1033" max="1033" width="10" style="55" customWidth="1"/>
    <col min="1034" max="1034" width="3.109375" style="55" customWidth="1"/>
    <col min="1035" max="1280" width="11.44140625" style="55"/>
    <col min="1281" max="1281" width="42.109375" style="55" customWidth="1"/>
    <col min="1282" max="1282" width="8.44140625" style="55" customWidth="1"/>
    <col min="1283" max="1283" width="8.6640625" style="55" customWidth="1"/>
    <col min="1284" max="1284" width="3.6640625" style="55" customWidth="1"/>
    <col min="1285" max="1285" width="8.6640625" style="55" customWidth="1"/>
    <col min="1286" max="1286" width="8.5546875" style="55" customWidth="1"/>
    <col min="1287" max="1287" width="3.6640625" style="55" customWidth="1"/>
    <col min="1288" max="1288" width="9.44140625" style="55" customWidth="1"/>
    <col min="1289" max="1289" width="10" style="55" customWidth="1"/>
    <col min="1290" max="1290" width="3.109375" style="55" customWidth="1"/>
    <col min="1291" max="1536" width="11.44140625" style="55"/>
    <col min="1537" max="1537" width="42.109375" style="55" customWidth="1"/>
    <col min="1538" max="1538" width="8.44140625" style="55" customWidth="1"/>
    <col min="1539" max="1539" width="8.6640625" style="55" customWidth="1"/>
    <col min="1540" max="1540" width="3.6640625" style="55" customWidth="1"/>
    <col min="1541" max="1541" width="8.6640625" style="55" customWidth="1"/>
    <col min="1542" max="1542" width="8.5546875" style="55" customWidth="1"/>
    <col min="1543" max="1543" width="3.6640625" style="55" customWidth="1"/>
    <col min="1544" max="1544" width="9.44140625" style="55" customWidth="1"/>
    <col min="1545" max="1545" width="10" style="55" customWidth="1"/>
    <col min="1546" max="1546" width="3.109375" style="55" customWidth="1"/>
    <col min="1547" max="1792" width="11.44140625" style="55"/>
    <col min="1793" max="1793" width="42.109375" style="55" customWidth="1"/>
    <col min="1794" max="1794" width="8.44140625" style="55" customWidth="1"/>
    <col min="1795" max="1795" width="8.6640625" style="55" customWidth="1"/>
    <col min="1796" max="1796" width="3.6640625" style="55" customWidth="1"/>
    <col min="1797" max="1797" width="8.6640625" style="55" customWidth="1"/>
    <col min="1798" max="1798" width="8.5546875" style="55" customWidth="1"/>
    <col min="1799" max="1799" width="3.6640625" style="55" customWidth="1"/>
    <col min="1800" max="1800" width="9.44140625" style="55" customWidth="1"/>
    <col min="1801" max="1801" width="10" style="55" customWidth="1"/>
    <col min="1802" max="1802" width="3.109375" style="55" customWidth="1"/>
    <col min="1803" max="2048" width="11.44140625" style="55"/>
    <col min="2049" max="2049" width="42.109375" style="55" customWidth="1"/>
    <col min="2050" max="2050" width="8.44140625" style="55" customWidth="1"/>
    <col min="2051" max="2051" width="8.6640625" style="55" customWidth="1"/>
    <col min="2052" max="2052" width="3.6640625" style="55" customWidth="1"/>
    <col min="2053" max="2053" width="8.6640625" style="55" customWidth="1"/>
    <col min="2054" max="2054" width="8.5546875" style="55" customWidth="1"/>
    <col min="2055" max="2055" width="3.6640625" style="55" customWidth="1"/>
    <col min="2056" max="2056" width="9.44140625" style="55" customWidth="1"/>
    <col min="2057" max="2057" width="10" style="55" customWidth="1"/>
    <col min="2058" max="2058" width="3.109375" style="55" customWidth="1"/>
    <col min="2059" max="2304" width="11.44140625" style="55"/>
    <col min="2305" max="2305" width="42.109375" style="55" customWidth="1"/>
    <col min="2306" max="2306" width="8.44140625" style="55" customWidth="1"/>
    <col min="2307" max="2307" width="8.6640625" style="55" customWidth="1"/>
    <col min="2308" max="2308" width="3.6640625" style="55" customWidth="1"/>
    <col min="2309" max="2309" width="8.6640625" style="55" customWidth="1"/>
    <col min="2310" max="2310" width="8.5546875" style="55" customWidth="1"/>
    <col min="2311" max="2311" width="3.6640625" style="55" customWidth="1"/>
    <col min="2312" max="2312" width="9.44140625" style="55" customWidth="1"/>
    <col min="2313" max="2313" width="10" style="55" customWidth="1"/>
    <col min="2314" max="2314" width="3.109375" style="55" customWidth="1"/>
    <col min="2315" max="2560" width="11.44140625" style="55"/>
    <col min="2561" max="2561" width="42.109375" style="55" customWidth="1"/>
    <col min="2562" max="2562" width="8.44140625" style="55" customWidth="1"/>
    <col min="2563" max="2563" width="8.6640625" style="55" customWidth="1"/>
    <col min="2564" max="2564" width="3.6640625" style="55" customWidth="1"/>
    <col min="2565" max="2565" width="8.6640625" style="55" customWidth="1"/>
    <col min="2566" max="2566" width="8.5546875" style="55" customWidth="1"/>
    <col min="2567" max="2567" width="3.6640625" style="55" customWidth="1"/>
    <col min="2568" max="2568" width="9.44140625" style="55" customWidth="1"/>
    <col min="2569" max="2569" width="10" style="55" customWidth="1"/>
    <col min="2570" max="2570" width="3.109375" style="55" customWidth="1"/>
    <col min="2571" max="2816" width="11.44140625" style="55"/>
    <col min="2817" max="2817" width="42.109375" style="55" customWidth="1"/>
    <col min="2818" max="2818" width="8.44140625" style="55" customWidth="1"/>
    <col min="2819" max="2819" width="8.6640625" style="55" customWidth="1"/>
    <col min="2820" max="2820" width="3.6640625" style="55" customWidth="1"/>
    <col min="2821" max="2821" width="8.6640625" style="55" customWidth="1"/>
    <col min="2822" max="2822" width="8.5546875" style="55" customWidth="1"/>
    <col min="2823" max="2823" width="3.6640625" style="55" customWidth="1"/>
    <col min="2824" max="2824" width="9.44140625" style="55" customWidth="1"/>
    <col min="2825" max="2825" width="10" style="55" customWidth="1"/>
    <col min="2826" max="2826" width="3.109375" style="55" customWidth="1"/>
    <col min="2827" max="3072" width="11.44140625" style="55"/>
    <col min="3073" max="3073" width="42.109375" style="55" customWidth="1"/>
    <col min="3074" max="3074" width="8.44140625" style="55" customWidth="1"/>
    <col min="3075" max="3075" width="8.6640625" style="55" customWidth="1"/>
    <col min="3076" max="3076" width="3.6640625" style="55" customWidth="1"/>
    <col min="3077" max="3077" width="8.6640625" style="55" customWidth="1"/>
    <col min="3078" max="3078" width="8.5546875" style="55" customWidth="1"/>
    <col min="3079" max="3079" width="3.6640625" style="55" customWidth="1"/>
    <col min="3080" max="3080" width="9.44140625" style="55" customWidth="1"/>
    <col min="3081" max="3081" width="10" style="55" customWidth="1"/>
    <col min="3082" max="3082" width="3.109375" style="55" customWidth="1"/>
    <col min="3083" max="3328" width="11.44140625" style="55"/>
    <col min="3329" max="3329" width="42.109375" style="55" customWidth="1"/>
    <col min="3330" max="3330" width="8.44140625" style="55" customWidth="1"/>
    <col min="3331" max="3331" width="8.6640625" style="55" customWidth="1"/>
    <col min="3332" max="3332" width="3.6640625" style="55" customWidth="1"/>
    <col min="3333" max="3333" width="8.6640625" style="55" customWidth="1"/>
    <col min="3334" max="3334" width="8.5546875" style="55" customWidth="1"/>
    <col min="3335" max="3335" width="3.6640625" style="55" customWidth="1"/>
    <col min="3336" max="3336" width="9.44140625" style="55" customWidth="1"/>
    <col min="3337" max="3337" width="10" style="55" customWidth="1"/>
    <col min="3338" max="3338" width="3.109375" style="55" customWidth="1"/>
    <col min="3339" max="3584" width="11.44140625" style="55"/>
    <col min="3585" max="3585" width="42.109375" style="55" customWidth="1"/>
    <col min="3586" max="3586" width="8.44140625" style="55" customWidth="1"/>
    <col min="3587" max="3587" width="8.6640625" style="55" customWidth="1"/>
    <col min="3588" max="3588" width="3.6640625" style="55" customWidth="1"/>
    <col min="3589" max="3589" width="8.6640625" style="55" customWidth="1"/>
    <col min="3590" max="3590" width="8.5546875" style="55" customWidth="1"/>
    <col min="3591" max="3591" width="3.6640625" style="55" customWidth="1"/>
    <col min="3592" max="3592" width="9.44140625" style="55" customWidth="1"/>
    <col min="3593" max="3593" width="10" style="55" customWidth="1"/>
    <col min="3594" max="3594" width="3.109375" style="55" customWidth="1"/>
    <col min="3595" max="3840" width="11.44140625" style="55"/>
    <col min="3841" max="3841" width="42.109375" style="55" customWidth="1"/>
    <col min="3842" max="3842" width="8.44140625" style="55" customWidth="1"/>
    <col min="3843" max="3843" width="8.6640625" style="55" customWidth="1"/>
    <col min="3844" max="3844" width="3.6640625" style="55" customWidth="1"/>
    <col min="3845" max="3845" width="8.6640625" style="55" customWidth="1"/>
    <col min="3846" max="3846" width="8.5546875" style="55" customWidth="1"/>
    <col min="3847" max="3847" width="3.6640625" style="55" customWidth="1"/>
    <col min="3848" max="3848" width="9.44140625" style="55" customWidth="1"/>
    <col min="3849" max="3849" width="10" style="55" customWidth="1"/>
    <col min="3850" max="3850" width="3.109375" style="55" customWidth="1"/>
    <col min="3851" max="4096" width="11.44140625" style="55"/>
    <col min="4097" max="4097" width="42.109375" style="55" customWidth="1"/>
    <col min="4098" max="4098" width="8.44140625" style="55" customWidth="1"/>
    <col min="4099" max="4099" width="8.6640625" style="55" customWidth="1"/>
    <col min="4100" max="4100" width="3.6640625" style="55" customWidth="1"/>
    <col min="4101" max="4101" width="8.6640625" style="55" customWidth="1"/>
    <col min="4102" max="4102" width="8.5546875" style="55" customWidth="1"/>
    <col min="4103" max="4103" width="3.6640625" style="55" customWidth="1"/>
    <col min="4104" max="4104" width="9.44140625" style="55" customWidth="1"/>
    <col min="4105" max="4105" width="10" style="55" customWidth="1"/>
    <col min="4106" max="4106" width="3.109375" style="55" customWidth="1"/>
    <col min="4107" max="4352" width="11.44140625" style="55"/>
    <col min="4353" max="4353" width="42.109375" style="55" customWidth="1"/>
    <col min="4354" max="4354" width="8.44140625" style="55" customWidth="1"/>
    <col min="4355" max="4355" width="8.6640625" style="55" customWidth="1"/>
    <col min="4356" max="4356" width="3.6640625" style="55" customWidth="1"/>
    <col min="4357" max="4357" width="8.6640625" style="55" customWidth="1"/>
    <col min="4358" max="4358" width="8.5546875" style="55" customWidth="1"/>
    <col min="4359" max="4359" width="3.6640625" style="55" customWidth="1"/>
    <col min="4360" max="4360" width="9.44140625" style="55" customWidth="1"/>
    <col min="4361" max="4361" width="10" style="55" customWidth="1"/>
    <col min="4362" max="4362" width="3.109375" style="55" customWidth="1"/>
    <col min="4363" max="4608" width="11.44140625" style="55"/>
    <col min="4609" max="4609" width="42.109375" style="55" customWidth="1"/>
    <col min="4610" max="4610" width="8.44140625" style="55" customWidth="1"/>
    <col min="4611" max="4611" width="8.6640625" style="55" customWidth="1"/>
    <col min="4612" max="4612" width="3.6640625" style="55" customWidth="1"/>
    <col min="4613" max="4613" width="8.6640625" style="55" customWidth="1"/>
    <col min="4614" max="4614" width="8.5546875" style="55" customWidth="1"/>
    <col min="4615" max="4615" width="3.6640625" style="55" customWidth="1"/>
    <col min="4616" max="4616" width="9.44140625" style="55" customWidth="1"/>
    <col min="4617" max="4617" width="10" style="55" customWidth="1"/>
    <col min="4618" max="4618" width="3.109375" style="55" customWidth="1"/>
    <col min="4619" max="4864" width="11.44140625" style="55"/>
    <col min="4865" max="4865" width="42.109375" style="55" customWidth="1"/>
    <col min="4866" max="4866" width="8.44140625" style="55" customWidth="1"/>
    <col min="4867" max="4867" width="8.6640625" style="55" customWidth="1"/>
    <col min="4868" max="4868" width="3.6640625" style="55" customWidth="1"/>
    <col min="4869" max="4869" width="8.6640625" style="55" customWidth="1"/>
    <col min="4870" max="4870" width="8.5546875" style="55" customWidth="1"/>
    <col min="4871" max="4871" width="3.6640625" style="55" customWidth="1"/>
    <col min="4872" max="4872" width="9.44140625" style="55" customWidth="1"/>
    <col min="4873" max="4873" width="10" style="55" customWidth="1"/>
    <col min="4874" max="4874" width="3.109375" style="55" customWidth="1"/>
    <col min="4875" max="5120" width="11.44140625" style="55"/>
    <col min="5121" max="5121" width="42.109375" style="55" customWidth="1"/>
    <col min="5122" max="5122" width="8.44140625" style="55" customWidth="1"/>
    <col min="5123" max="5123" width="8.6640625" style="55" customWidth="1"/>
    <col min="5124" max="5124" width="3.6640625" style="55" customWidth="1"/>
    <col min="5125" max="5125" width="8.6640625" style="55" customWidth="1"/>
    <col min="5126" max="5126" width="8.5546875" style="55" customWidth="1"/>
    <col min="5127" max="5127" width="3.6640625" style="55" customWidth="1"/>
    <col min="5128" max="5128" width="9.44140625" style="55" customWidth="1"/>
    <col min="5129" max="5129" width="10" style="55" customWidth="1"/>
    <col min="5130" max="5130" width="3.109375" style="55" customWidth="1"/>
    <col min="5131" max="5376" width="11.44140625" style="55"/>
    <col min="5377" max="5377" width="42.109375" style="55" customWidth="1"/>
    <col min="5378" max="5378" width="8.44140625" style="55" customWidth="1"/>
    <col min="5379" max="5379" width="8.6640625" style="55" customWidth="1"/>
    <col min="5380" max="5380" width="3.6640625" style="55" customWidth="1"/>
    <col min="5381" max="5381" width="8.6640625" style="55" customWidth="1"/>
    <col min="5382" max="5382" width="8.5546875" style="55" customWidth="1"/>
    <col min="5383" max="5383" width="3.6640625" style="55" customWidth="1"/>
    <col min="5384" max="5384" width="9.44140625" style="55" customWidth="1"/>
    <col min="5385" max="5385" width="10" style="55" customWidth="1"/>
    <col min="5386" max="5386" width="3.109375" style="55" customWidth="1"/>
    <col min="5387" max="5632" width="11.44140625" style="55"/>
    <col min="5633" max="5633" width="42.109375" style="55" customWidth="1"/>
    <col min="5634" max="5634" width="8.44140625" style="55" customWidth="1"/>
    <col min="5635" max="5635" width="8.6640625" style="55" customWidth="1"/>
    <col min="5636" max="5636" width="3.6640625" style="55" customWidth="1"/>
    <col min="5637" max="5637" width="8.6640625" style="55" customWidth="1"/>
    <col min="5638" max="5638" width="8.5546875" style="55" customWidth="1"/>
    <col min="5639" max="5639" width="3.6640625" style="55" customWidth="1"/>
    <col min="5640" max="5640" width="9.44140625" style="55" customWidth="1"/>
    <col min="5641" max="5641" width="10" style="55" customWidth="1"/>
    <col min="5642" max="5642" width="3.109375" style="55" customWidth="1"/>
    <col min="5643" max="5888" width="11.44140625" style="55"/>
    <col min="5889" max="5889" width="42.109375" style="55" customWidth="1"/>
    <col min="5890" max="5890" width="8.44140625" style="55" customWidth="1"/>
    <col min="5891" max="5891" width="8.6640625" style="55" customWidth="1"/>
    <col min="5892" max="5892" width="3.6640625" style="55" customWidth="1"/>
    <col min="5893" max="5893" width="8.6640625" style="55" customWidth="1"/>
    <col min="5894" max="5894" width="8.5546875" style="55" customWidth="1"/>
    <col min="5895" max="5895" width="3.6640625" style="55" customWidth="1"/>
    <col min="5896" max="5896" width="9.44140625" style="55" customWidth="1"/>
    <col min="5897" max="5897" width="10" style="55" customWidth="1"/>
    <col min="5898" max="5898" width="3.109375" style="55" customWidth="1"/>
    <col min="5899" max="6144" width="11.44140625" style="55"/>
    <col min="6145" max="6145" width="42.109375" style="55" customWidth="1"/>
    <col min="6146" max="6146" width="8.44140625" style="55" customWidth="1"/>
    <col min="6147" max="6147" width="8.6640625" style="55" customWidth="1"/>
    <col min="6148" max="6148" width="3.6640625" style="55" customWidth="1"/>
    <col min="6149" max="6149" width="8.6640625" style="55" customWidth="1"/>
    <col min="6150" max="6150" width="8.5546875" style="55" customWidth="1"/>
    <col min="6151" max="6151" width="3.6640625" style="55" customWidth="1"/>
    <col min="6152" max="6152" width="9.44140625" style="55" customWidth="1"/>
    <col min="6153" max="6153" width="10" style="55" customWidth="1"/>
    <col min="6154" max="6154" width="3.109375" style="55" customWidth="1"/>
    <col min="6155" max="6400" width="11.44140625" style="55"/>
    <col min="6401" max="6401" width="42.109375" style="55" customWidth="1"/>
    <col min="6402" max="6402" width="8.44140625" style="55" customWidth="1"/>
    <col min="6403" max="6403" width="8.6640625" style="55" customWidth="1"/>
    <col min="6404" max="6404" width="3.6640625" style="55" customWidth="1"/>
    <col min="6405" max="6405" width="8.6640625" style="55" customWidth="1"/>
    <col min="6406" max="6406" width="8.5546875" style="55" customWidth="1"/>
    <col min="6407" max="6407" width="3.6640625" style="55" customWidth="1"/>
    <col min="6408" max="6408" width="9.44140625" style="55" customWidth="1"/>
    <col min="6409" max="6409" width="10" style="55" customWidth="1"/>
    <col min="6410" max="6410" width="3.109375" style="55" customWidth="1"/>
    <col min="6411" max="6656" width="11.44140625" style="55"/>
    <col min="6657" max="6657" width="42.109375" style="55" customWidth="1"/>
    <col min="6658" max="6658" width="8.44140625" style="55" customWidth="1"/>
    <col min="6659" max="6659" width="8.6640625" style="55" customWidth="1"/>
    <col min="6660" max="6660" width="3.6640625" style="55" customWidth="1"/>
    <col min="6661" max="6661" width="8.6640625" style="55" customWidth="1"/>
    <col min="6662" max="6662" width="8.5546875" style="55" customWidth="1"/>
    <col min="6663" max="6663" width="3.6640625" style="55" customWidth="1"/>
    <col min="6664" max="6664" width="9.44140625" style="55" customWidth="1"/>
    <col min="6665" max="6665" width="10" style="55" customWidth="1"/>
    <col min="6666" max="6666" width="3.109375" style="55" customWidth="1"/>
    <col min="6667" max="6912" width="11.44140625" style="55"/>
    <col min="6913" max="6913" width="42.109375" style="55" customWidth="1"/>
    <col min="6914" max="6914" width="8.44140625" style="55" customWidth="1"/>
    <col min="6915" max="6915" width="8.6640625" style="55" customWidth="1"/>
    <col min="6916" max="6916" width="3.6640625" style="55" customWidth="1"/>
    <col min="6917" max="6917" width="8.6640625" style="55" customWidth="1"/>
    <col min="6918" max="6918" width="8.5546875" style="55" customWidth="1"/>
    <col min="6919" max="6919" width="3.6640625" style="55" customWidth="1"/>
    <col min="6920" max="6920" width="9.44140625" style="55" customWidth="1"/>
    <col min="6921" max="6921" width="10" style="55" customWidth="1"/>
    <col min="6922" max="6922" width="3.109375" style="55" customWidth="1"/>
    <col min="6923" max="7168" width="11.44140625" style="55"/>
    <col min="7169" max="7169" width="42.109375" style="55" customWidth="1"/>
    <col min="7170" max="7170" width="8.44140625" style="55" customWidth="1"/>
    <col min="7171" max="7171" width="8.6640625" style="55" customWidth="1"/>
    <col min="7172" max="7172" width="3.6640625" style="55" customWidth="1"/>
    <col min="7173" max="7173" width="8.6640625" style="55" customWidth="1"/>
    <col min="7174" max="7174" width="8.5546875" style="55" customWidth="1"/>
    <col min="7175" max="7175" width="3.6640625" style="55" customWidth="1"/>
    <col min="7176" max="7176" width="9.44140625" style="55" customWidth="1"/>
    <col min="7177" max="7177" width="10" style="55" customWidth="1"/>
    <col min="7178" max="7178" width="3.109375" style="55" customWidth="1"/>
    <col min="7179" max="7424" width="11.44140625" style="55"/>
    <col min="7425" max="7425" width="42.109375" style="55" customWidth="1"/>
    <col min="7426" max="7426" width="8.44140625" style="55" customWidth="1"/>
    <col min="7427" max="7427" width="8.6640625" style="55" customWidth="1"/>
    <col min="7428" max="7428" width="3.6640625" style="55" customWidth="1"/>
    <col min="7429" max="7429" width="8.6640625" style="55" customWidth="1"/>
    <col min="7430" max="7430" width="8.5546875" style="55" customWidth="1"/>
    <col min="7431" max="7431" width="3.6640625" style="55" customWidth="1"/>
    <col min="7432" max="7432" width="9.44140625" style="55" customWidth="1"/>
    <col min="7433" max="7433" width="10" style="55" customWidth="1"/>
    <col min="7434" max="7434" width="3.109375" style="55" customWidth="1"/>
    <col min="7435" max="7680" width="11.44140625" style="55"/>
    <col min="7681" max="7681" width="42.109375" style="55" customWidth="1"/>
    <col min="7682" max="7682" width="8.44140625" style="55" customWidth="1"/>
    <col min="7683" max="7683" width="8.6640625" style="55" customWidth="1"/>
    <col min="7684" max="7684" width="3.6640625" style="55" customWidth="1"/>
    <col min="7685" max="7685" width="8.6640625" style="55" customWidth="1"/>
    <col min="7686" max="7686" width="8.5546875" style="55" customWidth="1"/>
    <col min="7687" max="7687" width="3.6640625" style="55" customWidth="1"/>
    <col min="7688" max="7688" width="9.44140625" style="55" customWidth="1"/>
    <col min="7689" max="7689" width="10" style="55" customWidth="1"/>
    <col min="7690" max="7690" width="3.109375" style="55" customWidth="1"/>
    <col min="7691" max="7936" width="11.44140625" style="55"/>
    <col min="7937" max="7937" width="42.109375" style="55" customWidth="1"/>
    <col min="7938" max="7938" width="8.44140625" style="55" customWidth="1"/>
    <col min="7939" max="7939" width="8.6640625" style="55" customWidth="1"/>
    <col min="7940" max="7940" width="3.6640625" style="55" customWidth="1"/>
    <col min="7941" max="7941" width="8.6640625" style="55" customWidth="1"/>
    <col min="7942" max="7942" width="8.5546875" style="55" customWidth="1"/>
    <col min="7943" max="7943" width="3.6640625" style="55" customWidth="1"/>
    <col min="7944" max="7944" width="9.44140625" style="55" customWidth="1"/>
    <col min="7945" max="7945" width="10" style="55" customWidth="1"/>
    <col min="7946" max="7946" width="3.109375" style="55" customWidth="1"/>
    <col min="7947" max="8192" width="11.44140625" style="55"/>
    <col min="8193" max="8193" width="42.109375" style="55" customWidth="1"/>
    <col min="8194" max="8194" width="8.44140625" style="55" customWidth="1"/>
    <col min="8195" max="8195" width="8.6640625" style="55" customWidth="1"/>
    <col min="8196" max="8196" width="3.6640625" style="55" customWidth="1"/>
    <col min="8197" max="8197" width="8.6640625" style="55" customWidth="1"/>
    <col min="8198" max="8198" width="8.5546875" style="55" customWidth="1"/>
    <col min="8199" max="8199" width="3.6640625" style="55" customWidth="1"/>
    <col min="8200" max="8200" width="9.44140625" style="55" customWidth="1"/>
    <col min="8201" max="8201" width="10" style="55" customWidth="1"/>
    <col min="8202" max="8202" width="3.109375" style="55" customWidth="1"/>
    <col min="8203" max="8448" width="11.44140625" style="55"/>
    <col min="8449" max="8449" width="42.109375" style="55" customWidth="1"/>
    <col min="8450" max="8450" width="8.44140625" style="55" customWidth="1"/>
    <col min="8451" max="8451" width="8.6640625" style="55" customWidth="1"/>
    <col min="8452" max="8452" width="3.6640625" style="55" customWidth="1"/>
    <col min="8453" max="8453" width="8.6640625" style="55" customWidth="1"/>
    <col min="8454" max="8454" width="8.5546875" style="55" customWidth="1"/>
    <col min="8455" max="8455" width="3.6640625" style="55" customWidth="1"/>
    <col min="8456" max="8456" width="9.44140625" style="55" customWidth="1"/>
    <col min="8457" max="8457" width="10" style="55" customWidth="1"/>
    <col min="8458" max="8458" width="3.109375" style="55" customWidth="1"/>
    <col min="8459" max="8704" width="11.44140625" style="55"/>
    <col min="8705" max="8705" width="42.109375" style="55" customWidth="1"/>
    <col min="8706" max="8706" width="8.44140625" style="55" customWidth="1"/>
    <col min="8707" max="8707" width="8.6640625" style="55" customWidth="1"/>
    <col min="8708" max="8708" width="3.6640625" style="55" customWidth="1"/>
    <col min="8709" max="8709" width="8.6640625" style="55" customWidth="1"/>
    <col min="8710" max="8710" width="8.5546875" style="55" customWidth="1"/>
    <col min="8711" max="8711" width="3.6640625" style="55" customWidth="1"/>
    <col min="8712" max="8712" width="9.44140625" style="55" customWidth="1"/>
    <col min="8713" max="8713" width="10" style="55" customWidth="1"/>
    <col min="8714" max="8714" width="3.109375" style="55" customWidth="1"/>
    <col min="8715" max="8960" width="11.44140625" style="55"/>
    <col min="8961" max="8961" width="42.109375" style="55" customWidth="1"/>
    <col min="8962" max="8962" width="8.44140625" style="55" customWidth="1"/>
    <col min="8963" max="8963" width="8.6640625" style="55" customWidth="1"/>
    <col min="8964" max="8964" width="3.6640625" style="55" customWidth="1"/>
    <col min="8965" max="8965" width="8.6640625" style="55" customWidth="1"/>
    <col min="8966" max="8966" width="8.5546875" style="55" customWidth="1"/>
    <col min="8967" max="8967" width="3.6640625" style="55" customWidth="1"/>
    <col min="8968" max="8968" width="9.44140625" style="55" customWidth="1"/>
    <col min="8969" max="8969" width="10" style="55" customWidth="1"/>
    <col min="8970" max="8970" width="3.109375" style="55" customWidth="1"/>
    <col min="8971" max="9216" width="11.44140625" style="55"/>
    <col min="9217" max="9217" width="42.109375" style="55" customWidth="1"/>
    <col min="9218" max="9218" width="8.44140625" style="55" customWidth="1"/>
    <col min="9219" max="9219" width="8.6640625" style="55" customWidth="1"/>
    <col min="9220" max="9220" width="3.6640625" style="55" customWidth="1"/>
    <col min="9221" max="9221" width="8.6640625" style="55" customWidth="1"/>
    <col min="9222" max="9222" width="8.5546875" style="55" customWidth="1"/>
    <col min="9223" max="9223" width="3.6640625" style="55" customWidth="1"/>
    <col min="9224" max="9224" width="9.44140625" style="55" customWidth="1"/>
    <col min="9225" max="9225" width="10" style="55" customWidth="1"/>
    <col min="9226" max="9226" width="3.109375" style="55" customWidth="1"/>
    <col min="9227" max="9472" width="11.44140625" style="55"/>
    <col min="9473" max="9473" width="42.109375" style="55" customWidth="1"/>
    <col min="9474" max="9474" width="8.44140625" style="55" customWidth="1"/>
    <col min="9475" max="9475" width="8.6640625" style="55" customWidth="1"/>
    <col min="9476" max="9476" width="3.6640625" style="55" customWidth="1"/>
    <col min="9477" max="9477" width="8.6640625" style="55" customWidth="1"/>
    <col min="9478" max="9478" width="8.5546875" style="55" customWidth="1"/>
    <col min="9479" max="9479" width="3.6640625" style="55" customWidth="1"/>
    <col min="9480" max="9480" width="9.44140625" style="55" customWidth="1"/>
    <col min="9481" max="9481" width="10" style="55" customWidth="1"/>
    <col min="9482" max="9482" width="3.109375" style="55" customWidth="1"/>
    <col min="9483" max="9728" width="11.44140625" style="55"/>
    <col min="9729" max="9729" width="42.109375" style="55" customWidth="1"/>
    <col min="9730" max="9730" width="8.44140625" style="55" customWidth="1"/>
    <col min="9731" max="9731" width="8.6640625" style="55" customWidth="1"/>
    <col min="9732" max="9732" width="3.6640625" style="55" customWidth="1"/>
    <col min="9733" max="9733" width="8.6640625" style="55" customWidth="1"/>
    <col min="9734" max="9734" width="8.5546875" style="55" customWidth="1"/>
    <col min="9735" max="9735" width="3.6640625" style="55" customWidth="1"/>
    <col min="9736" max="9736" width="9.44140625" style="55" customWidth="1"/>
    <col min="9737" max="9737" width="10" style="55" customWidth="1"/>
    <col min="9738" max="9738" width="3.109375" style="55" customWidth="1"/>
    <col min="9739" max="9984" width="11.44140625" style="55"/>
    <col min="9985" max="9985" width="42.109375" style="55" customWidth="1"/>
    <col min="9986" max="9986" width="8.44140625" style="55" customWidth="1"/>
    <col min="9987" max="9987" width="8.6640625" style="55" customWidth="1"/>
    <col min="9988" max="9988" width="3.6640625" style="55" customWidth="1"/>
    <col min="9989" max="9989" width="8.6640625" style="55" customWidth="1"/>
    <col min="9990" max="9990" width="8.5546875" style="55" customWidth="1"/>
    <col min="9991" max="9991" width="3.6640625" style="55" customWidth="1"/>
    <col min="9992" max="9992" width="9.44140625" style="55" customWidth="1"/>
    <col min="9993" max="9993" width="10" style="55" customWidth="1"/>
    <col min="9994" max="9994" width="3.109375" style="55" customWidth="1"/>
    <col min="9995" max="10240" width="11.44140625" style="55"/>
    <col min="10241" max="10241" width="42.109375" style="55" customWidth="1"/>
    <col min="10242" max="10242" width="8.44140625" style="55" customWidth="1"/>
    <col min="10243" max="10243" width="8.6640625" style="55" customWidth="1"/>
    <col min="10244" max="10244" width="3.6640625" style="55" customWidth="1"/>
    <col min="10245" max="10245" width="8.6640625" style="55" customWidth="1"/>
    <col min="10246" max="10246" width="8.5546875" style="55" customWidth="1"/>
    <col min="10247" max="10247" width="3.6640625" style="55" customWidth="1"/>
    <col min="10248" max="10248" width="9.44140625" style="55" customWidth="1"/>
    <col min="10249" max="10249" width="10" style="55" customWidth="1"/>
    <col min="10250" max="10250" width="3.109375" style="55" customWidth="1"/>
    <col min="10251" max="10496" width="11.44140625" style="55"/>
    <col min="10497" max="10497" width="42.109375" style="55" customWidth="1"/>
    <col min="10498" max="10498" width="8.44140625" style="55" customWidth="1"/>
    <col min="10499" max="10499" width="8.6640625" style="55" customWidth="1"/>
    <col min="10500" max="10500" width="3.6640625" style="55" customWidth="1"/>
    <col min="10501" max="10501" width="8.6640625" style="55" customWidth="1"/>
    <col min="10502" max="10502" width="8.5546875" style="55" customWidth="1"/>
    <col min="10503" max="10503" width="3.6640625" style="55" customWidth="1"/>
    <col min="10504" max="10504" width="9.44140625" style="55" customWidth="1"/>
    <col min="10505" max="10505" width="10" style="55" customWidth="1"/>
    <col min="10506" max="10506" width="3.109375" style="55" customWidth="1"/>
    <col min="10507" max="10752" width="11.44140625" style="55"/>
    <col min="10753" max="10753" width="42.109375" style="55" customWidth="1"/>
    <col min="10754" max="10754" width="8.44140625" style="55" customWidth="1"/>
    <col min="10755" max="10755" width="8.6640625" style="55" customWidth="1"/>
    <col min="10756" max="10756" width="3.6640625" style="55" customWidth="1"/>
    <col min="10757" max="10757" width="8.6640625" style="55" customWidth="1"/>
    <col min="10758" max="10758" width="8.5546875" style="55" customWidth="1"/>
    <col min="10759" max="10759" width="3.6640625" style="55" customWidth="1"/>
    <col min="10760" max="10760" width="9.44140625" style="55" customWidth="1"/>
    <col min="10761" max="10761" width="10" style="55" customWidth="1"/>
    <col min="10762" max="10762" width="3.109375" style="55" customWidth="1"/>
    <col min="10763" max="11008" width="11.44140625" style="55"/>
    <col min="11009" max="11009" width="42.109375" style="55" customWidth="1"/>
    <col min="11010" max="11010" width="8.44140625" style="55" customWidth="1"/>
    <col min="11011" max="11011" width="8.6640625" style="55" customWidth="1"/>
    <col min="11012" max="11012" width="3.6640625" style="55" customWidth="1"/>
    <col min="11013" max="11013" width="8.6640625" style="55" customWidth="1"/>
    <col min="11014" max="11014" width="8.5546875" style="55" customWidth="1"/>
    <col min="11015" max="11015" width="3.6640625" style="55" customWidth="1"/>
    <col min="11016" max="11016" width="9.44140625" style="55" customWidth="1"/>
    <col min="11017" max="11017" width="10" style="55" customWidth="1"/>
    <col min="11018" max="11018" width="3.109375" style="55" customWidth="1"/>
    <col min="11019" max="11264" width="11.44140625" style="55"/>
    <col min="11265" max="11265" width="42.109375" style="55" customWidth="1"/>
    <col min="11266" max="11266" width="8.44140625" style="55" customWidth="1"/>
    <col min="11267" max="11267" width="8.6640625" style="55" customWidth="1"/>
    <col min="11268" max="11268" width="3.6640625" style="55" customWidth="1"/>
    <col min="11269" max="11269" width="8.6640625" style="55" customWidth="1"/>
    <col min="11270" max="11270" width="8.5546875" style="55" customWidth="1"/>
    <col min="11271" max="11271" width="3.6640625" style="55" customWidth="1"/>
    <col min="11272" max="11272" width="9.44140625" style="55" customWidth="1"/>
    <col min="11273" max="11273" width="10" style="55" customWidth="1"/>
    <col min="11274" max="11274" width="3.109375" style="55" customWidth="1"/>
    <col min="11275" max="11520" width="11.44140625" style="55"/>
    <col min="11521" max="11521" width="42.109375" style="55" customWidth="1"/>
    <col min="11522" max="11522" width="8.44140625" style="55" customWidth="1"/>
    <col min="11523" max="11523" width="8.6640625" style="55" customWidth="1"/>
    <col min="11524" max="11524" width="3.6640625" style="55" customWidth="1"/>
    <col min="11525" max="11525" width="8.6640625" style="55" customWidth="1"/>
    <col min="11526" max="11526" width="8.5546875" style="55" customWidth="1"/>
    <col min="11527" max="11527" width="3.6640625" style="55" customWidth="1"/>
    <col min="11528" max="11528" width="9.44140625" style="55" customWidth="1"/>
    <col min="11529" max="11529" width="10" style="55" customWidth="1"/>
    <col min="11530" max="11530" width="3.109375" style="55" customWidth="1"/>
    <col min="11531" max="11776" width="11.44140625" style="55"/>
    <col min="11777" max="11777" width="42.109375" style="55" customWidth="1"/>
    <col min="11778" max="11778" width="8.44140625" style="55" customWidth="1"/>
    <col min="11779" max="11779" width="8.6640625" style="55" customWidth="1"/>
    <col min="11780" max="11780" width="3.6640625" style="55" customWidth="1"/>
    <col min="11781" max="11781" width="8.6640625" style="55" customWidth="1"/>
    <col min="11782" max="11782" width="8.5546875" style="55" customWidth="1"/>
    <col min="11783" max="11783" width="3.6640625" style="55" customWidth="1"/>
    <col min="11784" max="11784" width="9.44140625" style="55" customWidth="1"/>
    <col min="11785" max="11785" width="10" style="55" customWidth="1"/>
    <col min="11786" max="11786" width="3.109375" style="55" customWidth="1"/>
    <col min="11787" max="12032" width="11.44140625" style="55"/>
    <col min="12033" max="12033" width="42.109375" style="55" customWidth="1"/>
    <col min="12034" max="12034" width="8.44140625" style="55" customWidth="1"/>
    <col min="12035" max="12035" width="8.6640625" style="55" customWidth="1"/>
    <col min="12036" max="12036" width="3.6640625" style="55" customWidth="1"/>
    <col min="12037" max="12037" width="8.6640625" style="55" customWidth="1"/>
    <col min="12038" max="12038" width="8.5546875" style="55" customWidth="1"/>
    <col min="12039" max="12039" width="3.6640625" style="55" customWidth="1"/>
    <col min="12040" max="12040" width="9.44140625" style="55" customWidth="1"/>
    <col min="12041" max="12041" width="10" style="55" customWidth="1"/>
    <col min="12042" max="12042" width="3.109375" style="55" customWidth="1"/>
    <col min="12043" max="12288" width="11.44140625" style="55"/>
    <col min="12289" max="12289" width="42.109375" style="55" customWidth="1"/>
    <col min="12290" max="12290" width="8.44140625" style="55" customWidth="1"/>
    <col min="12291" max="12291" width="8.6640625" style="55" customWidth="1"/>
    <col min="12292" max="12292" width="3.6640625" style="55" customWidth="1"/>
    <col min="12293" max="12293" width="8.6640625" style="55" customWidth="1"/>
    <col min="12294" max="12294" width="8.5546875" style="55" customWidth="1"/>
    <col min="12295" max="12295" width="3.6640625" style="55" customWidth="1"/>
    <col min="12296" max="12296" width="9.44140625" style="55" customWidth="1"/>
    <col min="12297" max="12297" width="10" style="55" customWidth="1"/>
    <col min="12298" max="12298" width="3.109375" style="55" customWidth="1"/>
    <col min="12299" max="12544" width="11.44140625" style="55"/>
    <col min="12545" max="12545" width="42.109375" style="55" customWidth="1"/>
    <col min="12546" max="12546" width="8.44140625" style="55" customWidth="1"/>
    <col min="12547" max="12547" width="8.6640625" style="55" customWidth="1"/>
    <col min="12548" max="12548" width="3.6640625" style="55" customWidth="1"/>
    <col min="12549" max="12549" width="8.6640625" style="55" customWidth="1"/>
    <col min="12550" max="12550" width="8.5546875" style="55" customWidth="1"/>
    <col min="12551" max="12551" width="3.6640625" style="55" customWidth="1"/>
    <col min="12552" max="12552" width="9.44140625" style="55" customWidth="1"/>
    <col min="12553" max="12553" width="10" style="55" customWidth="1"/>
    <col min="12554" max="12554" width="3.109375" style="55" customWidth="1"/>
    <col min="12555" max="12800" width="11.44140625" style="55"/>
    <col min="12801" max="12801" width="42.109375" style="55" customWidth="1"/>
    <col min="12802" max="12802" width="8.44140625" style="55" customWidth="1"/>
    <col min="12803" max="12803" width="8.6640625" style="55" customWidth="1"/>
    <col min="12804" max="12804" width="3.6640625" style="55" customWidth="1"/>
    <col min="12805" max="12805" width="8.6640625" style="55" customWidth="1"/>
    <col min="12806" max="12806" width="8.5546875" style="55" customWidth="1"/>
    <col min="12807" max="12807" width="3.6640625" style="55" customWidth="1"/>
    <col min="12808" max="12808" width="9.44140625" style="55" customWidth="1"/>
    <col min="12809" max="12809" width="10" style="55" customWidth="1"/>
    <col min="12810" max="12810" width="3.109375" style="55" customWidth="1"/>
    <col min="12811" max="13056" width="11.44140625" style="55"/>
    <col min="13057" max="13057" width="42.109375" style="55" customWidth="1"/>
    <col min="13058" max="13058" width="8.44140625" style="55" customWidth="1"/>
    <col min="13059" max="13059" width="8.6640625" style="55" customWidth="1"/>
    <col min="13060" max="13060" width="3.6640625" style="55" customWidth="1"/>
    <col min="13061" max="13061" width="8.6640625" style="55" customWidth="1"/>
    <col min="13062" max="13062" width="8.5546875" style="55" customWidth="1"/>
    <col min="13063" max="13063" width="3.6640625" style="55" customWidth="1"/>
    <col min="13064" max="13064" width="9.44140625" style="55" customWidth="1"/>
    <col min="13065" max="13065" width="10" style="55" customWidth="1"/>
    <col min="13066" max="13066" width="3.109375" style="55" customWidth="1"/>
    <col min="13067" max="13312" width="11.44140625" style="55"/>
    <col min="13313" max="13313" width="42.109375" style="55" customWidth="1"/>
    <col min="13314" max="13314" width="8.44140625" style="55" customWidth="1"/>
    <col min="13315" max="13315" width="8.6640625" style="55" customWidth="1"/>
    <col min="13316" max="13316" width="3.6640625" style="55" customWidth="1"/>
    <col min="13317" max="13317" width="8.6640625" style="55" customWidth="1"/>
    <col min="13318" max="13318" width="8.5546875" style="55" customWidth="1"/>
    <col min="13319" max="13319" width="3.6640625" style="55" customWidth="1"/>
    <col min="13320" max="13320" width="9.44140625" style="55" customWidth="1"/>
    <col min="13321" max="13321" width="10" style="55" customWidth="1"/>
    <col min="13322" max="13322" width="3.109375" style="55" customWidth="1"/>
    <col min="13323" max="13568" width="11.44140625" style="55"/>
    <col min="13569" max="13569" width="42.109375" style="55" customWidth="1"/>
    <col min="13570" max="13570" width="8.44140625" style="55" customWidth="1"/>
    <col min="13571" max="13571" width="8.6640625" style="55" customWidth="1"/>
    <col min="13572" max="13572" width="3.6640625" style="55" customWidth="1"/>
    <col min="13573" max="13573" width="8.6640625" style="55" customWidth="1"/>
    <col min="13574" max="13574" width="8.5546875" style="55" customWidth="1"/>
    <col min="13575" max="13575" width="3.6640625" style="55" customWidth="1"/>
    <col min="13576" max="13576" width="9.44140625" style="55" customWidth="1"/>
    <col min="13577" max="13577" width="10" style="55" customWidth="1"/>
    <col min="13578" max="13578" width="3.109375" style="55" customWidth="1"/>
    <col min="13579" max="13824" width="11.44140625" style="55"/>
    <col min="13825" max="13825" width="42.109375" style="55" customWidth="1"/>
    <col min="13826" max="13826" width="8.44140625" style="55" customWidth="1"/>
    <col min="13827" max="13827" width="8.6640625" style="55" customWidth="1"/>
    <col min="13828" max="13828" width="3.6640625" style="55" customWidth="1"/>
    <col min="13829" max="13829" width="8.6640625" style="55" customWidth="1"/>
    <col min="13830" max="13830" width="8.5546875" style="55" customWidth="1"/>
    <col min="13831" max="13831" width="3.6640625" style="55" customWidth="1"/>
    <col min="13832" max="13832" width="9.44140625" style="55" customWidth="1"/>
    <col min="13833" max="13833" width="10" style="55" customWidth="1"/>
    <col min="13834" max="13834" width="3.109375" style="55" customWidth="1"/>
    <col min="13835" max="14080" width="11.44140625" style="55"/>
    <col min="14081" max="14081" width="42.109375" style="55" customWidth="1"/>
    <col min="14082" max="14082" width="8.44140625" style="55" customWidth="1"/>
    <col min="14083" max="14083" width="8.6640625" style="55" customWidth="1"/>
    <col min="14084" max="14084" width="3.6640625" style="55" customWidth="1"/>
    <col min="14085" max="14085" width="8.6640625" style="55" customWidth="1"/>
    <col min="14086" max="14086" width="8.5546875" style="55" customWidth="1"/>
    <col min="14087" max="14087" width="3.6640625" style="55" customWidth="1"/>
    <col min="14088" max="14088" width="9.44140625" style="55" customWidth="1"/>
    <col min="14089" max="14089" width="10" style="55" customWidth="1"/>
    <col min="14090" max="14090" width="3.109375" style="55" customWidth="1"/>
    <col min="14091" max="14336" width="11.44140625" style="55"/>
    <col min="14337" max="14337" width="42.109375" style="55" customWidth="1"/>
    <col min="14338" max="14338" width="8.44140625" style="55" customWidth="1"/>
    <col min="14339" max="14339" width="8.6640625" style="55" customWidth="1"/>
    <col min="14340" max="14340" width="3.6640625" style="55" customWidth="1"/>
    <col min="14341" max="14341" width="8.6640625" style="55" customWidth="1"/>
    <col min="14342" max="14342" width="8.5546875" style="55" customWidth="1"/>
    <col min="14343" max="14343" width="3.6640625" style="55" customWidth="1"/>
    <col min="14344" max="14344" width="9.44140625" style="55" customWidth="1"/>
    <col min="14345" max="14345" width="10" style="55" customWidth="1"/>
    <col min="14346" max="14346" width="3.109375" style="55" customWidth="1"/>
    <col min="14347" max="14592" width="11.44140625" style="55"/>
    <col min="14593" max="14593" width="42.109375" style="55" customWidth="1"/>
    <col min="14594" max="14594" width="8.44140625" style="55" customWidth="1"/>
    <col min="14595" max="14595" width="8.6640625" style="55" customWidth="1"/>
    <col min="14596" max="14596" width="3.6640625" style="55" customWidth="1"/>
    <col min="14597" max="14597" width="8.6640625" style="55" customWidth="1"/>
    <col min="14598" max="14598" width="8.5546875" style="55" customWidth="1"/>
    <col min="14599" max="14599" width="3.6640625" style="55" customWidth="1"/>
    <col min="14600" max="14600" width="9.44140625" style="55" customWidth="1"/>
    <col min="14601" max="14601" width="10" style="55" customWidth="1"/>
    <col min="14602" max="14602" width="3.109375" style="55" customWidth="1"/>
    <col min="14603" max="14848" width="11.44140625" style="55"/>
    <col min="14849" max="14849" width="42.109375" style="55" customWidth="1"/>
    <col min="14850" max="14850" width="8.44140625" style="55" customWidth="1"/>
    <col min="14851" max="14851" width="8.6640625" style="55" customWidth="1"/>
    <col min="14852" max="14852" width="3.6640625" style="55" customWidth="1"/>
    <col min="14853" max="14853" width="8.6640625" style="55" customWidth="1"/>
    <col min="14854" max="14854" width="8.5546875" style="55" customWidth="1"/>
    <col min="14855" max="14855" width="3.6640625" style="55" customWidth="1"/>
    <col min="14856" max="14856" width="9.44140625" style="55" customWidth="1"/>
    <col min="14857" max="14857" width="10" style="55" customWidth="1"/>
    <col min="14858" max="14858" width="3.109375" style="55" customWidth="1"/>
    <col min="14859" max="15104" width="11.44140625" style="55"/>
    <col min="15105" max="15105" width="42.109375" style="55" customWidth="1"/>
    <col min="15106" max="15106" width="8.44140625" style="55" customWidth="1"/>
    <col min="15107" max="15107" width="8.6640625" style="55" customWidth="1"/>
    <col min="15108" max="15108" width="3.6640625" style="55" customWidth="1"/>
    <col min="15109" max="15109" width="8.6640625" style="55" customWidth="1"/>
    <col min="15110" max="15110" width="8.5546875" style="55" customWidth="1"/>
    <col min="15111" max="15111" width="3.6640625" style="55" customWidth="1"/>
    <col min="15112" max="15112" width="9.44140625" style="55" customWidth="1"/>
    <col min="15113" max="15113" width="10" style="55" customWidth="1"/>
    <col min="15114" max="15114" width="3.109375" style="55" customWidth="1"/>
    <col min="15115" max="15360" width="11.44140625" style="55"/>
    <col min="15361" max="15361" width="42.109375" style="55" customWidth="1"/>
    <col min="15362" max="15362" width="8.44140625" style="55" customWidth="1"/>
    <col min="15363" max="15363" width="8.6640625" style="55" customWidth="1"/>
    <col min="15364" max="15364" width="3.6640625" style="55" customWidth="1"/>
    <col min="15365" max="15365" width="8.6640625" style="55" customWidth="1"/>
    <col min="15366" max="15366" width="8.5546875" style="55" customWidth="1"/>
    <col min="15367" max="15367" width="3.6640625" style="55" customWidth="1"/>
    <col min="15368" max="15368" width="9.44140625" style="55" customWidth="1"/>
    <col min="15369" max="15369" width="10" style="55" customWidth="1"/>
    <col min="15370" max="15370" width="3.109375" style="55" customWidth="1"/>
    <col min="15371" max="15616" width="11.44140625" style="55"/>
    <col min="15617" max="15617" width="42.109375" style="55" customWidth="1"/>
    <col min="15618" max="15618" width="8.44140625" style="55" customWidth="1"/>
    <col min="15619" max="15619" width="8.6640625" style="55" customWidth="1"/>
    <col min="15620" max="15620" width="3.6640625" style="55" customWidth="1"/>
    <col min="15621" max="15621" width="8.6640625" style="55" customWidth="1"/>
    <col min="15622" max="15622" width="8.5546875" style="55" customWidth="1"/>
    <col min="15623" max="15623" width="3.6640625" style="55" customWidth="1"/>
    <col min="15624" max="15624" width="9.44140625" style="55" customWidth="1"/>
    <col min="15625" max="15625" width="10" style="55" customWidth="1"/>
    <col min="15626" max="15626" width="3.109375" style="55" customWidth="1"/>
    <col min="15627" max="15872" width="11.44140625" style="55"/>
    <col min="15873" max="15873" width="42.109375" style="55" customWidth="1"/>
    <col min="15874" max="15874" width="8.44140625" style="55" customWidth="1"/>
    <col min="15875" max="15875" width="8.6640625" style="55" customWidth="1"/>
    <col min="15876" max="15876" width="3.6640625" style="55" customWidth="1"/>
    <col min="15877" max="15877" width="8.6640625" style="55" customWidth="1"/>
    <col min="15878" max="15878" width="8.5546875" style="55" customWidth="1"/>
    <col min="15879" max="15879" width="3.6640625" style="55" customWidth="1"/>
    <col min="15880" max="15880" width="9.44140625" style="55" customWidth="1"/>
    <col min="15881" max="15881" width="10" style="55" customWidth="1"/>
    <col min="15882" max="15882" width="3.109375" style="55" customWidth="1"/>
    <col min="15883" max="16128" width="11.44140625" style="55"/>
    <col min="16129" max="16129" width="42.109375" style="55" customWidth="1"/>
    <col min="16130" max="16130" width="8.44140625" style="55" customWidth="1"/>
    <col min="16131" max="16131" width="8.6640625" style="55" customWidth="1"/>
    <col min="16132" max="16132" width="3.6640625" style="55" customWidth="1"/>
    <col min="16133" max="16133" width="8.6640625" style="55" customWidth="1"/>
    <col min="16134" max="16134" width="8.5546875" style="55" customWidth="1"/>
    <col min="16135" max="16135" width="3.6640625" style="55" customWidth="1"/>
    <col min="16136" max="16136" width="9.44140625" style="55" customWidth="1"/>
    <col min="16137" max="16137" width="10" style="55" customWidth="1"/>
    <col min="16138" max="16138" width="3.109375" style="55" customWidth="1"/>
    <col min="16139" max="16384" width="11.44140625" style="55"/>
  </cols>
  <sheetData>
    <row r="1" spans="1:10">
      <c r="A1" s="55" t="s">
        <v>232</v>
      </c>
    </row>
    <row r="2" spans="1:10" ht="13.2" customHeight="1">
      <c r="A2" s="28" t="s">
        <v>233</v>
      </c>
    </row>
    <row r="3" spans="1:10" ht="7.5" customHeight="1"/>
    <row r="4" spans="1:10" ht="13.2" customHeight="1">
      <c r="A4" s="72" t="s">
        <v>664</v>
      </c>
      <c r="B4" s="239"/>
    </row>
    <row r="5" spans="1:10" ht="13.2" customHeight="1">
      <c r="A5" s="50" t="s">
        <v>413</v>
      </c>
      <c r="B5" s="239"/>
    </row>
    <row r="6" spans="1:10" ht="9.75" customHeight="1" thickBot="1">
      <c r="C6" s="98"/>
      <c r="F6" s="98"/>
      <c r="J6" s="63"/>
    </row>
    <row r="7" spans="1:10" ht="13.2" customHeight="1">
      <c r="A7" s="57"/>
      <c r="B7" s="231"/>
      <c r="C7" s="232"/>
      <c r="D7" s="233"/>
      <c r="E7" s="234"/>
      <c r="F7" s="232"/>
      <c r="G7" s="233"/>
      <c r="H7" s="233"/>
      <c r="I7" s="232"/>
      <c r="J7" s="59"/>
    </row>
    <row r="8" spans="1:10" ht="13.2" customHeight="1">
      <c r="A8" s="72" t="s">
        <v>414</v>
      </c>
      <c r="B8" s="441" t="s">
        <v>415</v>
      </c>
      <c r="C8" s="441"/>
      <c r="D8" s="73"/>
      <c r="E8" s="436" t="s">
        <v>407</v>
      </c>
      <c r="F8" s="436"/>
      <c r="G8" s="73"/>
      <c r="H8" s="441" t="s">
        <v>416</v>
      </c>
      <c r="I8" s="441"/>
      <c r="J8" s="80"/>
    </row>
    <row r="9" spans="1:10" ht="13.2" customHeight="1">
      <c r="A9" s="64" t="s">
        <v>417</v>
      </c>
      <c r="B9" s="235" t="s">
        <v>136</v>
      </c>
      <c r="C9" s="60" t="s">
        <v>418</v>
      </c>
      <c r="D9" s="73"/>
      <c r="E9" s="288" t="s">
        <v>136</v>
      </c>
      <c r="F9" s="60" t="s">
        <v>137</v>
      </c>
      <c r="G9" s="73"/>
      <c r="H9" s="288" t="s">
        <v>136</v>
      </c>
      <c r="I9" s="60" t="s">
        <v>137</v>
      </c>
      <c r="J9" s="91"/>
    </row>
    <row r="10" spans="1:10" ht="13.2" customHeight="1" thickBot="1">
      <c r="A10" s="61"/>
      <c r="B10" s="236"/>
      <c r="C10" s="237"/>
      <c r="D10" s="66"/>
      <c r="E10" s="238"/>
      <c r="F10" s="237"/>
      <c r="G10" s="66"/>
      <c r="H10" s="66"/>
      <c r="I10" s="237"/>
      <c r="J10" s="56"/>
    </row>
    <row r="11" spans="1:10" ht="9.75" customHeight="1">
      <c r="A11" s="72"/>
      <c r="B11" s="239"/>
      <c r="C11" s="91"/>
      <c r="D11" s="73"/>
      <c r="E11" s="88"/>
      <c r="F11" s="91"/>
      <c r="G11" s="73"/>
      <c r="H11" s="73"/>
      <c r="I11" s="91"/>
      <c r="J11" s="80"/>
    </row>
    <row r="12" spans="1:10" ht="12.9" customHeight="1">
      <c r="A12" s="37" t="s">
        <v>419</v>
      </c>
      <c r="B12" s="275">
        <f>IF($A12&lt;&gt;0,E12+H12,"")</f>
        <v>165</v>
      </c>
      <c r="C12" s="223">
        <f>SUM(C14:C45)</f>
        <v>77.575757575757592</v>
      </c>
      <c r="D12" s="159"/>
      <c r="E12" s="287">
        <f>SUM(E14:E52)</f>
        <v>143</v>
      </c>
      <c r="F12" s="225">
        <f>IF($A12&lt;&gt;0,E12/B12*100,"")</f>
        <v>86.666666666666671</v>
      </c>
      <c r="G12" s="159"/>
      <c r="H12" s="287">
        <f>SUM(H14:H52)</f>
        <v>22</v>
      </c>
      <c r="I12" s="225">
        <f>IF($A12&lt;&gt;0,H12/B12*100,"")</f>
        <v>13.333333333333334</v>
      </c>
      <c r="J12" s="132"/>
    </row>
    <row r="13" spans="1:10" ht="9" customHeight="1">
      <c r="A13" s="37"/>
      <c r="B13" s="134"/>
      <c r="C13" s="131"/>
      <c r="D13" s="132"/>
      <c r="E13" s="130"/>
      <c r="F13" s="225" t="str">
        <f t="shared" ref="F13:F52" si="0">IF($A13&lt;&gt;0,E13/B13*100,"")</f>
        <v/>
      </c>
      <c r="G13" s="132"/>
      <c r="H13" s="130"/>
      <c r="I13" s="131"/>
      <c r="J13" s="132"/>
    </row>
    <row r="14" spans="1:10" ht="14.25" customHeight="1">
      <c r="A14" s="28" t="s">
        <v>248</v>
      </c>
      <c r="B14" s="134">
        <f>IF(A14&lt;&gt;0,E14+H14,"")</f>
        <v>2</v>
      </c>
      <c r="C14" s="131">
        <f>IF(A14&lt;&gt;0,B14/$B$12*100,"")</f>
        <v>1.2121212121212122</v>
      </c>
      <c r="D14" s="132"/>
      <c r="E14" s="191">
        <v>2</v>
      </c>
      <c r="F14" s="145">
        <f t="shared" si="0"/>
        <v>100</v>
      </c>
      <c r="G14" s="51"/>
      <c r="H14" s="191">
        <v>0</v>
      </c>
      <c r="I14" s="131">
        <f t="shared" ref="I14:I52" si="1">IF(A14&lt;&gt;0,H14/B14*100,"")</f>
        <v>0</v>
      </c>
      <c r="J14" s="132"/>
    </row>
    <row r="15" spans="1:10" ht="14.25" customHeight="1">
      <c r="A15" s="200" t="s">
        <v>356</v>
      </c>
      <c r="B15" s="134">
        <f t="shared" ref="B15:B49" si="2">IF(A15&lt;&gt;0,E15+H15,"")</f>
        <v>1</v>
      </c>
      <c r="C15" s="131">
        <f>IF(A15&lt;&gt;0,B15/$B$12*100,"")</f>
        <v>0.60606060606060608</v>
      </c>
      <c r="D15" s="132"/>
      <c r="E15" s="191">
        <v>1</v>
      </c>
      <c r="F15" s="145">
        <f t="shared" si="0"/>
        <v>100</v>
      </c>
      <c r="G15" s="51"/>
      <c r="H15" s="191">
        <v>0</v>
      </c>
      <c r="I15" s="131">
        <f t="shared" si="1"/>
        <v>0</v>
      </c>
      <c r="J15" s="132"/>
    </row>
    <row r="16" spans="1:10" ht="14.25" customHeight="1">
      <c r="A16" s="28" t="s">
        <v>357</v>
      </c>
      <c r="B16" s="134">
        <f t="shared" si="2"/>
        <v>1</v>
      </c>
      <c r="C16" s="131">
        <f>IF(A16&lt;&gt;0,B16/$B$12*100,"")</f>
        <v>0.60606060606060608</v>
      </c>
      <c r="D16" s="132"/>
      <c r="E16" s="191">
        <v>1</v>
      </c>
      <c r="F16" s="145">
        <f t="shared" si="0"/>
        <v>100</v>
      </c>
      <c r="G16" s="51"/>
      <c r="H16" s="191">
        <v>0</v>
      </c>
      <c r="I16" s="131">
        <f t="shared" si="1"/>
        <v>0</v>
      </c>
      <c r="J16" s="132"/>
    </row>
    <row r="17" spans="1:10" ht="14.25" customHeight="1">
      <c r="A17" s="28" t="s">
        <v>249</v>
      </c>
      <c r="B17" s="134">
        <f t="shared" si="2"/>
        <v>11</v>
      </c>
      <c r="C17" s="131">
        <f>IF(A17&lt;&gt;0,B17/$B$12*100,"")</f>
        <v>6.666666666666667</v>
      </c>
      <c r="D17" s="132"/>
      <c r="E17" s="191">
        <v>9</v>
      </c>
      <c r="F17" s="145">
        <f t="shared" si="0"/>
        <v>81.818181818181827</v>
      </c>
      <c r="G17" s="51"/>
      <c r="H17" s="191">
        <v>2</v>
      </c>
      <c r="I17" s="131">
        <f t="shared" si="1"/>
        <v>18.181818181818183</v>
      </c>
      <c r="J17" s="132"/>
    </row>
    <row r="18" spans="1:10" ht="14.25" customHeight="1">
      <c r="A18" s="28" t="s">
        <v>250</v>
      </c>
      <c r="B18" s="134">
        <f t="shared" si="2"/>
        <v>1</v>
      </c>
      <c r="C18" s="131">
        <f>IF(A18&lt;&gt;0,B18/$B$12*100,"")</f>
        <v>0.60606060606060608</v>
      </c>
      <c r="D18" s="132"/>
      <c r="E18" s="191">
        <v>1</v>
      </c>
      <c r="F18" s="145">
        <f t="shared" si="0"/>
        <v>100</v>
      </c>
      <c r="G18" s="51"/>
      <c r="H18" s="191">
        <v>0</v>
      </c>
      <c r="I18" s="131">
        <f t="shared" si="1"/>
        <v>0</v>
      </c>
      <c r="J18" s="132"/>
    </row>
    <row r="19" spans="1:10" ht="14.25" customHeight="1">
      <c r="A19" s="28" t="s">
        <v>251</v>
      </c>
      <c r="B19" s="134">
        <f t="shared" si="2"/>
        <v>14</v>
      </c>
      <c r="C19" s="131">
        <f t="shared" ref="C19:C49" si="3">IF(A19&lt;&gt;0,B19/$B$12*100,"")</f>
        <v>8.4848484848484862</v>
      </c>
      <c r="D19" s="132"/>
      <c r="E19" s="191">
        <v>11</v>
      </c>
      <c r="F19" s="145">
        <f t="shared" si="0"/>
        <v>78.571428571428569</v>
      </c>
      <c r="G19" s="51"/>
      <c r="H19" s="191">
        <v>3</v>
      </c>
      <c r="I19" s="131">
        <f t="shared" si="1"/>
        <v>21.428571428571427</v>
      </c>
      <c r="J19" s="132"/>
    </row>
    <row r="20" spans="1:10" ht="14.25" customHeight="1">
      <c r="A20" s="28" t="s">
        <v>358</v>
      </c>
      <c r="B20" s="134">
        <f t="shared" si="2"/>
        <v>5</v>
      </c>
      <c r="C20" s="131">
        <f t="shared" si="3"/>
        <v>3.0303030303030303</v>
      </c>
      <c r="D20" s="132"/>
      <c r="E20" s="191">
        <v>2</v>
      </c>
      <c r="F20" s="145">
        <f t="shared" si="0"/>
        <v>40</v>
      </c>
      <c r="G20" s="51"/>
      <c r="H20" s="191">
        <v>3</v>
      </c>
      <c r="I20" s="131">
        <f t="shared" si="1"/>
        <v>60</v>
      </c>
      <c r="J20" s="132"/>
    </row>
    <row r="21" spans="1:10" ht="14.25" customHeight="1">
      <c r="A21" s="28" t="s">
        <v>252</v>
      </c>
      <c r="B21" s="134">
        <f t="shared" si="2"/>
        <v>1</v>
      </c>
      <c r="C21" s="131">
        <f t="shared" si="3"/>
        <v>0.60606060606060608</v>
      </c>
      <c r="D21" s="132"/>
      <c r="E21" s="191">
        <v>1</v>
      </c>
      <c r="F21" s="145">
        <f t="shared" si="0"/>
        <v>100</v>
      </c>
      <c r="G21" s="51"/>
      <c r="H21" s="191">
        <v>0</v>
      </c>
      <c r="I21" s="131">
        <f t="shared" si="1"/>
        <v>0</v>
      </c>
      <c r="J21" s="132"/>
    </row>
    <row r="22" spans="1:10" ht="14.25" customHeight="1">
      <c r="A22" s="28" t="s">
        <v>253</v>
      </c>
      <c r="B22" s="134">
        <f t="shared" si="2"/>
        <v>3</v>
      </c>
      <c r="C22" s="131">
        <f t="shared" si="3"/>
        <v>1.8181818181818181</v>
      </c>
      <c r="D22" s="132"/>
      <c r="E22" s="191">
        <v>1</v>
      </c>
      <c r="F22" s="145">
        <f t="shared" si="0"/>
        <v>33.333333333333329</v>
      </c>
      <c r="G22" s="51"/>
      <c r="H22" s="191">
        <v>2</v>
      </c>
      <c r="I22" s="131">
        <f t="shared" si="1"/>
        <v>66.666666666666657</v>
      </c>
      <c r="J22" s="132"/>
    </row>
    <row r="23" spans="1:10" ht="14.25" customHeight="1">
      <c r="A23" s="28" t="s">
        <v>254</v>
      </c>
      <c r="B23" s="134">
        <f t="shared" si="2"/>
        <v>1</v>
      </c>
      <c r="C23" s="131">
        <f t="shared" si="3"/>
        <v>0.60606060606060608</v>
      </c>
      <c r="D23" s="132"/>
      <c r="E23" s="191">
        <v>1</v>
      </c>
      <c r="F23" s="145">
        <f t="shared" si="0"/>
        <v>100</v>
      </c>
      <c r="G23" s="51"/>
      <c r="H23" s="191">
        <v>0</v>
      </c>
      <c r="I23" s="131">
        <f t="shared" si="1"/>
        <v>0</v>
      </c>
      <c r="J23" s="132"/>
    </row>
    <row r="24" spans="1:10" ht="14.25" customHeight="1">
      <c r="A24" s="28" t="s">
        <v>359</v>
      </c>
      <c r="B24" s="134">
        <f t="shared" si="2"/>
        <v>13</v>
      </c>
      <c r="C24" s="131">
        <f t="shared" si="3"/>
        <v>7.878787878787878</v>
      </c>
      <c r="D24" s="132"/>
      <c r="E24" s="191">
        <v>11</v>
      </c>
      <c r="F24" s="145">
        <f t="shared" si="0"/>
        <v>84.615384615384613</v>
      </c>
      <c r="G24" s="51"/>
      <c r="H24" s="191">
        <v>2</v>
      </c>
      <c r="I24" s="131">
        <f t="shared" si="1"/>
        <v>15.384615384615385</v>
      </c>
      <c r="J24" s="132"/>
    </row>
    <row r="25" spans="1:10" ht="14.25" customHeight="1">
      <c r="A25" s="28" t="s">
        <v>255</v>
      </c>
      <c r="B25" s="134">
        <f t="shared" si="2"/>
        <v>1</v>
      </c>
      <c r="C25" s="131">
        <f t="shared" si="3"/>
        <v>0.60606060606060608</v>
      </c>
      <c r="D25" s="132"/>
      <c r="E25" s="191">
        <v>1</v>
      </c>
      <c r="F25" s="145">
        <f t="shared" si="0"/>
        <v>100</v>
      </c>
      <c r="G25" s="51"/>
      <c r="H25" s="191">
        <v>0</v>
      </c>
      <c r="I25" s="131">
        <f t="shared" si="1"/>
        <v>0</v>
      </c>
      <c r="J25" s="132"/>
    </row>
    <row r="26" spans="1:10" ht="14.25" customHeight="1">
      <c r="A26" s="28" t="s">
        <v>256</v>
      </c>
      <c r="B26" s="134">
        <f t="shared" si="2"/>
        <v>1</v>
      </c>
      <c r="C26" s="131">
        <f t="shared" si="3"/>
        <v>0.60606060606060608</v>
      </c>
      <c r="D26" s="132"/>
      <c r="E26" s="191">
        <v>1</v>
      </c>
      <c r="F26" s="145">
        <f t="shared" si="0"/>
        <v>100</v>
      </c>
      <c r="G26" s="51"/>
      <c r="H26" s="191">
        <v>0</v>
      </c>
      <c r="I26" s="131">
        <f t="shared" si="1"/>
        <v>0</v>
      </c>
      <c r="J26" s="132"/>
    </row>
    <row r="27" spans="1:10" ht="14.25" customHeight="1">
      <c r="A27" s="28" t="s">
        <v>257</v>
      </c>
      <c r="B27" s="134">
        <f t="shared" si="2"/>
        <v>6</v>
      </c>
      <c r="C27" s="131">
        <f t="shared" si="3"/>
        <v>3.6363636363636362</v>
      </c>
      <c r="D27" s="128"/>
      <c r="E27" s="191">
        <v>6</v>
      </c>
      <c r="F27" s="145">
        <f t="shared" si="0"/>
        <v>100</v>
      </c>
      <c r="G27" s="51"/>
      <c r="H27" s="191">
        <v>0</v>
      </c>
      <c r="I27" s="131">
        <f t="shared" si="1"/>
        <v>0</v>
      </c>
      <c r="J27" s="128"/>
    </row>
    <row r="28" spans="1:10" ht="14.25" customHeight="1">
      <c r="A28" s="200" t="s">
        <v>331</v>
      </c>
      <c r="B28" s="134">
        <f t="shared" si="2"/>
        <v>1</v>
      </c>
      <c r="C28" s="131">
        <f t="shared" si="3"/>
        <v>0.60606060606060608</v>
      </c>
      <c r="D28" s="128"/>
      <c r="E28" s="191">
        <v>1</v>
      </c>
      <c r="F28" s="145">
        <f t="shared" si="0"/>
        <v>100</v>
      </c>
      <c r="G28" s="51"/>
      <c r="H28" s="191">
        <v>0</v>
      </c>
      <c r="I28" s="131">
        <f t="shared" si="1"/>
        <v>0</v>
      </c>
      <c r="J28" s="128"/>
    </row>
    <row r="29" spans="1:10" ht="14.25" customHeight="1">
      <c r="A29" s="200" t="s">
        <v>360</v>
      </c>
      <c r="B29" s="134">
        <f t="shared" si="2"/>
        <v>1</v>
      </c>
      <c r="C29" s="131">
        <f t="shared" si="3"/>
        <v>0.60606060606060608</v>
      </c>
      <c r="D29" s="132"/>
      <c r="E29" s="191">
        <v>1</v>
      </c>
      <c r="F29" s="145">
        <f t="shared" si="0"/>
        <v>100</v>
      </c>
      <c r="G29" s="51"/>
      <c r="H29" s="191">
        <v>0</v>
      </c>
      <c r="I29" s="131">
        <f t="shared" si="1"/>
        <v>0</v>
      </c>
      <c r="J29" s="132"/>
    </row>
    <row r="30" spans="1:10" ht="14.25" customHeight="1">
      <c r="A30" s="28" t="s">
        <v>361</v>
      </c>
      <c r="B30" s="134">
        <f t="shared" si="2"/>
        <v>3</v>
      </c>
      <c r="C30" s="131">
        <f t="shared" si="3"/>
        <v>1.8181818181818181</v>
      </c>
      <c r="D30" s="130"/>
      <c r="E30" s="191">
        <v>3</v>
      </c>
      <c r="F30" s="145">
        <f t="shared" si="0"/>
        <v>100</v>
      </c>
      <c r="G30" s="51"/>
      <c r="H30" s="191">
        <v>0</v>
      </c>
      <c r="I30" s="131">
        <f t="shared" si="1"/>
        <v>0</v>
      </c>
      <c r="J30" s="132"/>
    </row>
    <row r="31" spans="1:10" ht="14.25" customHeight="1">
      <c r="A31" s="28" t="s">
        <v>258</v>
      </c>
      <c r="B31" s="134">
        <f>IF(A31&lt;&gt;0,E31+H31,"")</f>
        <v>1</v>
      </c>
      <c r="C31" s="131">
        <f>IF(A31&lt;&gt;0,B31/$B$12*100,"")</f>
        <v>0.60606060606060608</v>
      </c>
      <c r="D31" s="130"/>
      <c r="E31" s="191">
        <v>0</v>
      </c>
      <c r="F31" s="145">
        <f t="shared" si="0"/>
        <v>0</v>
      </c>
      <c r="G31" s="51"/>
      <c r="H31" s="191">
        <v>1</v>
      </c>
      <c r="I31" s="131">
        <f t="shared" si="1"/>
        <v>100</v>
      </c>
      <c r="J31" s="132"/>
    </row>
    <row r="32" spans="1:10" ht="14.25" customHeight="1">
      <c r="A32" s="28" t="s">
        <v>259</v>
      </c>
      <c r="B32" s="134">
        <f t="shared" si="2"/>
        <v>6</v>
      </c>
      <c r="C32" s="131">
        <f t="shared" si="3"/>
        <v>3.6363636363636362</v>
      </c>
      <c r="D32" s="130"/>
      <c r="E32" s="191">
        <v>6</v>
      </c>
      <c r="F32" s="145">
        <f t="shared" si="0"/>
        <v>100</v>
      </c>
      <c r="G32" s="51"/>
      <c r="H32" s="191">
        <v>0</v>
      </c>
      <c r="I32" s="131">
        <f t="shared" si="1"/>
        <v>0</v>
      </c>
      <c r="J32" s="132"/>
    </row>
    <row r="33" spans="1:10" ht="14.25" customHeight="1">
      <c r="A33" s="28" t="s">
        <v>362</v>
      </c>
      <c r="B33" s="134">
        <f t="shared" si="2"/>
        <v>15</v>
      </c>
      <c r="C33" s="131">
        <f t="shared" si="3"/>
        <v>9.0909090909090917</v>
      </c>
      <c r="D33" s="130"/>
      <c r="E33" s="191">
        <v>14</v>
      </c>
      <c r="F33" s="145">
        <f t="shared" si="0"/>
        <v>93.333333333333329</v>
      </c>
      <c r="G33" s="51"/>
      <c r="H33" s="191">
        <v>1</v>
      </c>
      <c r="I33" s="131">
        <f t="shared" si="1"/>
        <v>6.666666666666667</v>
      </c>
      <c r="J33" s="132"/>
    </row>
    <row r="34" spans="1:10" ht="14.25" customHeight="1">
      <c r="A34" s="28" t="s">
        <v>260</v>
      </c>
      <c r="B34" s="134">
        <f t="shared" si="2"/>
        <v>2</v>
      </c>
      <c r="C34" s="131">
        <f t="shared" si="3"/>
        <v>1.2121212121212122</v>
      </c>
      <c r="D34" s="130"/>
      <c r="E34" s="191">
        <v>2</v>
      </c>
      <c r="F34" s="145">
        <f t="shared" si="0"/>
        <v>100</v>
      </c>
      <c r="G34" s="51"/>
      <c r="H34" s="191">
        <v>0</v>
      </c>
      <c r="I34" s="131">
        <f t="shared" si="1"/>
        <v>0</v>
      </c>
      <c r="J34" s="132"/>
    </row>
    <row r="35" spans="1:10" ht="14.25" customHeight="1">
      <c r="A35" s="28" t="s">
        <v>261</v>
      </c>
      <c r="B35" s="134">
        <f t="shared" si="2"/>
        <v>2</v>
      </c>
      <c r="C35" s="131">
        <f t="shared" si="3"/>
        <v>1.2121212121212122</v>
      </c>
      <c r="D35" s="130"/>
      <c r="E35" s="191">
        <v>1</v>
      </c>
      <c r="F35" s="145">
        <f t="shared" si="0"/>
        <v>50</v>
      </c>
      <c r="G35" s="51"/>
      <c r="H35" s="191">
        <v>1</v>
      </c>
      <c r="I35" s="131">
        <f t="shared" si="1"/>
        <v>50</v>
      </c>
      <c r="J35" s="132"/>
    </row>
    <row r="36" spans="1:10" ht="14.25" customHeight="1">
      <c r="A36" s="200" t="s">
        <v>363</v>
      </c>
      <c r="B36" s="134">
        <f t="shared" si="2"/>
        <v>2</v>
      </c>
      <c r="C36" s="131">
        <f t="shared" si="3"/>
        <v>1.2121212121212122</v>
      </c>
      <c r="D36" s="130"/>
      <c r="E36" s="191">
        <v>2</v>
      </c>
      <c r="F36" s="145">
        <f t="shared" si="0"/>
        <v>100</v>
      </c>
      <c r="G36" s="51"/>
      <c r="H36" s="191">
        <v>0</v>
      </c>
      <c r="I36" s="131">
        <f t="shared" si="1"/>
        <v>0</v>
      </c>
      <c r="J36" s="132"/>
    </row>
    <row r="37" spans="1:10" ht="14.25" customHeight="1">
      <c r="A37" s="28" t="s">
        <v>364</v>
      </c>
      <c r="B37" s="134">
        <f>IF(A37&lt;&gt;0,E37+H37,"")</f>
        <v>1</v>
      </c>
      <c r="C37" s="131">
        <f>IF(A37&lt;&gt;0,B37/$B$12*100,"")</f>
        <v>0.60606060606060608</v>
      </c>
      <c r="D37" s="130"/>
      <c r="E37" s="191">
        <v>1</v>
      </c>
      <c r="F37" s="145">
        <f t="shared" si="0"/>
        <v>100</v>
      </c>
      <c r="G37" s="51"/>
      <c r="H37" s="191">
        <v>0</v>
      </c>
      <c r="I37" s="131">
        <f t="shared" si="1"/>
        <v>0</v>
      </c>
      <c r="J37" s="132"/>
    </row>
    <row r="38" spans="1:10" ht="14.25" customHeight="1">
      <c r="A38" s="28" t="s">
        <v>262</v>
      </c>
      <c r="B38" s="134">
        <f t="shared" si="2"/>
        <v>10</v>
      </c>
      <c r="C38" s="131">
        <f t="shared" si="3"/>
        <v>6.0606060606060606</v>
      </c>
      <c r="D38" s="130"/>
      <c r="E38" s="191">
        <v>8</v>
      </c>
      <c r="F38" s="145">
        <f t="shared" si="0"/>
        <v>80</v>
      </c>
      <c r="G38" s="51"/>
      <c r="H38" s="191">
        <v>2</v>
      </c>
      <c r="I38" s="131">
        <f t="shared" si="1"/>
        <v>20</v>
      </c>
      <c r="J38" s="132"/>
    </row>
    <row r="39" spans="1:10" ht="14.25" customHeight="1">
      <c r="A39" s="28" t="s">
        <v>263</v>
      </c>
      <c r="B39" s="134">
        <f t="shared" si="2"/>
        <v>2</v>
      </c>
      <c r="C39" s="131">
        <f t="shared" si="3"/>
        <v>1.2121212121212122</v>
      </c>
      <c r="D39" s="130"/>
      <c r="E39" s="191">
        <v>2</v>
      </c>
      <c r="F39" s="145">
        <f t="shared" si="0"/>
        <v>100</v>
      </c>
      <c r="G39" s="51"/>
      <c r="H39" s="191">
        <v>0</v>
      </c>
      <c r="I39" s="131">
        <f t="shared" si="1"/>
        <v>0</v>
      </c>
      <c r="J39" s="132"/>
    </row>
    <row r="40" spans="1:10" ht="14.25" customHeight="1">
      <c r="A40" s="28" t="s">
        <v>264</v>
      </c>
      <c r="B40" s="134">
        <f t="shared" si="2"/>
        <v>5</v>
      </c>
      <c r="C40" s="131">
        <f t="shared" si="3"/>
        <v>3.0303030303030303</v>
      </c>
      <c r="D40" s="130"/>
      <c r="E40" s="191">
        <v>5</v>
      </c>
      <c r="F40" s="145">
        <f t="shared" si="0"/>
        <v>100</v>
      </c>
      <c r="G40" s="51"/>
      <c r="H40" s="191">
        <v>0</v>
      </c>
      <c r="I40" s="131">
        <f t="shared" si="1"/>
        <v>0</v>
      </c>
      <c r="J40" s="132"/>
    </row>
    <row r="41" spans="1:10" ht="14.25" customHeight="1">
      <c r="A41" s="28" t="s">
        <v>265</v>
      </c>
      <c r="B41" s="134">
        <f t="shared" si="2"/>
        <v>1</v>
      </c>
      <c r="C41" s="131">
        <f t="shared" si="3"/>
        <v>0.60606060606060608</v>
      </c>
      <c r="D41" s="130"/>
      <c r="E41" s="191">
        <v>0</v>
      </c>
      <c r="F41" s="145">
        <f t="shared" si="0"/>
        <v>0</v>
      </c>
      <c r="G41" s="51"/>
      <c r="H41" s="191">
        <v>1</v>
      </c>
      <c r="I41" s="131">
        <f t="shared" si="1"/>
        <v>100</v>
      </c>
      <c r="J41" s="132"/>
    </row>
    <row r="42" spans="1:10" ht="14.25" customHeight="1">
      <c r="A42" s="28" t="s">
        <v>266</v>
      </c>
      <c r="B42" s="134">
        <f t="shared" si="2"/>
        <v>1</v>
      </c>
      <c r="C42" s="131">
        <f t="shared" si="3"/>
        <v>0.60606060606060608</v>
      </c>
      <c r="D42" s="130"/>
      <c r="E42" s="191">
        <v>1</v>
      </c>
      <c r="F42" s="145">
        <f t="shared" si="0"/>
        <v>100</v>
      </c>
      <c r="G42" s="51"/>
      <c r="H42" s="191">
        <v>0</v>
      </c>
      <c r="I42" s="131">
        <f t="shared" si="1"/>
        <v>0</v>
      </c>
      <c r="J42" s="132"/>
    </row>
    <row r="43" spans="1:10" ht="14.25" customHeight="1">
      <c r="A43" s="28" t="s">
        <v>267</v>
      </c>
      <c r="B43" s="134">
        <f t="shared" si="2"/>
        <v>1</v>
      </c>
      <c r="C43" s="131">
        <f t="shared" si="3"/>
        <v>0.60606060606060608</v>
      </c>
      <c r="D43" s="130"/>
      <c r="E43" s="191">
        <v>1</v>
      </c>
      <c r="F43" s="145">
        <f t="shared" si="0"/>
        <v>100</v>
      </c>
      <c r="G43" s="51"/>
      <c r="H43" s="191">
        <v>0</v>
      </c>
      <c r="I43" s="131">
        <f t="shared" si="1"/>
        <v>0</v>
      </c>
      <c r="J43" s="132"/>
    </row>
    <row r="44" spans="1:10" ht="14.25" customHeight="1">
      <c r="A44" s="28" t="s">
        <v>268</v>
      </c>
      <c r="B44" s="134">
        <f t="shared" si="2"/>
        <v>12</v>
      </c>
      <c r="C44" s="131">
        <f t="shared" si="3"/>
        <v>7.2727272727272725</v>
      </c>
      <c r="D44" s="130"/>
      <c r="E44" s="191">
        <v>11</v>
      </c>
      <c r="F44" s="145">
        <f t="shared" si="0"/>
        <v>91.666666666666657</v>
      </c>
      <c r="G44" s="51"/>
      <c r="H44" s="191">
        <v>1</v>
      </c>
      <c r="I44" s="131">
        <f t="shared" si="1"/>
        <v>8.3333333333333321</v>
      </c>
      <c r="J44" s="132"/>
    </row>
    <row r="45" spans="1:10" ht="14.25" customHeight="1">
      <c r="A45" s="28" t="s">
        <v>269</v>
      </c>
      <c r="B45" s="134">
        <f t="shared" si="2"/>
        <v>1</v>
      </c>
      <c r="C45" s="131">
        <f t="shared" si="3"/>
        <v>0.60606060606060608</v>
      </c>
      <c r="D45" s="130"/>
      <c r="E45" s="191">
        <v>1</v>
      </c>
      <c r="F45" s="145">
        <f t="shared" si="0"/>
        <v>100</v>
      </c>
      <c r="G45" s="51"/>
      <c r="H45" s="191">
        <v>0</v>
      </c>
      <c r="I45" s="131">
        <f t="shared" si="1"/>
        <v>0</v>
      </c>
      <c r="J45" s="132"/>
    </row>
    <row r="46" spans="1:10" ht="14.25" customHeight="1">
      <c r="A46" s="28" t="s">
        <v>270</v>
      </c>
      <c r="B46" s="134">
        <f t="shared" si="2"/>
        <v>15</v>
      </c>
      <c r="C46" s="131">
        <f t="shared" si="3"/>
        <v>9.0909090909090917</v>
      </c>
      <c r="D46" s="130"/>
      <c r="E46" s="191">
        <v>14</v>
      </c>
      <c r="F46" s="145">
        <f t="shared" si="0"/>
        <v>93.333333333333329</v>
      </c>
      <c r="G46" s="51"/>
      <c r="H46" s="191">
        <v>1</v>
      </c>
      <c r="I46" s="131">
        <f t="shared" si="1"/>
        <v>6.666666666666667</v>
      </c>
      <c r="J46" s="132"/>
    </row>
    <row r="47" spans="1:10" ht="14.25" customHeight="1">
      <c r="A47" s="28" t="s">
        <v>271</v>
      </c>
      <c r="B47" s="134">
        <f t="shared" si="2"/>
        <v>12</v>
      </c>
      <c r="C47" s="131">
        <f t="shared" si="3"/>
        <v>7.2727272727272725</v>
      </c>
      <c r="D47" s="130"/>
      <c r="E47" s="191">
        <v>11</v>
      </c>
      <c r="F47" s="145">
        <f t="shared" si="0"/>
        <v>91.666666666666657</v>
      </c>
      <c r="G47" s="51"/>
      <c r="H47" s="191">
        <v>1</v>
      </c>
      <c r="I47" s="131">
        <f t="shared" si="1"/>
        <v>8.3333333333333321</v>
      </c>
      <c r="J47" s="132"/>
    </row>
    <row r="48" spans="1:10" ht="14.25" customHeight="1">
      <c r="A48" s="28" t="s">
        <v>272</v>
      </c>
      <c r="B48" s="134">
        <f t="shared" si="2"/>
        <v>4</v>
      </c>
      <c r="C48" s="131">
        <f t="shared" si="3"/>
        <v>2.4242424242424243</v>
      </c>
      <c r="D48" s="130"/>
      <c r="E48" s="191">
        <v>4</v>
      </c>
      <c r="F48" s="145">
        <f t="shared" si="0"/>
        <v>100</v>
      </c>
      <c r="G48" s="51"/>
      <c r="H48" s="191">
        <v>0</v>
      </c>
      <c r="I48" s="131">
        <f t="shared" si="1"/>
        <v>0</v>
      </c>
      <c r="J48" s="132"/>
    </row>
    <row r="49" spans="1:10" ht="14.25" customHeight="1">
      <c r="A49" s="28" t="s">
        <v>365</v>
      </c>
      <c r="B49" s="134">
        <f t="shared" si="2"/>
        <v>1</v>
      </c>
      <c r="C49" s="131">
        <f t="shared" si="3"/>
        <v>0.60606060606060608</v>
      </c>
      <c r="D49" s="130"/>
      <c r="E49" s="191">
        <v>1</v>
      </c>
      <c r="F49" s="145">
        <f t="shared" si="0"/>
        <v>100</v>
      </c>
      <c r="G49" s="51"/>
      <c r="H49" s="191">
        <v>0</v>
      </c>
      <c r="I49" s="131">
        <f t="shared" si="1"/>
        <v>0</v>
      </c>
      <c r="J49" s="132"/>
    </row>
    <row r="50" spans="1:10" ht="14.25" customHeight="1">
      <c r="A50" s="200" t="s">
        <v>332</v>
      </c>
      <c r="B50" s="134">
        <f>IF(A50&lt;&gt;0,E50+H50,"")</f>
        <v>3</v>
      </c>
      <c r="C50" s="131">
        <f>IF(A50&lt;&gt;0,B50/$B$12*100,"")</f>
        <v>1.8181818181818181</v>
      </c>
      <c r="D50" s="130"/>
      <c r="E50" s="191">
        <v>3</v>
      </c>
      <c r="F50" s="145">
        <f t="shared" si="0"/>
        <v>100</v>
      </c>
      <c r="G50" s="51"/>
      <c r="H50" s="191">
        <v>0</v>
      </c>
      <c r="I50" s="131">
        <f t="shared" si="1"/>
        <v>0</v>
      </c>
      <c r="J50" s="132"/>
    </row>
    <row r="51" spans="1:10" ht="14.25" customHeight="1">
      <c r="A51" s="28" t="s">
        <v>273</v>
      </c>
      <c r="B51" s="134">
        <f>IF(A51&lt;&gt;0,E51+H51,"")</f>
        <v>1</v>
      </c>
      <c r="C51" s="131">
        <f>IF(A51&lt;&gt;0,B51/$B$12*100,"")</f>
        <v>0.60606060606060608</v>
      </c>
      <c r="D51" s="130"/>
      <c r="E51" s="191">
        <v>1</v>
      </c>
      <c r="F51" s="145">
        <f t="shared" si="0"/>
        <v>100</v>
      </c>
      <c r="G51" s="51"/>
      <c r="H51" s="191">
        <v>0</v>
      </c>
      <c r="I51" s="131">
        <f t="shared" si="1"/>
        <v>0</v>
      </c>
      <c r="J51" s="132"/>
    </row>
    <row r="52" spans="1:10" ht="14.25" customHeight="1">
      <c r="A52" s="28" t="s">
        <v>275</v>
      </c>
      <c r="B52" s="134">
        <f>IF(A52&lt;&gt;0,E52+H52,"")</f>
        <v>1</v>
      </c>
      <c r="C52" s="131">
        <f>IF(A52&lt;&gt;0,B52/$B$12*100,"")</f>
        <v>0.60606060606060608</v>
      </c>
      <c r="D52" s="130"/>
      <c r="E52" s="191">
        <v>0</v>
      </c>
      <c r="F52" s="145">
        <f t="shared" si="0"/>
        <v>0</v>
      </c>
      <c r="G52" s="51"/>
      <c r="H52" s="191">
        <v>1</v>
      </c>
      <c r="I52" s="131">
        <f t="shared" si="1"/>
        <v>100</v>
      </c>
      <c r="J52" s="132"/>
    </row>
    <row r="53" spans="1:10" ht="6" customHeight="1" thickBot="1">
      <c r="A53" s="61"/>
      <c r="B53" s="236"/>
      <c r="C53" s="66"/>
      <c r="D53" s="66"/>
      <c r="E53" s="66"/>
      <c r="F53" s="181"/>
      <c r="G53" s="66"/>
      <c r="H53" s="66"/>
      <c r="I53" s="66"/>
      <c r="J53" s="289"/>
    </row>
    <row r="54" spans="1:10" ht="6.75" customHeight="1">
      <c r="A54" s="72"/>
      <c r="B54" s="239"/>
      <c r="C54" s="73"/>
      <c r="D54" s="73"/>
      <c r="E54" s="73"/>
      <c r="F54" s="73"/>
      <c r="G54" s="73"/>
      <c r="I54" s="73"/>
      <c r="J54" s="72"/>
    </row>
    <row r="55" spans="1:10" ht="13.5" customHeight="1">
      <c r="A55" s="50" t="s">
        <v>366</v>
      </c>
      <c r="B55" s="239"/>
      <c r="C55" s="73"/>
      <c r="D55" s="73"/>
      <c r="E55" s="73"/>
      <c r="F55" s="73"/>
      <c r="G55" s="73"/>
      <c r="I55" s="73"/>
      <c r="J55" s="72"/>
    </row>
    <row r="56" spans="1:10" ht="12" customHeight="1">
      <c r="A56" s="55" t="s">
        <v>351</v>
      </c>
      <c r="B56" s="102"/>
      <c r="C56" s="98"/>
      <c r="F56" s="98"/>
    </row>
    <row r="57" spans="1:10" ht="13.2" customHeight="1">
      <c r="B57" s="102"/>
      <c r="C57" s="98"/>
      <c r="F57" s="98"/>
    </row>
    <row r="58" spans="1:10" ht="11.25" customHeight="1">
      <c r="A58" s="55" t="s">
        <v>352</v>
      </c>
      <c r="B58" s="102"/>
      <c r="C58" s="98"/>
      <c r="F58" s="98"/>
    </row>
    <row r="59" spans="1:10" ht="13.2" customHeight="1">
      <c r="A59" s="55" t="s">
        <v>353</v>
      </c>
      <c r="B59" s="102"/>
      <c r="C59" s="98"/>
      <c r="F59" s="98"/>
    </row>
  </sheetData>
  <mergeCells count="3">
    <mergeCell ref="B8:C8"/>
    <mergeCell ref="E8:F8"/>
    <mergeCell ref="H8:I8"/>
  </mergeCells>
  <conditionalFormatting sqref="A1:XFD1048576">
    <cfRule type="cellIs" dxfId="3"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workbookViewId="0">
      <selection activeCell="I89" sqref="I89"/>
    </sheetView>
  </sheetViews>
  <sheetFormatPr baseColWidth="10" defaultColWidth="9.109375" defaultRowHeight="13.2"/>
  <cols>
    <col min="1" max="1" width="34.44140625" style="55" customWidth="1"/>
    <col min="2" max="2" width="8.33203125" style="39" customWidth="1"/>
    <col min="3" max="3" width="8.33203125" style="156" customWidth="1"/>
    <col min="4" max="4" width="2.6640625" style="37" customWidth="1"/>
    <col min="5" max="5" width="5.6640625" style="47" customWidth="1"/>
    <col min="6" max="6" width="7.44140625" style="156" customWidth="1"/>
    <col min="7" max="7" width="2.6640625" style="156" customWidth="1"/>
    <col min="8" max="8" width="5.6640625" style="47" customWidth="1"/>
    <col min="9" max="9" width="6.44140625" style="37" customWidth="1"/>
    <col min="10" max="10" width="2.6640625" style="37" customWidth="1"/>
    <col min="11" max="11" width="5.6640625" style="47" customWidth="1"/>
    <col min="12" max="12" width="6.5546875" style="37" customWidth="1"/>
    <col min="13" max="13" width="2.6640625" style="37" customWidth="1"/>
    <col min="14" max="14" width="5.6640625" style="47" customWidth="1"/>
    <col min="15" max="15" width="6.44140625" style="37" customWidth="1"/>
    <col min="16" max="16" width="2.6640625" style="37" customWidth="1"/>
    <col min="17" max="17" width="6.5546875" style="47" customWidth="1"/>
    <col min="18" max="18" width="6.44140625" style="37" customWidth="1"/>
    <col min="19" max="19" width="2.6640625" style="37" customWidth="1"/>
    <col min="20" max="20" width="3.5546875" style="55" customWidth="1"/>
    <col min="21" max="256" width="9.109375" style="55"/>
    <col min="257" max="257" width="34.44140625" style="55" customWidth="1"/>
    <col min="258" max="259" width="8.33203125" style="55" customWidth="1"/>
    <col min="260" max="260" width="2.6640625" style="55" customWidth="1"/>
    <col min="261" max="261" width="5.6640625" style="55" customWidth="1"/>
    <col min="262" max="262" width="7.44140625" style="55" customWidth="1"/>
    <col min="263" max="263" width="2.6640625" style="55" customWidth="1"/>
    <col min="264" max="264" width="5.6640625" style="55" customWidth="1"/>
    <col min="265" max="265" width="6.44140625" style="55" customWidth="1"/>
    <col min="266" max="266" width="2.6640625" style="55" customWidth="1"/>
    <col min="267" max="267" width="5.6640625" style="55" customWidth="1"/>
    <col min="268" max="268" width="6.5546875" style="55" customWidth="1"/>
    <col min="269" max="269" width="2.6640625" style="55" customWidth="1"/>
    <col min="270" max="270" width="5.6640625" style="55" customWidth="1"/>
    <col min="271" max="271" width="6.44140625" style="55" customWidth="1"/>
    <col min="272" max="272" width="2.6640625" style="55" customWidth="1"/>
    <col min="273" max="273" width="6.5546875" style="55" customWidth="1"/>
    <col min="274" max="274" width="6.44140625" style="55" customWidth="1"/>
    <col min="275" max="275" width="2.6640625" style="55" customWidth="1"/>
    <col min="276" max="276" width="3.5546875" style="55" customWidth="1"/>
    <col min="277" max="512" width="9.109375" style="55"/>
    <col min="513" max="513" width="34.44140625" style="55" customWidth="1"/>
    <col min="514" max="515" width="8.33203125" style="55" customWidth="1"/>
    <col min="516" max="516" width="2.6640625" style="55" customWidth="1"/>
    <col min="517" max="517" width="5.6640625" style="55" customWidth="1"/>
    <col min="518" max="518" width="7.44140625" style="55" customWidth="1"/>
    <col min="519" max="519" width="2.6640625" style="55" customWidth="1"/>
    <col min="520" max="520" width="5.6640625" style="55" customWidth="1"/>
    <col min="521" max="521" width="6.44140625" style="55" customWidth="1"/>
    <col min="522" max="522" width="2.6640625" style="55" customWidth="1"/>
    <col min="523" max="523" width="5.6640625" style="55" customWidth="1"/>
    <col min="524" max="524" width="6.5546875" style="55" customWidth="1"/>
    <col min="525" max="525" width="2.6640625" style="55" customWidth="1"/>
    <col min="526" max="526" width="5.6640625" style="55" customWidth="1"/>
    <col min="527" max="527" width="6.44140625" style="55" customWidth="1"/>
    <col min="528" max="528" width="2.6640625" style="55" customWidth="1"/>
    <col min="529" max="529" width="6.5546875" style="55" customWidth="1"/>
    <col min="530" max="530" width="6.44140625" style="55" customWidth="1"/>
    <col min="531" max="531" width="2.6640625" style="55" customWidth="1"/>
    <col min="532" max="532" width="3.5546875" style="55" customWidth="1"/>
    <col min="533" max="768" width="9.109375" style="55"/>
    <col min="769" max="769" width="34.44140625" style="55" customWidth="1"/>
    <col min="770" max="771" width="8.33203125" style="55" customWidth="1"/>
    <col min="772" max="772" width="2.6640625" style="55" customWidth="1"/>
    <col min="773" max="773" width="5.6640625" style="55" customWidth="1"/>
    <col min="774" max="774" width="7.44140625" style="55" customWidth="1"/>
    <col min="775" max="775" width="2.6640625" style="55" customWidth="1"/>
    <col min="776" max="776" width="5.6640625" style="55" customWidth="1"/>
    <col min="777" max="777" width="6.44140625" style="55" customWidth="1"/>
    <col min="778" max="778" width="2.6640625" style="55" customWidth="1"/>
    <col min="779" max="779" width="5.6640625" style="55" customWidth="1"/>
    <col min="780" max="780" width="6.5546875" style="55" customWidth="1"/>
    <col min="781" max="781" width="2.6640625" style="55" customWidth="1"/>
    <col min="782" max="782" width="5.6640625" style="55" customWidth="1"/>
    <col min="783" max="783" width="6.44140625" style="55" customWidth="1"/>
    <col min="784" max="784" width="2.6640625" style="55" customWidth="1"/>
    <col min="785" max="785" width="6.5546875" style="55" customWidth="1"/>
    <col min="786" max="786" width="6.44140625" style="55" customWidth="1"/>
    <col min="787" max="787" width="2.6640625" style="55" customWidth="1"/>
    <col min="788" max="788" width="3.5546875" style="55" customWidth="1"/>
    <col min="789" max="1024" width="9.109375" style="55"/>
    <col min="1025" max="1025" width="34.44140625" style="55" customWidth="1"/>
    <col min="1026" max="1027" width="8.33203125" style="55" customWidth="1"/>
    <col min="1028" max="1028" width="2.6640625" style="55" customWidth="1"/>
    <col min="1029" max="1029" width="5.6640625" style="55" customWidth="1"/>
    <col min="1030" max="1030" width="7.44140625" style="55" customWidth="1"/>
    <col min="1031" max="1031" width="2.6640625" style="55" customWidth="1"/>
    <col min="1032" max="1032" width="5.6640625" style="55" customWidth="1"/>
    <col min="1033" max="1033" width="6.44140625" style="55" customWidth="1"/>
    <col min="1034" max="1034" width="2.6640625" style="55" customWidth="1"/>
    <col min="1035" max="1035" width="5.6640625" style="55" customWidth="1"/>
    <col min="1036" max="1036" width="6.5546875" style="55" customWidth="1"/>
    <col min="1037" max="1037" width="2.6640625" style="55" customWidth="1"/>
    <col min="1038" max="1038" width="5.6640625" style="55" customWidth="1"/>
    <col min="1039" max="1039" width="6.44140625" style="55" customWidth="1"/>
    <col min="1040" max="1040" width="2.6640625" style="55" customWidth="1"/>
    <col min="1041" max="1041" width="6.5546875" style="55" customWidth="1"/>
    <col min="1042" max="1042" width="6.44140625" style="55" customWidth="1"/>
    <col min="1043" max="1043" width="2.6640625" style="55" customWidth="1"/>
    <col min="1044" max="1044" width="3.5546875" style="55" customWidth="1"/>
    <col min="1045" max="1280" width="9.109375" style="55"/>
    <col min="1281" max="1281" width="34.44140625" style="55" customWidth="1"/>
    <col min="1282" max="1283" width="8.33203125" style="55" customWidth="1"/>
    <col min="1284" max="1284" width="2.6640625" style="55" customWidth="1"/>
    <col min="1285" max="1285" width="5.6640625" style="55" customWidth="1"/>
    <col min="1286" max="1286" width="7.44140625" style="55" customWidth="1"/>
    <col min="1287" max="1287" width="2.6640625" style="55" customWidth="1"/>
    <col min="1288" max="1288" width="5.6640625" style="55" customWidth="1"/>
    <col min="1289" max="1289" width="6.44140625" style="55" customWidth="1"/>
    <col min="1290" max="1290" width="2.6640625" style="55" customWidth="1"/>
    <col min="1291" max="1291" width="5.6640625" style="55" customWidth="1"/>
    <col min="1292" max="1292" width="6.5546875" style="55" customWidth="1"/>
    <col min="1293" max="1293" width="2.6640625" style="55" customWidth="1"/>
    <col min="1294" max="1294" width="5.6640625" style="55" customWidth="1"/>
    <col min="1295" max="1295" width="6.44140625" style="55" customWidth="1"/>
    <col min="1296" max="1296" width="2.6640625" style="55" customWidth="1"/>
    <col min="1297" max="1297" width="6.5546875" style="55" customWidth="1"/>
    <col min="1298" max="1298" width="6.44140625" style="55" customWidth="1"/>
    <col min="1299" max="1299" width="2.6640625" style="55" customWidth="1"/>
    <col min="1300" max="1300" width="3.5546875" style="55" customWidth="1"/>
    <col min="1301" max="1536" width="9.109375" style="55"/>
    <col min="1537" max="1537" width="34.44140625" style="55" customWidth="1"/>
    <col min="1538" max="1539" width="8.33203125" style="55" customWidth="1"/>
    <col min="1540" max="1540" width="2.6640625" style="55" customWidth="1"/>
    <col min="1541" max="1541" width="5.6640625" style="55" customWidth="1"/>
    <col min="1542" max="1542" width="7.44140625" style="55" customWidth="1"/>
    <col min="1543" max="1543" width="2.6640625" style="55" customWidth="1"/>
    <col min="1544" max="1544" width="5.6640625" style="55" customWidth="1"/>
    <col min="1545" max="1545" width="6.44140625" style="55" customWidth="1"/>
    <col min="1546" max="1546" width="2.6640625" style="55" customWidth="1"/>
    <col min="1547" max="1547" width="5.6640625" style="55" customWidth="1"/>
    <col min="1548" max="1548" width="6.5546875" style="55" customWidth="1"/>
    <col min="1549" max="1549" width="2.6640625" style="55" customWidth="1"/>
    <col min="1550" max="1550" width="5.6640625" style="55" customWidth="1"/>
    <col min="1551" max="1551" width="6.44140625" style="55" customWidth="1"/>
    <col min="1552" max="1552" width="2.6640625" style="55" customWidth="1"/>
    <col min="1553" max="1553" width="6.5546875" style="55" customWidth="1"/>
    <col min="1554" max="1554" width="6.44140625" style="55" customWidth="1"/>
    <col min="1555" max="1555" width="2.6640625" style="55" customWidth="1"/>
    <col min="1556" max="1556" width="3.5546875" style="55" customWidth="1"/>
    <col min="1557" max="1792" width="9.109375" style="55"/>
    <col min="1793" max="1793" width="34.44140625" style="55" customWidth="1"/>
    <col min="1794" max="1795" width="8.33203125" style="55" customWidth="1"/>
    <col min="1796" max="1796" width="2.6640625" style="55" customWidth="1"/>
    <col min="1797" max="1797" width="5.6640625" style="55" customWidth="1"/>
    <col min="1798" max="1798" width="7.44140625" style="55" customWidth="1"/>
    <col min="1799" max="1799" width="2.6640625" style="55" customWidth="1"/>
    <col min="1800" max="1800" width="5.6640625" style="55" customWidth="1"/>
    <col min="1801" max="1801" width="6.44140625" style="55" customWidth="1"/>
    <col min="1802" max="1802" width="2.6640625" style="55" customWidth="1"/>
    <col min="1803" max="1803" width="5.6640625" style="55" customWidth="1"/>
    <col min="1804" max="1804" width="6.5546875" style="55" customWidth="1"/>
    <col min="1805" max="1805" width="2.6640625" style="55" customWidth="1"/>
    <col min="1806" max="1806" width="5.6640625" style="55" customWidth="1"/>
    <col min="1807" max="1807" width="6.44140625" style="55" customWidth="1"/>
    <col min="1808" max="1808" width="2.6640625" style="55" customWidth="1"/>
    <col min="1809" max="1809" width="6.5546875" style="55" customWidth="1"/>
    <col min="1810" max="1810" width="6.44140625" style="55" customWidth="1"/>
    <col min="1811" max="1811" width="2.6640625" style="55" customWidth="1"/>
    <col min="1812" max="1812" width="3.5546875" style="55" customWidth="1"/>
    <col min="1813" max="2048" width="9.109375" style="55"/>
    <col min="2049" max="2049" width="34.44140625" style="55" customWidth="1"/>
    <col min="2050" max="2051" width="8.33203125" style="55" customWidth="1"/>
    <col min="2052" max="2052" width="2.6640625" style="55" customWidth="1"/>
    <col min="2053" max="2053" width="5.6640625" style="55" customWidth="1"/>
    <col min="2054" max="2054" width="7.44140625" style="55" customWidth="1"/>
    <col min="2055" max="2055" width="2.6640625" style="55" customWidth="1"/>
    <col min="2056" max="2056" width="5.6640625" style="55" customWidth="1"/>
    <col min="2057" max="2057" width="6.44140625" style="55" customWidth="1"/>
    <col min="2058" max="2058" width="2.6640625" style="55" customWidth="1"/>
    <col min="2059" max="2059" width="5.6640625" style="55" customWidth="1"/>
    <col min="2060" max="2060" width="6.5546875" style="55" customWidth="1"/>
    <col min="2061" max="2061" width="2.6640625" style="55" customWidth="1"/>
    <col min="2062" max="2062" width="5.6640625" style="55" customWidth="1"/>
    <col min="2063" max="2063" width="6.44140625" style="55" customWidth="1"/>
    <col min="2064" max="2064" width="2.6640625" style="55" customWidth="1"/>
    <col min="2065" max="2065" width="6.5546875" style="55" customWidth="1"/>
    <col min="2066" max="2066" width="6.44140625" style="55" customWidth="1"/>
    <col min="2067" max="2067" width="2.6640625" style="55" customWidth="1"/>
    <col min="2068" max="2068" width="3.5546875" style="55" customWidth="1"/>
    <col min="2069" max="2304" width="9.109375" style="55"/>
    <col min="2305" max="2305" width="34.44140625" style="55" customWidth="1"/>
    <col min="2306" max="2307" width="8.33203125" style="55" customWidth="1"/>
    <col min="2308" max="2308" width="2.6640625" style="55" customWidth="1"/>
    <col min="2309" max="2309" width="5.6640625" style="55" customWidth="1"/>
    <col min="2310" max="2310" width="7.44140625" style="55" customWidth="1"/>
    <col min="2311" max="2311" width="2.6640625" style="55" customWidth="1"/>
    <col min="2312" max="2312" width="5.6640625" style="55" customWidth="1"/>
    <col min="2313" max="2313" width="6.44140625" style="55" customWidth="1"/>
    <col min="2314" max="2314" width="2.6640625" style="55" customWidth="1"/>
    <col min="2315" max="2315" width="5.6640625" style="55" customWidth="1"/>
    <col min="2316" max="2316" width="6.5546875" style="55" customWidth="1"/>
    <col min="2317" max="2317" width="2.6640625" style="55" customWidth="1"/>
    <col min="2318" max="2318" width="5.6640625" style="55" customWidth="1"/>
    <col min="2319" max="2319" width="6.44140625" style="55" customWidth="1"/>
    <col min="2320" max="2320" width="2.6640625" style="55" customWidth="1"/>
    <col min="2321" max="2321" width="6.5546875" style="55" customWidth="1"/>
    <col min="2322" max="2322" width="6.44140625" style="55" customWidth="1"/>
    <col min="2323" max="2323" width="2.6640625" style="55" customWidth="1"/>
    <col min="2324" max="2324" width="3.5546875" style="55" customWidth="1"/>
    <col min="2325" max="2560" width="9.109375" style="55"/>
    <col min="2561" max="2561" width="34.44140625" style="55" customWidth="1"/>
    <col min="2562" max="2563" width="8.33203125" style="55" customWidth="1"/>
    <col min="2564" max="2564" width="2.6640625" style="55" customWidth="1"/>
    <col min="2565" max="2565" width="5.6640625" style="55" customWidth="1"/>
    <col min="2566" max="2566" width="7.44140625" style="55" customWidth="1"/>
    <col min="2567" max="2567" width="2.6640625" style="55" customWidth="1"/>
    <col min="2568" max="2568" width="5.6640625" style="55" customWidth="1"/>
    <col min="2569" max="2569" width="6.44140625" style="55" customWidth="1"/>
    <col min="2570" max="2570" width="2.6640625" style="55" customWidth="1"/>
    <col min="2571" max="2571" width="5.6640625" style="55" customWidth="1"/>
    <col min="2572" max="2572" width="6.5546875" style="55" customWidth="1"/>
    <col min="2573" max="2573" width="2.6640625" style="55" customWidth="1"/>
    <col min="2574" max="2574" width="5.6640625" style="55" customWidth="1"/>
    <col min="2575" max="2575" width="6.44140625" style="55" customWidth="1"/>
    <col min="2576" max="2576" width="2.6640625" style="55" customWidth="1"/>
    <col min="2577" max="2577" width="6.5546875" style="55" customWidth="1"/>
    <col min="2578" max="2578" width="6.44140625" style="55" customWidth="1"/>
    <col min="2579" max="2579" width="2.6640625" style="55" customWidth="1"/>
    <col min="2580" max="2580" width="3.5546875" style="55" customWidth="1"/>
    <col min="2581" max="2816" width="9.109375" style="55"/>
    <col min="2817" max="2817" width="34.44140625" style="55" customWidth="1"/>
    <col min="2818" max="2819" width="8.33203125" style="55" customWidth="1"/>
    <col min="2820" max="2820" width="2.6640625" style="55" customWidth="1"/>
    <col min="2821" max="2821" width="5.6640625" style="55" customWidth="1"/>
    <col min="2822" max="2822" width="7.44140625" style="55" customWidth="1"/>
    <col min="2823" max="2823" width="2.6640625" style="55" customWidth="1"/>
    <col min="2824" max="2824" width="5.6640625" style="55" customWidth="1"/>
    <col min="2825" max="2825" width="6.44140625" style="55" customWidth="1"/>
    <col min="2826" max="2826" width="2.6640625" style="55" customWidth="1"/>
    <col min="2827" max="2827" width="5.6640625" style="55" customWidth="1"/>
    <col min="2828" max="2828" width="6.5546875" style="55" customWidth="1"/>
    <col min="2829" max="2829" width="2.6640625" style="55" customWidth="1"/>
    <col min="2830" max="2830" width="5.6640625" style="55" customWidth="1"/>
    <col min="2831" max="2831" width="6.44140625" style="55" customWidth="1"/>
    <col min="2832" max="2832" width="2.6640625" style="55" customWidth="1"/>
    <col min="2833" max="2833" width="6.5546875" style="55" customWidth="1"/>
    <col min="2834" max="2834" width="6.44140625" style="55" customWidth="1"/>
    <col min="2835" max="2835" width="2.6640625" style="55" customWidth="1"/>
    <col min="2836" max="2836" width="3.5546875" style="55" customWidth="1"/>
    <col min="2837" max="3072" width="9.109375" style="55"/>
    <col min="3073" max="3073" width="34.44140625" style="55" customWidth="1"/>
    <col min="3074" max="3075" width="8.33203125" style="55" customWidth="1"/>
    <col min="3076" max="3076" width="2.6640625" style="55" customWidth="1"/>
    <col min="3077" max="3077" width="5.6640625" style="55" customWidth="1"/>
    <col min="3078" max="3078" width="7.44140625" style="55" customWidth="1"/>
    <col min="3079" max="3079" width="2.6640625" style="55" customWidth="1"/>
    <col min="3080" max="3080" width="5.6640625" style="55" customWidth="1"/>
    <col min="3081" max="3081" width="6.44140625" style="55" customWidth="1"/>
    <col min="3082" max="3082" width="2.6640625" style="55" customWidth="1"/>
    <col min="3083" max="3083" width="5.6640625" style="55" customWidth="1"/>
    <col min="3084" max="3084" width="6.5546875" style="55" customWidth="1"/>
    <col min="3085" max="3085" width="2.6640625" style="55" customWidth="1"/>
    <col min="3086" max="3086" width="5.6640625" style="55" customWidth="1"/>
    <col min="3087" max="3087" width="6.44140625" style="55" customWidth="1"/>
    <col min="3088" max="3088" width="2.6640625" style="55" customWidth="1"/>
    <col min="3089" max="3089" width="6.5546875" style="55" customWidth="1"/>
    <col min="3090" max="3090" width="6.44140625" style="55" customWidth="1"/>
    <col min="3091" max="3091" width="2.6640625" style="55" customWidth="1"/>
    <col min="3092" max="3092" width="3.5546875" style="55" customWidth="1"/>
    <col min="3093" max="3328" width="9.109375" style="55"/>
    <col min="3329" max="3329" width="34.44140625" style="55" customWidth="1"/>
    <col min="3330" max="3331" width="8.33203125" style="55" customWidth="1"/>
    <col min="3332" max="3332" width="2.6640625" style="55" customWidth="1"/>
    <col min="3333" max="3333" width="5.6640625" style="55" customWidth="1"/>
    <col min="3334" max="3334" width="7.44140625" style="55" customWidth="1"/>
    <col min="3335" max="3335" width="2.6640625" style="55" customWidth="1"/>
    <col min="3336" max="3336" width="5.6640625" style="55" customWidth="1"/>
    <col min="3337" max="3337" width="6.44140625" style="55" customWidth="1"/>
    <col min="3338" max="3338" width="2.6640625" style="55" customWidth="1"/>
    <col min="3339" max="3339" width="5.6640625" style="55" customWidth="1"/>
    <col min="3340" max="3340" width="6.5546875" style="55" customWidth="1"/>
    <col min="3341" max="3341" width="2.6640625" style="55" customWidth="1"/>
    <col min="3342" max="3342" width="5.6640625" style="55" customWidth="1"/>
    <col min="3343" max="3343" width="6.44140625" style="55" customWidth="1"/>
    <col min="3344" max="3344" width="2.6640625" style="55" customWidth="1"/>
    <col min="3345" max="3345" width="6.5546875" style="55" customWidth="1"/>
    <col min="3346" max="3346" width="6.44140625" style="55" customWidth="1"/>
    <col min="3347" max="3347" width="2.6640625" style="55" customWidth="1"/>
    <col min="3348" max="3348" width="3.5546875" style="55" customWidth="1"/>
    <col min="3349" max="3584" width="9.109375" style="55"/>
    <col min="3585" max="3585" width="34.44140625" style="55" customWidth="1"/>
    <col min="3586" max="3587" width="8.33203125" style="55" customWidth="1"/>
    <col min="3588" max="3588" width="2.6640625" style="55" customWidth="1"/>
    <col min="3589" max="3589" width="5.6640625" style="55" customWidth="1"/>
    <col min="3590" max="3590" width="7.44140625" style="55" customWidth="1"/>
    <col min="3591" max="3591" width="2.6640625" style="55" customWidth="1"/>
    <col min="3592" max="3592" width="5.6640625" style="55" customWidth="1"/>
    <col min="3593" max="3593" width="6.44140625" style="55" customWidth="1"/>
    <col min="3594" max="3594" width="2.6640625" style="55" customWidth="1"/>
    <col min="3595" max="3595" width="5.6640625" style="55" customWidth="1"/>
    <col min="3596" max="3596" width="6.5546875" style="55" customWidth="1"/>
    <col min="3597" max="3597" width="2.6640625" style="55" customWidth="1"/>
    <col min="3598" max="3598" width="5.6640625" style="55" customWidth="1"/>
    <col min="3599" max="3599" width="6.44140625" style="55" customWidth="1"/>
    <col min="3600" max="3600" width="2.6640625" style="55" customWidth="1"/>
    <col min="3601" max="3601" width="6.5546875" style="55" customWidth="1"/>
    <col min="3602" max="3602" width="6.44140625" style="55" customWidth="1"/>
    <col min="3603" max="3603" width="2.6640625" style="55" customWidth="1"/>
    <col min="3604" max="3604" width="3.5546875" style="55" customWidth="1"/>
    <col min="3605" max="3840" width="9.109375" style="55"/>
    <col min="3841" max="3841" width="34.44140625" style="55" customWidth="1"/>
    <col min="3842" max="3843" width="8.33203125" style="55" customWidth="1"/>
    <col min="3844" max="3844" width="2.6640625" style="55" customWidth="1"/>
    <col min="3845" max="3845" width="5.6640625" style="55" customWidth="1"/>
    <col min="3846" max="3846" width="7.44140625" style="55" customWidth="1"/>
    <col min="3847" max="3847" width="2.6640625" style="55" customWidth="1"/>
    <col min="3848" max="3848" width="5.6640625" style="55" customWidth="1"/>
    <col min="3849" max="3849" width="6.44140625" style="55" customWidth="1"/>
    <col min="3850" max="3850" width="2.6640625" style="55" customWidth="1"/>
    <col min="3851" max="3851" width="5.6640625" style="55" customWidth="1"/>
    <col min="3852" max="3852" width="6.5546875" style="55" customWidth="1"/>
    <col min="3853" max="3853" width="2.6640625" style="55" customWidth="1"/>
    <col min="3854" max="3854" width="5.6640625" style="55" customWidth="1"/>
    <col min="3855" max="3855" width="6.44140625" style="55" customWidth="1"/>
    <col min="3856" max="3856" width="2.6640625" style="55" customWidth="1"/>
    <col min="3857" max="3857" width="6.5546875" style="55" customWidth="1"/>
    <col min="3858" max="3858" width="6.44140625" style="55" customWidth="1"/>
    <col min="3859" max="3859" width="2.6640625" style="55" customWidth="1"/>
    <col min="3860" max="3860" width="3.5546875" style="55" customWidth="1"/>
    <col min="3861" max="4096" width="9.109375" style="55"/>
    <col min="4097" max="4097" width="34.44140625" style="55" customWidth="1"/>
    <col min="4098" max="4099" width="8.33203125" style="55" customWidth="1"/>
    <col min="4100" max="4100" width="2.6640625" style="55" customWidth="1"/>
    <col min="4101" max="4101" width="5.6640625" style="55" customWidth="1"/>
    <col min="4102" max="4102" width="7.44140625" style="55" customWidth="1"/>
    <col min="4103" max="4103" width="2.6640625" style="55" customWidth="1"/>
    <col min="4104" max="4104" width="5.6640625" style="55" customWidth="1"/>
    <col min="4105" max="4105" width="6.44140625" style="55" customWidth="1"/>
    <col min="4106" max="4106" width="2.6640625" style="55" customWidth="1"/>
    <col min="4107" max="4107" width="5.6640625" style="55" customWidth="1"/>
    <col min="4108" max="4108" width="6.5546875" style="55" customWidth="1"/>
    <col min="4109" max="4109" width="2.6640625" style="55" customWidth="1"/>
    <col min="4110" max="4110" width="5.6640625" style="55" customWidth="1"/>
    <col min="4111" max="4111" width="6.44140625" style="55" customWidth="1"/>
    <col min="4112" max="4112" width="2.6640625" style="55" customWidth="1"/>
    <col min="4113" max="4113" width="6.5546875" style="55" customWidth="1"/>
    <col min="4114" max="4114" width="6.44140625" style="55" customWidth="1"/>
    <col min="4115" max="4115" width="2.6640625" style="55" customWidth="1"/>
    <col min="4116" max="4116" width="3.5546875" style="55" customWidth="1"/>
    <col min="4117" max="4352" width="9.109375" style="55"/>
    <col min="4353" max="4353" width="34.44140625" style="55" customWidth="1"/>
    <col min="4354" max="4355" width="8.33203125" style="55" customWidth="1"/>
    <col min="4356" max="4356" width="2.6640625" style="55" customWidth="1"/>
    <col min="4357" max="4357" width="5.6640625" style="55" customWidth="1"/>
    <col min="4358" max="4358" width="7.44140625" style="55" customWidth="1"/>
    <col min="4359" max="4359" width="2.6640625" style="55" customWidth="1"/>
    <col min="4360" max="4360" width="5.6640625" style="55" customWidth="1"/>
    <col min="4361" max="4361" width="6.44140625" style="55" customWidth="1"/>
    <col min="4362" max="4362" width="2.6640625" style="55" customWidth="1"/>
    <col min="4363" max="4363" width="5.6640625" style="55" customWidth="1"/>
    <col min="4364" max="4364" width="6.5546875" style="55" customWidth="1"/>
    <col min="4365" max="4365" width="2.6640625" style="55" customWidth="1"/>
    <col min="4366" max="4366" width="5.6640625" style="55" customWidth="1"/>
    <col min="4367" max="4367" width="6.44140625" style="55" customWidth="1"/>
    <col min="4368" max="4368" width="2.6640625" style="55" customWidth="1"/>
    <col min="4369" max="4369" width="6.5546875" style="55" customWidth="1"/>
    <col min="4370" max="4370" width="6.44140625" style="55" customWidth="1"/>
    <col min="4371" max="4371" width="2.6640625" style="55" customWidth="1"/>
    <col min="4372" max="4372" width="3.5546875" style="55" customWidth="1"/>
    <col min="4373" max="4608" width="9.109375" style="55"/>
    <col min="4609" max="4609" width="34.44140625" style="55" customWidth="1"/>
    <col min="4610" max="4611" width="8.33203125" style="55" customWidth="1"/>
    <col min="4612" max="4612" width="2.6640625" style="55" customWidth="1"/>
    <col min="4613" max="4613" width="5.6640625" style="55" customWidth="1"/>
    <col min="4614" max="4614" width="7.44140625" style="55" customWidth="1"/>
    <col min="4615" max="4615" width="2.6640625" style="55" customWidth="1"/>
    <col min="4616" max="4616" width="5.6640625" style="55" customWidth="1"/>
    <col min="4617" max="4617" width="6.44140625" style="55" customWidth="1"/>
    <col min="4618" max="4618" width="2.6640625" style="55" customWidth="1"/>
    <col min="4619" max="4619" width="5.6640625" style="55" customWidth="1"/>
    <col min="4620" max="4620" width="6.5546875" style="55" customWidth="1"/>
    <col min="4621" max="4621" width="2.6640625" style="55" customWidth="1"/>
    <col min="4622" max="4622" width="5.6640625" style="55" customWidth="1"/>
    <col min="4623" max="4623" width="6.44140625" style="55" customWidth="1"/>
    <col min="4624" max="4624" width="2.6640625" style="55" customWidth="1"/>
    <col min="4625" max="4625" width="6.5546875" style="55" customWidth="1"/>
    <col min="4626" max="4626" width="6.44140625" style="55" customWidth="1"/>
    <col min="4627" max="4627" width="2.6640625" style="55" customWidth="1"/>
    <col min="4628" max="4628" width="3.5546875" style="55" customWidth="1"/>
    <col min="4629" max="4864" width="9.109375" style="55"/>
    <col min="4865" max="4865" width="34.44140625" style="55" customWidth="1"/>
    <col min="4866" max="4867" width="8.33203125" style="55" customWidth="1"/>
    <col min="4868" max="4868" width="2.6640625" style="55" customWidth="1"/>
    <col min="4869" max="4869" width="5.6640625" style="55" customWidth="1"/>
    <col min="4870" max="4870" width="7.44140625" style="55" customWidth="1"/>
    <col min="4871" max="4871" width="2.6640625" style="55" customWidth="1"/>
    <col min="4872" max="4872" width="5.6640625" style="55" customWidth="1"/>
    <col min="4873" max="4873" width="6.44140625" style="55" customWidth="1"/>
    <col min="4874" max="4874" width="2.6640625" style="55" customWidth="1"/>
    <col min="4875" max="4875" width="5.6640625" style="55" customWidth="1"/>
    <col min="4876" max="4876" width="6.5546875" style="55" customWidth="1"/>
    <col min="4877" max="4877" width="2.6640625" style="55" customWidth="1"/>
    <col min="4878" max="4878" width="5.6640625" style="55" customWidth="1"/>
    <col min="4879" max="4879" width="6.44140625" style="55" customWidth="1"/>
    <col min="4880" max="4880" width="2.6640625" style="55" customWidth="1"/>
    <col min="4881" max="4881" width="6.5546875" style="55" customWidth="1"/>
    <col min="4882" max="4882" width="6.44140625" style="55" customWidth="1"/>
    <col min="4883" max="4883" width="2.6640625" style="55" customWidth="1"/>
    <col min="4884" max="4884" width="3.5546875" style="55" customWidth="1"/>
    <col min="4885" max="5120" width="9.109375" style="55"/>
    <col min="5121" max="5121" width="34.44140625" style="55" customWidth="1"/>
    <col min="5122" max="5123" width="8.33203125" style="55" customWidth="1"/>
    <col min="5124" max="5124" width="2.6640625" style="55" customWidth="1"/>
    <col min="5125" max="5125" width="5.6640625" style="55" customWidth="1"/>
    <col min="5126" max="5126" width="7.44140625" style="55" customWidth="1"/>
    <col min="5127" max="5127" width="2.6640625" style="55" customWidth="1"/>
    <col min="5128" max="5128" width="5.6640625" style="55" customWidth="1"/>
    <col min="5129" max="5129" width="6.44140625" style="55" customWidth="1"/>
    <col min="5130" max="5130" width="2.6640625" style="55" customWidth="1"/>
    <col min="5131" max="5131" width="5.6640625" style="55" customWidth="1"/>
    <col min="5132" max="5132" width="6.5546875" style="55" customWidth="1"/>
    <col min="5133" max="5133" width="2.6640625" style="55" customWidth="1"/>
    <col min="5134" max="5134" width="5.6640625" style="55" customWidth="1"/>
    <col min="5135" max="5135" width="6.44140625" style="55" customWidth="1"/>
    <col min="5136" max="5136" width="2.6640625" style="55" customWidth="1"/>
    <col min="5137" max="5137" width="6.5546875" style="55" customWidth="1"/>
    <col min="5138" max="5138" width="6.44140625" style="55" customWidth="1"/>
    <col min="5139" max="5139" width="2.6640625" style="55" customWidth="1"/>
    <col min="5140" max="5140" width="3.5546875" style="55" customWidth="1"/>
    <col min="5141" max="5376" width="9.109375" style="55"/>
    <col min="5377" max="5377" width="34.44140625" style="55" customWidth="1"/>
    <col min="5378" max="5379" width="8.33203125" style="55" customWidth="1"/>
    <col min="5380" max="5380" width="2.6640625" style="55" customWidth="1"/>
    <col min="5381" max="5381" width="5.6640625" style="55" customWidth="1"/>
    <col min="5382" max="5382" width="7.44140625" style="55" customWidth="1"/>
    <col min="5383" max="5383" width="2.6640625" style="55" customWidth="1"/>
    <col min="5384" max="5384" width="5.6640625" style="55" customWidth="1"/>
    <col min="5385" max="5385" width="6.44140625" style="55" customWidth="1"/>
    <col min="5386" max="5386" width="2.6640625" style="55" customWidth="1"/>
    <col min="5387" max="5387" width="5.6640625" style="55" customWidth="1"/>
    <col min="5388" max="5388" width="6.5546875" style="55" customWidth="1"/>
    <col min="5389" max="5389" width="2.6640625" style="55" customWidth="1"/>
    <col min="5390" max="5390" width="5.6640625" style="55" customWidth="1"/>
    <col min="5391" max="5391" width="6.44140625" style="55" customWidth="1"/>
    <col min="5392" max="5392" width="2.6640625" style="55" customWidth="1"/>
    <col min="5393" max="5393" width="6.5546875" style="55" customWidth="1"/>
    <col min="5394" max="5394" width="6.44140625" style="55" customWidth="1"/>
    <col min="5395" max="5395" width="2.6640625" style="55" customWidth="1"/>
    <col min="5396" max="5396" width="3.5546875" style="55" customWidth="1"/>
    <col min="5397" max="5632" width="9.109375" style="55"/>
    <col min="5633" max="5633" width="34.44140625" style="55" customWidth="1"/>
    <col min="5634" max="5635" width="8.33203125" style="55" customWidth="1"/>
    <col min="5636" max="5636" width="2.6640625" style="55" customWidth="1"/>
    <col min="5637" max="5637" width="5.6640625" style="55" customWidth="1"/>
    <col min="5638" max="5638" width="7.44140625" style="55" customWidth="1"/>
    <col min="5639" max="5639" width="2.6640625" style="55" customWidth="1"/>
    <col min="5640" max="5640" width="5.6640625" style="55" customWidth="1"/>
    <col min="5641" max="5641" width="6.44140625" style="55" customWidth="1"/>
    <col min="5642" max="5642" width="2.6640625" style="55" customWidth="1"/>
    <col min="5643" max="5643" width="5.6640625" style="55" customWidth="1"/>
    <col min="5644" max="5644" width="6.5546875" style="55" customWidth="1"/>
    <col min="5645" max="5645" width="2.6640625" style="55" customWidth="1"/>
    <col min="5646" max="5646" width="5.6640625" style="55" customWidth="1"/>
    <col min="5647" max="5647" width="6.44140625" style="55" customWidth="1"/>
    <col min="5648" max="5648" width="2.6640625" style="55" customWidth="1"/>
    <col min="5649" max="5649" width="6.5546875" style="55" customWidth="1"/>
    <col min="5650" max="5650" width="6.44140625" style="55" customWidth="1"/>
    <col min="5651" max="5651" width="2.6640625" style="55" customWidth="1"/>
    <col min="5652" max="5652" width="3.5546875" style="55" customWidth="1"/>
    <col min="5653" max="5888" width="9.109375" style="55"/>
    <col min="5889" max="5889" width="34.44140625" style="55" customWidth="1"/>
    <col min="5890" max="5891" width="8.33203125" style="55" customWidth="1"/>
    <col min="5892" max="5892" width="2.6640625" style="55" customWidth="1"/>
    <col min="5893" max="5893" width="5.6640625" style="55" customWidth="1"/>
    <col min="5894" max="5894" width="7.44140625" style="55" customWidth="1"/>
    <col min="5895" max="5895" width="2.6640625" style="55" customWidth="1"/>
    <col min="5896" max="5896" width="5.6640625" style="55" customWidth="1"/>
    <col min="5897" max="5897" width="6.44140625" style="55" customWidth="1"/>
    <col min="5898" max="5898" width="2.6640625" style="55" customWidth="1"/>
    <col min="5899" max="5899" width="5.6640625" style="55" customWidth="1"/>
    <col min="5900" max="5900" width="6.5546875" style="55" customWidth="1"/>
    <col min="5901" max="5901" width="2.6640625" style="55" customWidth="1"/>
    <col min="5902" max="5902" width="5.6640625" style="55" customWidth="1"/>
    <col min="5903" max="5903" width="6.44140625" style="55" customWidth="1"/>
    <col min="5904" max="5904" width="2.6640625" style="55" customWidth="1"/>
    <col min="5905" max="5905" width="6.5546875" style="55" customWidth="1"/>
    <col min="5906" max="5906" width="6.44140625" style="55" customWidth="1"/>
    <col min="5907" max="5907" width="2.6640625" style="55" customWidth="1"/>
    <col min="5908" max="5908" width="3.5546875" style="55" customWidth="1"/>
    <col min="5909" max="6144" width="9.109375" style="55"/>
    <col min="6145" max="6145" width="34.44140625" style="55" customWidth="1"/>
    <col min="6146" max="6147" width="8.33203125" style="55" customWidth="1"/>
    <col min="6148" max="6148" width="2.6640625" style="55" customWidth="1"/>
    <col min="6149" max="6149" width="5.6640625" style="55" customWidth="1"/>
    <col min="6150" max="6150" width="7.44140625" style="55" customWidth="1"/>
    <col min="6151" max="6151" width="2.6640625" style="55" customWidth="1"/>
    <col min="6152" max="6152" width="5.6640625" style="55" customWidth="1"/>
    <col min="6153" max="6153" width="6.44140625" style="55" customWidth="1"/>
    <col min="6154" max="6154" width="2.6640625" style="55" customWidth="1"/>
    <col min="6155" max="6155" width="5.6640625" style="55" customWidth="1"/>
    <col min="6156" max="6156" width="6.5546875" style="55" customWidth="1"/>
    <col min="6157" max="6157" width="2.6640625" style="55" customWidth="1"/>
    <col min="6158" max="6158" width="5.6640625" style="55" customWidth="1"/>
    <col min="6159" max="6159" width="6.44140625" style="55" customWidth="1"/>
    <col min="6160" max="6160" width="2.6640625" style="55" customWidth="1"/>
    <col min="6161" max="6161" width="6.5546875" style="55" customWidth="1"/>
    <col min="6162" max="6162" width="6.44140625" style="55" customWidth="1"/>
    <col min="6163" max="6163" width="2.6640625" style="55" customWidth="1"/>
    <col min="6164" max="6164" width="3.5546875" style="55" customWidth="1"/>
    <col min="6165" max="6400" width="9.109375" style="55"/>
    <col min="6401" max="6401" width="34.44140625" style="55" customWidth="1"/>
    <col min="6402" max="6403" width="8.33203125" style="55" customWidth="1"/>
    <col min="6404" max="6404" width="2.6640625" style="55" customWidth="1"/>
    <col min="6405" max="6405" width="5.6640625" style="55" customWidth="1"/>
    <col min="6406" max="6406" width="7.44140625" style="55" customWidth="1"/>
    <col min="6407" max="6407" width="2.6640625" style="55" customWidth="1"/>
    <col min="6408" max="6408" width="5.6640625" style="55" customWidth="1"/>
    <col min="6409" max="6409" width="6.44140625" style="55" customWidth="1"/>
    <col min="6410" max="6410" width="2.6640625" style="55" customWidth="1"/>
    <col min="6411" max="6411" width="5.6640625" style="55" customWidth="1"/>
    <col min="6412" max="6412" width="6.5546875" style="55" customWidth="1"/>
    <col min="6413" max="6413" width="2.6640625" style="55" customWidth="1"/>
    <col min="6414" max="6414" width="5.6640625" style="55" customWidth="1"/>
    <col min="6415" max="6415" width="6.44140625" style="55" customWidth="1"/>
    <col min="6416" max="6416" width="2.6640625" style="55" customWidth="1"/>
    <col min="6417" max="6417" width="6.5546875" style="55" customWidth="1"/>
    <col min="6418" max="6418" width="6.44140625" style="55" customWidth="1"/>
    <col min="6419" max="6419" width="2.6640625" style="55" customWidth="1"/>
    <col min="6420" max="6420" width="3.5546875" style="55" customWidth="1"/>
    <col min="6421" max="6656" width="9.109375" style="55"/>
    <col min="6657" max="6657" width="34.44140625" style="55" customWidth="1"/>
    <col min="6658" max="6659" width="8.33203125" style="55" customWidth="1"/>
    <col min="6660" max="6660" width="2.6640625" style="55" customWidth="1"/>
    <col min="6661" max="6661" width="5.6640625" style="55" customWidth="1"/>
    <col min="6662" max="6662" width="7.44140625" style="55" customWidth="1"/>
    <col min="6663" max="6663" width="2.6640625" style="55" customWidth="1"/>
    <col min="6664" max="6664" width="5.6640625" style="55" customWidth="1"/>
    <col min="6665" max="6665" width="6.44140625" style="55" customWidth="1"/>
    <col min="6666" max="6666" width="2.6640625" style="55" customWidth="1"/>
    <col min="6667" max="6667" width="5.6640625" style="55" customWidth="1"/>
    <col min="6668" max="6668" width="6.5546875" style="55" customWidth="1"/>
    <col min="6669" max="6669" width="2.6640625" style="55" customWidth="1"/>
    <col min="6670" max="6670" width="5.6640625" style="55" customWidth="1"/>
    <col min="6671" max="6671" width="6.44140625" style="55" customWidth="1"/>
    <col min="6672" max="6672" width="2.6640625" style="55" customWidth="1"/>
    <col min="6673" max="6673" width="6.5546875" style="55" customWidth="1"/>
    <col min="6674" max="6674" width="6.44140625" style="55" customWidth="1"/>
    <col min="6675" max="6675" width="2.6640625" style="55" customWidth="1"/>
    <col min="6676" max="6676" width="3.5546875" style="55" customWidth="1"/>
    <col min="6677" max="6912" width="9.109375" style="55"/>
    <col min="6913" max="6913" width="34.44140625" style="55" customWidth="1"/>
    <col min="6914" max="6915" width="8.33203125" style="55" customWidth="1"/>
    <col min="6916" max="6916" width="2.6640625" style="55" customWidth="1"/>
    <col min="6917" max="6917" width="5.6640625" style="55" customWidth="1"/>
    <col min="6918" max="6918" width="7.44140625" style="55" customWidth="1"/>
    <col min="6919" max="6919" width="2.6640625" style="55" customWidth="1"/>
    <col min="6920" max="6920" width="5.6640625" style="55" customWidth="1"/>
    <col min="6921" max="6921" width="6.44140625" style="55" customWidth="1"/>
    <col min="6922" max="6922" width="2.6640625" style="55" customWidth="1"/>
    <col min="6923" max="6923" width="5.6640625" style="55" customWidth="1"/>
    <col min="6924" max="6924" width="6.5546875" style="55" customWidth="1"/>
    <col min="6925" max="6925" width="2.6640625" style="55" customWidth="1"/>
    <col min="6926" max="6926" width="5.6640625" style="55" customWidth="1"/>
    <col min="6927" max="6927" width="6.44140625" style="55" customWidth="1"/>
    <col min="6928" max="6928" width="2.6640625" style="55" customWidth="1"/>
    <col min="6929" max="6929" width="6.5546875" style="55" customWidth="1"/>
    <col min="6930" max="6930" width="6.44140625" style="55" customWidth="1"/>
    <col min="6931" max="6931" width="2.6640625" style="55" customWidth="1"/>
    <col min="6932" max="6932" width="3.5546875" style="55" customWidth="1"/>
    <col min="6933" max="7168" width="9.109375" style="55"/>
    <col min="7169" max="7169" width="34.44140625" style="55" customWidth="1"/>
    <col min="7170" max="7171" width="8.33203125" style="55" customWidth="1"/>
    <col min="7172" max="7172" width="2.6640625" style="55" customWidth="1"/>
    <col min="7173" max="7173" width="5.6640625" style="55" customWidth="1"/>
    <col min="7174" max="7174" width="7.44140625" style="55" customWidth="1"/>
    <col min="7175" max="7175" width="2.6640625" style="55" customWidth="1"/>
    <col min="7176" max="7176" width="5.6640625" style="55" customWidth="1"/>
    <col min="7177" max="7177" width="6.44140625" style="55" customWidth="1"/>
    <col min="7178" max="7178" width="2.6640625" style="55" customWidth="1"/>
    <col min="7179" max="7179" width="5.6640625" style="55" customWidth="1"/>
    <col min="7180" max="7180" width="6.5546875" style="55" customWidth="1"/>
    <col min="7181" max="7181" width="2.6640625" style="55" customWidth="1"/>
    <col min="7182" max="7182" width="5.6640625" style="55" customWidth="1"/>
    <col min="7183" max="7183" width="6.44140625" style="55" customWidth="1"/>
    <col min="7184" max="7184" width="2.6640625" style="55" customWidth="1"/>
    <col min="7185" max="7185" width="6.5546875" style="55" customWidth="1"/>
    <col min="7186" max="7186" width="6.44140625" style="55" customWidth="1"/>
    <col min="7187" max="7187" width="2.6640625" style="55" customWidth="1"/>
    <col min="7188" max="7188" width="3.5546875" style="55" customWidth="1"/>
    <col min="7189" max="7424" width="9.109375" style="55"/>
    <col min="7425" max="7425" width="34.44140625" style="55" customWidth="1"/>
    <col min="7426" max="7427" width="8.33203125" style="55" customWidth="1"/>
    <col min="7428" max="7428" width="2.6640625" style="55" customWidth="1"/>
    <col min="7429" max="7429" width="5.6640625" style="55" customWidth="1"/>
    <col min="7430" max="7430" width="7.44140625" style="55" customWidth="1"/>
    <col min="7431" max="7431" width="2.6640625" style="55" customWidth="1"/>
    <col min="7432" max="7432" width="5.6640625" style="55" customWidth="1"/>
    <col min="7433" max="7433" width="6.44140625" style="55" customWidth="1"/>
    <col min="7434" max="7434" width="2.6640625" style="55" customWidth="1"/>
    <col min="7435" max="7435" width="5.6640625" style="55" customWidth="1"/>
    <col min="7436" max="7436" width="6.5546875" style="55" customWidth="1"/>
    <col min="7437" max="7437" width="2.6640625" style="55" customWidth="1"/>
    <col min="7438" max="7438" width="5.6640625" style="55" customWidth="1"/>
    <col min="7439" max="7439" width="6.44140625" style="55" customWidth="1"/>
    <col min="7440" max="7440" width="2.6640625" style="55" customWidth="1"/>
    <col min="7441" max="7441" width="6.5546875" style="55" customWidth="1"/>
    <col min="7442" max="7442" width="6.44140625" style="55" customWidth="1"/>
    <col min="7443" max="7443" width="2.6640625" style="55" customWidth="1"/>
    <col min="7444" max="7444" width="3.5546875" style="55" customWidth="1"/>
    <col min="7445" max="7680" width="9.109375" style="55"/>
    <col min="7681" max="7681" width="34.44140625" style="55" customWidth="1"/>
    <col min="7682" max="7683" width="8.33203125" style="55" customWidth="1"/>
    <col min="7684" max="7684" width="2.6640625" style="55" customWidth="1"/>
    <col min="7685" max="7685" width="5.6640625" style="55" customWidth="1"/>
    <col min="7686" max="7686" width="7.44140625" style="55" customWidth="1"/>
    <col min="7687" max="7687" width="2.6640625" style="55" customWidth="1"/>
    <col min="7688" max="7688" width="5.6640625" style="55" customWidth="1"/>
    <col min="7689" max="7689" width="6.44140625" style="55" customWidth="1"/>
    <col min="7690" max="7690" width="2.6640625" style="55" customWidth="1"/>
    <col min="7691" max="7691" width="5.6640625" style="55" customWidth="1"/>
    <col min="7692" max="7692" width="6.5546875" style="55" customWidth="1"/>
    <col min="7693" max="7693" width="2.6640625" style="55" customWidth="1"/>
    <col min="7694" max="7694" width="5.6640625" style="55" customWidth="1"/>
    <col min="7695" max="7695" width="6.44140625" style="55" customWidth="1"/>
    <col min="7696" max="7696" width="2.6640625" style="55" customWidth="1"/>
    <col min="7697" max="7697" width="6.5546875" style="55" customWidth="1"/>
    <col min="7698" max="7698" width="6.44140625" style="55" customWidth="1"/>
    <col min="7699" max="7699" width="2.6640625" style="55" customWidth="1"/>
    <col min="7700" max="7700" width="3.5546875" style="55" customWidth="1"/>
    <col min="7701" max="7936" width="9.109375" style="55"/>
    <col min="7937" max="7937" width="34.44140625" style="55" customWidth="1"/>
    <col min="7938" max="7939" width="8.33203125" style="55" customWidth="1"/>
    <col min="7940" max="7940" width="2.6640625" style="55" customWidth="1"/>
    <col min="7941" max="7941" width="5.6640625" style="55" customWidth="1"/>
    <col min="7942" max="7942" width="7.44140625" style="55" customWidth="1"/>
    <col min="7943" max="7943" width="2.6640625" style="55" customWidth="1"/>
    <col min="7944" max="7944" width="5.6640625" style="55" customWidth="1"/>
    <col min="7945" max="7945" width="6.44140625" style="55" customWidth="1"/>
    <col min="7946" max="7946" width="2.6640625" style="55" customWidth="1"/>
    <col min="7947" max="7947" width="5.6640625" style="55" customWidth="1"/>
    <col min="7948" max="7948" width="6.5546875" style="55" customWidth="1"/>
    <col min="7949" max="7949" width="2.6640625" style="55" customWidth="1"/>
    <col min="7950" max="7950" width="5.6640625" style="55" customWidth="1"/>
    <col min="7951" max="7951" width="6.44140625" style="55" customWidth="1"/>
    <col min="7952" max="7952" width="2.6640625" style="55" customWidth="1"/>
    <col min="7953" max="7953" width="6.5546875" style="55" customWidth="1"/>
    <col min="7954" max="7954" width="6.44140625" style="55" customWidth="1"/>
    <col min="7955" max="7955" width="2.6640625" style="55" customWidth="1"/>
    <col min="7956" max="7956" width="3.5546875" style="55" customWidth="1"/>
    <col min="7957" max="8192" width="9.109375" style="55"/>
    <col min="8193" max="8193" width="34.44140625" style="55" customWidth="1"/>
    <col min="8194" max="8195" width="8.33203125" style="55" customWidth="1"/>
    <col min="8196" max="8196" width="2.6640625" style="55" customWidth="1"/>
    <col min="8197" max="8197" width="5.6640625" style="55" customWidth="1"/>
    <col min="8198" max="8198" width="7.44140625" style="55" customWidth="1"/>
    <col min="8199" max="8199" width="2.6640625" style="55" customWidth="1"/>
    <col min="8200" max="8200" width="5.6640625" style="55" customWidth="1"/>
    <col min="8201" max="8201" width="6.44140625" style="55" customWidth="1"/>
    <col min="8202" max="8202" width="2.6640625" style="55" customWidth="1"/>
    <col min="8203" max="8203" width="5.6640625" style="55" customWidth="1"/>
    <col min="8204" max="8204" width="6.5546875" style="55" customWidth="1"/>
    <col min="8205" max="8205" width="2.6640625" style="55" customWidth="1"/>
    <col min="8206" max="8206" width="5.6640625" style="55" customWidth="1"/>
    <col min="8207" max="8207" width="6.44140625" style="55" customWidth="1"/>
    <col min="8208" max="8208" width="2.6640625" style="55" customWidth="1"/>
    <col min="8209" max="8209" width="6.5546875" style="55" customWidth="1"/>
    <col min="8210" max="8210" width="6.44140625" style="55" customWidth="1"/>
    <col min="8211" max="8211" width="2.6640625" style="55" customWidth="1"/>
    <col min="8212" max="8212" width="3.5546875" style="55" customWidth="1"/>
    <col min="8213" max="8448" width="9.109375" style="55"/>
    <col min="8449" max="8449" width="34.44140625" style="55" customWidth="1"/>
    <col min="8450" max="8451" width="8.33203125" style="55" customWidth="1"/>
    <col min="8452" max="8452" width="2.6640625" style="55" customWidth="1"/>
    <col min="8453" max="8453" width="5.6640625" style="55" customWidth="1"/>
    <col min="8454" max="8454" width="7.44140625" style="55" customWidth="1"/>
    <col min="8455" max="8455" width="2.6640625" style="55" customWidth="1"/>
    <col min="8456" max="8456" width="5.6640625" style="55" customWidth="1"/>
    <col min="8457" max="8457" width="6.44140625" style="55" customWidth="1"/>
    <col min="8458" max="8458" width="2.6640625" style="55" customWidth="1"/>
    <col min="8459" max="8459" width="5.6640625" style="55" customWidth="1"/>
    <col min="8460" max="8460" width="6.5546875" style="55" customWidth="1"/>
    <col min="8461" max="8461" width="2.6640625" style="55" customWidth="1"/>
    <col min="8462" max="8462" width="5.6640625" style="55" customWidth="1"/>
    <col min="8463" max="8463" width="6.44140625" style="55" customWidth="1"/>
    <col min="8464" max="8464" width="2.6640625" style="55" customWidth="1"/>
    <col min="8465" max="8465" width="6.5546875" style="55" customWidth="1"/>
    <col min="8466" max="8466" width="6.44140625" style="55" customWidth="1"/>
    <col min="8467" max="8467" width="2.6640625" style="55" customWidth="1"/>
    <col min="8468" max="8468" width="3.5546875" style="55" customWidth="1"/>
    <col min="8469" max="8704" width="9.109375" style="55"/>
    <col min="8705" max="8705" width="34.44140625" style="55" customWidth="1"/>
    <col min="8706" max="8707" width="8.33203125" style="55" customWidth="1"/>
    <col min="8708" max="8708" width="2.6640625" style="55" customWidth="1"/>
    <col min="8709" max="8709" width="5.6640625" style="55" customWidth="1"/>
    <col min="8710" max="8710" width="7.44140625" style="55" customWidth="1"/>
    <col min="8711" max="8711" width="2.6640625" style="55" customWidth="1"/>
    <col min="8712" max="8712" width="5.6640625" style="55" customWidth="1"/>
    <col min="8713" max="8713" width="6.44140625" style="55" customWidth="1"/>
    <col min="8714" max="8714" width="2.6640625" style="55" customWidth="1"/>
    <col min="8715" max="8715" width="5.6640625" style="55" customWidth="1"/>
    <col min="8716" max="8716" width="6.5546875" style="55" customWidth="1"/>
    <col min="8717" max="8717" width="2.6640625" style="55" customWidth="1"/>
    <col min="8718" max="8718" width="5.6640625" style="55" customWidth="1"/>
    <col min="8719" max="8719" width="6.44140625" style="55" customWidth="1"/>
    <col min="8720" max="8720" width="2.6640625" style="55" customWidth="1"/>
    <col min="8721" max="8721" width="6.5546875" style="55" customWidth="1"/>
    <col min="8722" max="8722" width="6.44140625" style="55" customWidth="1"/>
    <col min="8723" max="8723" width="2.6640625" style="55" customWidth="1"/>
    <col min="8724" max="8724" width="3.5546875" style="55" customWidth="1"/>
    <col min="8725" max="8960" width="9.109375" style="55"/>
    <col min="8961" max="8961" width="34.44140625" style="55" customWidth="1"/>
    <col min="8962" max="8963" width="8.33203125" style="55" customWidth="1"/>
    <col min="8964" max="8964" width="2.6640625" style="55" customWidth="1"/>
    <col min="8965" max="8965" width="5.6640625" style="55" customWidth="1"/>
    <col min="8966" max="8966" width="7.44140625" style="55" customWidth="1"/>
    <col min="8967" max="8967" width="2.6640625" style="55" customWidth="1"/>
    <col min="8968" max="8968" width="5.6640625" style="55" customWidth="1"/>
    <col min="8969" max="8969" width="6.44140625" style="55" customWidth="1"/>
    <col min="8970" max="8970" width="2.6640625" style="55" customWidth="1"/>
    <col min="8971" max="8971" width="5.6640625" style="55" customWidth="1"/>
    <col min="8972" max="8972" width="6.5546875" style="55" customWidth="1"/>
    <col min="8973" max="8973" width="2.6640625" style="55" customWidth="1"/>
    <col min="8974" max="8974" width="5.6640625" style="55" customWidth="1"/>
    <col min="8975" max="8975" width="6.44140625" style="55" customWidth="1"/>
    <col min="8976" max="8976" width="2.6640625" style="55" customWidth="1"/>
    <col min="8977" max="8977" width="6.5546875" style="55" customWidth="1"/>
    <col min="8978" max="8978" width="6.44140625" style="55" customWidth="1"/>
    <col min="8979" max="8979" width="2.6640625" style="55" customWidth="1"/>
    <col min="8980" max="8980" width="3.5546875" style="55" customWidth="1"/>
    <col min="8981" max="9216" width="9.109375" style="55"/>
    <col min="9217" max="9217" width="34.44140625" style="55" customWidth="1"/>
    <col min="9218" max="9219" width="8.33203125" style="55" customWidth="1"/>
    <col min="9220" max="9220" width="2.6640625" style="55" customWidth="1"/>
    <col min="9221" max="9221" width="5.6640625" style="55" customWidth="1"/>
    <col min="9222" max="9222" width="7.44140625" style="55" customWidth="1"/>
    <col min="9223" max="9223" width="2.6640625" style="55" customWidth="1"/>
    <col min="9224" max="9224" width="5.6640625" style="55" customWidth="1"/>
    <col min="9225" max="9225" width="6.44140625" style="55" customWidth="1"/>
    <col min="9226" max="9226" width="2.6640625" style="55" customWidth="1"/>
    <col min="9227" max="9227" width="5.6640625" style="55" customWidth="1"/>
    <col min="9228" max="9228" width="6.5546875" style="55" customWidth="1"/>
    <col min="9229" max="9229" width="2.6640625" style="55" customWidth="1"/>
    <col min="9230" max="9230" width="5.6640625" style="55" customWidth="1"/>
    <col min="9231" max="9231" width="6.44140625" style="55" customWidth="1"/>
    <col min="9232" max="9232" width="2.6640625" style="55" customWidth="1"/>
    <col min="9233" max="9233" width="6.5546875" style="55" customWidth="1"/>
    <col min="9234" max="9234" width="6.44140625" style="55" customWidth="1"/>
    <col min="9235" max="9235" width="2.6640625" style="55" customWidth="1"/>
    <col min="9236" max="9236" width="3.5546875" style="55" customWidth="1"/>
    <col min="9237" max="9472" width="9.109375" style="55"/>
    <col min="9473" max="9473" width="34.44140625" style="55" customWidth="1"/>
    <col min="9474" max="9475" width="8.33203125" style="55" customWidth="1"/>
    <col min="9476" max="9476" width="2.6640625" style="55" customWidth="1"/>
    <col min="9477" max="9477" width="5.6640625" style="55" customWidth="1"/>
    <col min="9478" max="9478" width="7.44140625" style="55" customWidth="1"/>
    <col min="9479" max="9479" width="2.6640625" style="55" customWidth="1"/>
    <col min="9480" max="9480" width="5.6640625" style="55" customWidth="1"/>
    <col min="9481" max="9481" width="6.44140625" style="55" customWidth="1"/>
    <col min="9482" max="9482" width="2.6640625" style="55" customWidth="1"/>
    <col min="9483" max="9483" width="5.6640625" style="55" customWidth="1"/>
    <col min="9484" max="9484" width="6.5546875" style="55" customWidth="1"/>
    <col min="9485" max="9485" width="2.6640625" style="55" customWidth="1"/>
    <col min="9486" max="9486" width="5.6640625" style="55" customWidth="1"/>
    <col min="9487" max="9487" width="6.44140625" style="55" customWidth="1"/>
    <col min="9488" max="9488" width="2.6640625" style="55" customWidth="1"/>
    <col min="9489" max="9489" width="6.5546875" style="55" customWidth="1"/>
    <col min="9490" max="9490" width="6.44140625" style="55" customWidth="1"/>
    <col min="9491" max="9491" width="2.6640625" style="55" customWidth="1"/>
    <col min="9492" max="9492" width="3.5546875" style="55" customWidth="1"/>
    <col min="9493" max="9728" width="9.109375" style="55"/>
    <col min="9729" max="9729" width="34.44140625" style="55" customWidth="1"/>
    <col min="9730" max="9731" width="8.33203125" style="55" customWidth="1"/>
    <col min="9732" max="9732" width="2.6640625" style="55" customWidth="1"/>
    <col min="9733" max="9733" width="5.6640625" style="55" customWidth="1"/>
    <col min="9734" max="9734" width="7.44140625" style="55" customWidth="1"/>
    <col min="9735" max="9735" width="2.6640625" style="55" customWidth="1"/>
    <col min="9736" max="9736" width="5.6640625" style="55" customWidth="1"/>
    <col min="9737" max="9737" width="6.44140625" style="55" customWidth="1"/>
    <col min="9738" max="9738" width="2.6640625" style="55" customWidth="1"/>
    <col min="9739" max="9739" width="5.6640625" style="55" customWidth="1"/>
    <col min="9740" max="9740" width="6.5546875" style="55" customWidth="1"/>
    <col min="9741" max="9741" width="2.6640625" style="55" customWidth="1"/>
    <col min="9742" max="9742" width="5.6640625" style="55" customWidth="1"/>
    <col min="9743" max="9743" width="6.44140625" style="55" customWidth="1"/>
    <col min="9744" max="9744" width="2.6640625" style="55" customWidth="1"/>
    <col min="9745" max="9745" width="6.5546875" style="55" customWidth="1"/>
    <col min="9746" max="9746" width="6.44140625" style="55" customWidth="1"/>
    <col min="9747" max="9747" width="2.6640625" style="55" customWidth="1"/>
    <col min="9748" max="9748" width="3.5546875" style="55" customWidth="1"/>
    <col min="9749" max="9984" width="9.109375" style="55"/>
    <col min="9985" max="9985" width="34.44140625" style="55" customWidth="1"/>
    <col min="9986" max="9987" width="8.33203125" style="55" customWidth="1"/>
    <col min="9988" max="9988" width="2.6640625" style="55" customWidth="1"/>
    <col min="9989" max="9989" width="5.6640625" style="55" customWidth="1"/>
    <col min="9990" max="9990" width="7.44140625" style="55" customWidth="1"/>
    <col min="9991" max="9991" width="2.6640625" style="55" customWidth="1"/>
    <col min="9992" max="9992" width="5.6640625" style="55" customWidth="1"/>
    <col min="9993" max="9993" width="6.44140625" style="55" customWidth="1"/>
    <col min="9994" max="9994" width="2.6640625" style="55" customWidth="1"/>
    <col min="9995" max="9995" width="5.6640625" style="55" customWidth="1"/>
    <col min="9996" max="9996" width="6.5546875" style="55" customWidth="1"/>
    <col min="9997" max="9997" width="2.6640625" style="55" customWidth="1"/>
    <col min="9998" max="9998" width="5.6640625" style="55" customWidth="1"/>
    <col min="9999" max="9999" width="6.44140625" style="55" customWidth="1"/>
    <col min="10000" max="10000" width="2.6640625" style="55" customWidth="1"/>
    <col min="10001" max="10001" width="6.5546875" style="55" customWidth="1"/>
    <col min="10002" max="10002" width="6.44140625" style="55" customWidth="1"/>
    <col min="10003" max="10003" width="2.6640625" style="55" customWidth="1"/>
    <col min="10004" max="10004" width="3.5546875" style="55" customWidth="1"/>
    <col min="10005" max="10240" width="9.109375" style="55"/>
    <col min="10241" max="10241" width="34.44140625" style="55" customWidth="1"/>
    <col min="10242" max="10243" width="8.33203125" style="55" customWidth="1"/>
    <col min="10244" max="10244" width="2.6640625" style="55" customWidth="1"/>
    <col min="10245" max="10245" width="5.6640625" style="55" customWidth="1"/>
    <col min="10246" max="10246" width="7.44140625" style="55" customWidth="1"/>
    <col min="10247" max="10247" width="2.6640625" style="55" customWidth="1"/>
    <col min="10248" max="10248" width="5.6640625" style="55" customWidth="1"/>
    <col min="10249" max="10249" width="6.44140625" style="55" customWidth="1"/>
    <col min="10250" max="10250" width="2.6640625" style="55" customWidth="1"/>
    <col min="10251" max="10251" width="5.6640625" style="55" customWidth="1"/>
    <col min="10252" max="10252" width="6.5546875" style="55" customWidth="1"/>
    <col min="10253" max="10253" width="2.6640625" style="55" customWidth="1"/>
    <col min="10254" max="10254" width="5.6640625" style="55" customWidth="1"/>
    <col min="10255" max="10255" width="6.44140625" style="55" customWidth="1"/>
    <col min="10256" max="10256" width="2.6640625" style="55" customWidth="1"/>
    <col min="10257" max="10257" width="6.5546875" style="55" customWidth="1"/>
    <col min="10258" max="10258" width="6.44140625" style="55" customWidth="1"/>
    <col min="10259" max="10259" width="2.6640625" style="55" customWidth="1"/>
    <col min="10260" max="10260" width="3.5546875" style="55" customWidth="1"/>
    <col min="10261" max="10496" width="9.109375" style="55"/>
    <col min="10497" max="10497" width="34.44140625" style="55" customWidth="1"/>
    <col min="10498" max="10499" width="8.33203125" style="55" customWidth="1"/>
    <col min="10500" max="10500" width="2.6640625" style="55" customWidth="1"/>
    <col min="10501" max="10501" width="5.6640625" style="55" customWidth="1"/>
    <col min="10502" max="10502" width="7.44140625" style="55" customWidth="1"/>
    <col min="10503" max="10503" width="2.6640625" style="55" customWidth="1"/>
    <col min="10504" max="10504" width="5.6640625" style="55" customWidth="1"/>
    <col min="10505" max="10505" width="6.44140625" style="55" customWidth="1"/>
    <col min="10506" max="10506" width="2.6640625" style="55" customWidth="1"/>
    <col min="10507" max="10507" width="5.6640625" style="55" customWidth="1"/>
    <col min="10508" max="10508" width="6.5546875" style="55" customWidth="1"/>
    <col min="10509" max="10509" width="2.6640625" style="55" customWidth="1"/>
    <col min="10510" max="10510" width="5.6640625" style="55" customWidth="1"/>
    <col min="10511" max="10511" width="6.44140625" style="55" customWidth="1"/>
    <col min="10512" max="10512" width="2.6640625" style="55" customWidth="1"/>
    <col min="10513" max="10513" width="6.5546875" style="55" customWidth="1"/>
    <col min="10514" max="10514" width="6.44140625" style="55" customWidth="1"/>
    <col min="10515" max="10515" width="2.6640625" style="55" customWidth="1"/>
    <col min="10516" max="10516" width="3.5546875" style="55" customWidth="1"/>
    <col min="10517" max="10752" width="9.109375" style="55"/>
    <col min="10753" max="10753" width="34.44140625" style="55" customWidth="1"/>
    <col min="10754" max="10755" width="8.33203125" style="55" customWidth="1"/>
    <col min="10756" max="10756" width="2.6640625" style="55" customWidth="1"/>
    <col min="10757" max="10757" width="5.6640625" style="55" customWidth="1"/>
    <col min="10758" max="10758" width="7.44140625" style="55" customWidth="1"/>
    <col min="10759" max="10759" width="2.6640625" style="55" customWidth="1"/>
    <col min="10760" max="10760" width="5.6640625" style="55" customWidth="1"/>
    <col min="10761" max="10761" width="6.44140625" style="55" customWidth="1"/>
    <col min="10762" max="10762" width="2.6640625" style="55" customWidth="1"/>
    <col min="10763" max="10763" width="5.6640625" style="55" customWidth="1"/>
    <col min="10764" max="10764" width="6.5546875" style="55" customWidth="1"/>
    <col min="10765" max="10765" width="2.6640625" style="55" customWidth="1"/>
    <col min="10766" max="10766" width="5.6640625" style="55" customWidth="1"/>
    <col min="10767" max="10767" width="6.44140625" style="55" customWidth="1"/>
    <col min="10768" max="10768" width="2.6640625" style="55" customWidth="1"/>
    <col min="10769" max="10769" width="6.5546875" style="55" customWidth="1"/>
    <col min="10770" max="10770" width="6.44140625" style="55" customWidth="1"/>
    <col min="10771" max="10771" width="2.6640625" style="55" customWidth="1"/>
    <col min="10772" max="10772" width="3.5546875" style="55" customWidth="1"/>
    <col min="10773" max="11008" width="9.109375" style="55"/>
    <col min="11009" max="11009" width="34.44140625" style="55" customWidth="1"/>
    <col min="11010" max="11011" width="8.33203125" style="55" customWidth="1"/>
    <col min="11012" max="11012" width="2.6640625" style="55" customWidth="1"/>
    <col min="11013" max="11013" width="5.6640625" style="55" customWidth="1"/>
    <col min="11014" max="11014" width="7.44140625" style="55" customWidth="1"/>
    <col min="11015" max="11015" width="2.6640625" style="55" customWidth="1"/>
    <col min="11016" max="11016" width="5.6640625" style="55" customWidth="1"/>
    <col min="11017" max="11017" width="6.44140625" style="55" customWidth="1"/>
    <col min="11018" max="11018" width="2.6640625" style="55" customWidth="1"/>
    <col min="11019" max="11019" width="5.6640625" style="55" customWidth="1"/>
    <col min="11020" max="11020" width="6.5546875" style="55" customWidth="1"/>
    <col min="11021" max="11021" width="2.6640625" style="55" customWidth="1"/>
    <col min="11022" max="11022" width="5.6640625" style="55" customWidth="1"/>
    <col min="11023" max="11023" width="6.44140625" style="55" customWidth="1"/>
    <col min="11024" max="11024" width="2.6640625" style="55" customWidth="1"/>
    <col min="11025" max="11025" width="6.5546875" style="55" customWidth="1"/>
    <col min="11026" max="11026" width="6.44140625" style="55" customWidth="1"/>
    <col min="11027" max="11027" width="2.6640625" style="55" customWidth="1"/>
    <col min="11028" max="11028" width="3.5546875" style="55" customWidth="1"/>
    <col min="11029" max="11264" width="9.109375" style="55"/>
    <col min="11265" max="11265" width="34.44140625" style="55" customWidth="1"/>
    <col min="11266" max="11267" width="8.33203125" style="55" customWidth="1"/>
    <col min="11268" max="11268" width="2.6640625" style="55" customWidth="1"/>
    <col min="11269" max="11269" width="5.6640625" style="55" customWidth="1"/>
    <col min="11270" max="11270" width="7.44140625" style="55" customWidth="1"/>
    <col min="11271" max="11271" width="2.6640625" style="55" customWidth="1"/>
    <col min="11272" max="11272" width="5.6640625" style="55" customWidth="1"/>
    <col min="11273" max="11273" width="6.44140625" style="55" customWidth="1"/>
    <col min="11274" max="11274" width="2.6640625" style="55" customWidth="1"/>
    <col min="11275" max="11275" width="5.6640625" style="55" customWidth="1"/>
    <col min="11276" max="11276" width="6.5546875" style="55" customWidth="1"/>
    <col min="11277" max="11277" width="2.6640625" style="55" customWidth="1"/>
    <col min="11278" max="11278" width="5.6640625" style="55" customWidth="1"/>
    <col min="11279" max="11279" width="6.44140625" style="55" customWidth="1"/>
    <col min="11280" max="11280" width="2.6640625" style="55" customWidth="1"/>
    <col min="11281" max="11281" width="6.5546875" style="55" customWidth="1"/>
    <col min="11282" max="11282" width="6.44140625" style="55" customWidth="1"/>
    <col min="11283" max="11283" width="2.6640625" style="55" customWidth="1"/>
    <col min="11284" max="11284" width="3.5546875" style="55" customWidth="1"/>
    <col min="11285" max="11520" width="9.109375" style="55"/>
    <col min="11521" max="11521" width="34.44140625" style="55" customWidth="1"/>
    <col min="11522" max="11523" width="8.33203125" style="55" customWidth="1"/>
    <col min="11524" max="11524" width="2.6640625" style="55" customWidth="1"/>
    <col min="11525" max="11525" width="5.6640625" style="55" customWidth="1"/>
    <col min="11526" max="11526" width="7.44140625" style="55" customWidth="1"/>
    <col min="11527" max="11527" width="2.6640625" style="55" customWidth="1"/>
    <col min="11528" max="11528" width="5.6640625" style="55" customWidth="1"/>
    <col min="11529" max="11529" width="6.44140625" style="55" customWidth="1"/>
    <col min="11530" max="11530" width="2.6640625" style="55" customWidth="1"/>
    <col min="11531" max="11531" width="5.6640625" style="55" customWidth="1"/>
    <col min="11532" max="11532" width="6.5546875" style="55" customWidth="1"/>
    <col min="11533" max="11533" width="2.6640625" style="55" customWidth="1"/>
    <col min="11534" max="11534" width="5.6640625" style="55" customWidth="1"/>
    <col min="11535" max="11535" width="6.44140625" style="55" customWidth="1"/>
    <col min="11536" max="11536" width="2.6640625" style="55" customWidth="1"/>
    <col min="11537" max="11537" width="6.5546875" style="55" customWidth="1"/>
    <col min="11538" max="11538" width="6.44140625" style="55" customWidth="1"/>
    <col min="11539" max="11539" width="2.6640625" style="55" customWidth="1"/>
    <col min="11540" max="11540" width="3.5546875" style="55" customWidth="1"/>
    <col min="11541" max="11776" width="9.109375" style="55"/>
    <col min="11777" max="11777" width="34.44140625" style="55" customWidth="1"/>
    <col min="11778" max="11779" width="8.33203125" style="55" customWidth="1"/>
    <col min="11780" max="11780" width="2.6640625" style="55" customWidth="1"/>
    <col min="11781" max="11781" width="5.6640625" style="55" customWidth="1"/>
    <col min="11782" max="11782" width="7.44140625" style="55" customWidth="1"/>
    <col min="11783" max="11783" width="2.6640625" style="55" customWidth="1"/>
    <col min="11784" max="11784" width="5.6640625" style="55" customWidth="1"/>
    <col min="11785" max="11785" width="6.44140625" style="55" customWidth="1"/>
    <col min="11786" max="11786" width="2.6640625" style="55" customWidth="1"/>
    <col min="11787" max="11787" width="5.6640625" style="55" customWidth="1"/>
    <col min="11788" max="11788" width="6.5546875" style="55" customWidth="1"/>
    <col min="11789" max="11789" width="2.6640625" style="55" customWidth="1"/>
    <col min="11790" max="11790" width="5.6640625" style="55" customWidth="1"/>
    <col min="11791" max="11791" width="6.44140625" style="55" customWidth="1"/>
    <col min="11792" max="11792" width="2.6640625" style="55" customWidth="1"/>
    <col min="11793" max="11793" width="6.5546875" style="55" customWidth="1"/>
    <col min="11794" max="11794" width="6.44140625" style="55" customWidth="1"/>
    <col min="11795" max="11795" width="2.6640625" style="55" customWidth="1"/>
    <col min="11796" max="11796" width="3.5546875" style="55" customWidth="1"/>
    <col min="11797" max="12032" width="9.109375" style="55"/>
    <col min="12033" max="12033" width="34.44140625" style="55" customWidth="1"/>
    <col min="12034" max="12035" width="8.33203125" style="55" customWidth="1"/>
    <col min="12036" max="12036" width="2.6640625" style="55" customWidth="1"/>
    <col min="12037" max="12037" width="5.6640625" style="55" customWidth="1"/>
    <col min="12038" max="12038" width="7.44140625" style="55" customWidth="1"/>
    <col min="12039" max="12039" width="2.6640625" style="55" customWidth="1"/>
    <col min="12040" max="12040" width="5.6640625" style="55" customWidth="1"/>
    <col min="12041" max="12041" width="6.44140625" style="55" customWidth="1"/>
    <col min="12042" max="12042" width="2.6640625" style="55" customWidth="1"/>
    <col min="12043" max="12043" width="5.6640625" style="55" customWidth="1"/>
    <col min="12044" max="12044" width="6.5546875" style="55" customWidth="1"/>
    <col min="12045" max="12045" width="2.6640625" style="55" customWidth="1"/>
    <col min="12046" max="12046" width="5.6640625" style="55" customWidth="1"/>
    <col min="12047" max="12047" width="6.44140625" style="55" customWidth="1"/>
    <col min="12048" max="12048" width="2.6640625" style="55" customWidth="1"/>
    <col min="12049" max="12049" width="6.5546875" style="55" customWidth="1"/>
    <col min="12050" max="12050" width="6.44140625" style="55" customWidth="1"/>
    <col min="12051" max="12051" width="2.6640625" style="55" customWidth="1"/>
    <col min="12052" max="12052" width="3.5546875" style="55" customWidth="1"/>
    <col min="12053" max="12288" width="9.109375" style="55"/>
    <col min="12289" max="12289" width="34.44140625" style="55" customWidth="1"/>
    <col min="12290" max="12291" width="8.33203125" style="55" customWidth="1"/>
    <col min="12292" max="12292" width="2.6640625" style="55" customWidth="1"/>
    <col min="12293" max="12293" width="5.6640625" style="55" customWidth="1"/>
    <col min="12294" max="12294" width="7.44140625" style="55" customWidth="1"/>
    <col min="12295" max="12295" width="2.6640625" style="55" customWidth="1"/>
    <col min="12296" max="12296" width="5.6640625" style="55" customWidth="1"/>
    <col min="12297" max="12297" width="6.44140625" style="55" customWidth="1"/>
    <col min="12298" max="12298" width="2.6640625" style="55" customWidth="1"/>
    <col min="12299" max="12299" width="5.6640625" style="55" customWidth="1"/>
    <col min="12300" max="12300" width="6.5546875" style="55" customWidth="1"/>
    <col min="12301" max="12301" width="2.6640625" style="55" customWidth="1"/>
    <col min="12302" max="12302" width="5.6640625" style="55" customWidth="1"/>
    <col min="12303" max="12303" width="6.44140625" style="55" customWidth="1"/>
    <col min="12304" max="12304" width="2.6640625" style="55" customWidth="1"/>
    <col min="12305" max="12305" width="6.5546875" style="55" customWidth="1"/>
    <col min="12306" max="12306" width="6.44140625" style="55" customWidth="1"/>
    <col min="12307" max="12307" width="2.6640625" style="55" customWidth="1"/>
    <col min="12308" max="12308" width="3.5546875" style="55" customWidth="1"/>
    <col min="12309" max="12544" width="9.109375" style="55"/>
    <col min="12545" max="12545" width="34.44140625" style="55" customWidth="1"/>
    <col min="12546" max="12547" width="8.33203125" style="55" customWidth="1"/>
    <col min="12548" max="12548" width="2.6640625" style="55" customWidth="1"/>
    <col min="12549" max="12549" width="5.6640625" style="55" customWidth="1"/>
    <col min="12550" max="12550" width="7.44140625" style="55" customWidth="1"/>
    <col min="12551" max="12551" width="2.6640625" style="55" customWidth="1"/>
    <col min="12552" max="12552" width="5.6640625" style="55" customWidth="1"/>
    <col min="12553" max="12553" width="6.44140625" style="55" customWidth="1"/>
    <col min="12554" max="12554" width="2.6640625" style="55" customWidth="1"/>
    <col min="12555" max="12555" width="5.6640625" style="55" customWidth="1"/>
    <col min="12556" max="12556" width="6.5546875" style="55" customWidth="1"/>
    <col min="12557" max="12557" width="2.6640625" style="55" customWidth="1"/>
    <col min="12558" max="12558" width="5.6640625" style="55" customWidth="1"/>
    <col min="12559" max="12559" width="6.44140625" style="55" customWidth="1"/>
    <col min="12560" max="12560" width="2.6640625" style="55" customWidth="1"/>
    <col min="12561" max="12561" width="6.5546875" style="55" customWidth="1"/>
    <col min="12562" max="12562" width="6.44140625" style="55" customWidth="1"/>
    <col min="12563" max="12563" width="2.6640625" style="55" customWidth="1"/>
    <col min="12564" max="12564" width="3.5546875" style="55" customWidth="1"/>
    <col min="12565" max="12800" width="9.109375" style="55"/>
    <col min="12801" max="12801" width="34.44140625" style="55" customWidth="1"/>
    <col min="12802" max="12803" width="8.33203125" style="55" customWidth="1"/>
    <col min="12804" max="12804" width="2.6640625" style="55" customWidth="1"/>
    <col min="12805" max="12805" width="5.6640625" style="55" customWidth="1"/>
    <col min="12806" max="12806" width="7.44140625" style="55" customWidth="1"/>
    <col min="12807" max="12807" width="2.6640625" style="55" customWidth="1"/>
    <col min="12808" max="12808" width="5.6640625" style="55" customWidth="1"/>
    <col min="12809" max="12809" width="6.44140625" style="55" customWidth="1"/>
    <col min="12810" max="12810" width="2.6640625" style="55" customWidth="1"/>
    <col min="12811" max="12811" width="5.6640625" style="55" customWidth="1"/>
    <col min="12812" max="12812" width="6.5546875" style="55" customWidth="1"/>
    <col min="12813" max="12813" width="2.6640625" style="55" customWidth="1"/>
    <col min="12814" max="12814" width="5.6640625" style="55" customWidth="1"/>
    <col min="12815" max="12815" width="6.44140625" style="55" customWidth="1"/>
    <col min="12816" max="12816" width="2.6640625" style="55" customWidth="1"/>
    <col min="12817" max="12817" width="6.5546875" style="55" customWidth="1"/>
    <col min="12818" max="12818" width="6.44140625" style="55" customWidth="1"/>
    <col min="12819" max="12819" width="2.6640625" style="55" customWidth="1"/>
    <col min="12820" max="12820" width="3.5546875" style="55" customWidth="1"/>
    <col min="12821" max="13056" width="9.109375" style="55"/>
    <col min="13057" max="13057" width="34.44140625" style="55" customWidth="1"/>
    <col min="13058" max="13059" width="8.33203125" style="55" customWidth="1"/>
    <col min="13060" max="13060" width="2.6640625" style="55" customWidth="1"/>
    <col min="13061" max="13061" width="5.6640625" style="55" customWidth="1"/>
    <col min="13062" max="13062" width="7.44140625" style="55" customWidth="1"/>
    <col min="13063" max="13063" width="2.6640625" style="55" customWidth="1"/>
    <col min="13064" max="13064" width="5.6640625" style="55" customWidth="1"/>
    <col min="13065" max="13065" width="6.44140625" style="55" customWidth="1"/>
    <col min="13066" max="13066" width="2.6640625" style="55" customWidth="1"/>
    <col min="13067" max="13067" width="5.6640625" style="55" customWidth="1"/>
    <col min="13068" max="13068" width="6.5546875" style="55" customWidth="1"/>
    <col min="13069" max="13069" width="2.6640625" style="55" customWidth="1"/>
    <col min="13070" max="13070" width="5.6640625" style="55" customWidth="1"/>
    <col min="13071" max="13071" width="6.44140625" style="55" customWidth="1"/>
    <col min="13072" max="13072" width="2.6640625" style="55" customWidth="1"/>
    <col min="13073" max="13073" width="6.5546875" style="55" customWidth="1"/>
    <col min="13074" max="13074" width="6.44140625" style="55" customWidth="1"/>
    <col min="13075" max="13075" width="2.6640625" style="55" customWidth="1"/>
    <col min="13076" max="13076" width="3.5546875" style="55" customWidth="1"/>
    <col min="13077" max="13312" width="9.109375" style="55"/>
    <col min="13313" max="13313" width="34.44140625" style="55" customWidth="1"/>
    <col min="13314" max="13315" width="8.33203125" style="55" customWidth="1"/>
    <col min="13316" max="13316" width="2.6640625" style="55" customWidth="1"/>
    <col min="13317" max="13317" width="5.6640625" style="55" customWidth="1"/>
    <col min="13318" max="13318" width="7.44140625" style="55" customWidth="1"/>
    <col min="13319" max="13319" width="2.6640625" style="55" customWidth="1"/>
    <col min="13320" max="13320" width="5.6640625" style="55" customWidth="1"/>
    <col min="13321" max="13321" width="6.44140625" style="55" customWidth="1"/>
    <col min="13322" max="13322" width="2.6640625" style="55" customWidth="1"/>
    <col min="13323" max="13323" width="5.6640625" style="55" customWidth="1"/>
    <col min="13324" max="13324" width="6.5546875" style="55" customWidth="1"/>
    <col min="13325" max="13325" width="2.6640625" style="55" customWidth="1"/>
    <col min="13326" max="13326" width="5.6640625" style="55" customWidth="1"/>
    <col min="13327" max="13327" width="6.44140625" style="55" customWidth="1"/>
    <col min="13328" max="13328" width="2.6640625" style="55" customWidth="1"/>
    <col min="13329" max="13329" width="6.5546875" style="55" customWidth="1"/>
    <col min="13330" max="13330" width="6.44140625" style="55" customWidth="1"/>
    <col min="13331" max="13331" width="2.6640625" style="55" customWidth="1"/>
    <col min="13332" max="13332" width="3.5546875" style="55" customWidth="1"/>
    <col min="13333" max="13568" width="9.109375" style="55"/>
    <col min="13569" max="13569" width="34.44140625" style="55" customWidth="1"/>
    <col min="13570" max="13571" width="8.33203125" style="55" customWidth="1"/>
    <col min="13572" max="13572" width="2.6640625" style="55" customWidth="1"/>
    <col min="13573" max="13573" width="5.6640625" style="55" customWidth="1"/>
    <col min="13574" max="13574" width="7.44140625" style="55" customWidth="1"/>
    <col min="13575" max="13575" width="2.6640625" style="55" customWidth="1"/>
    <col min="13576" max="13576" width="5.6640625" style="55" customWidth="1"/>
    <col min="13577" max="13577" width="6.44140625" style="55" customWidth="1"/>
    <col min="13578" max="13578" width="2.6640625" style="55" customWidth="1"/>
    <col min="13579" max="13579" width="5.6640625" style="55" customWidth="1"/>
    <col min="13580" max="13580" width="6.5546875" style="55" customWidth="1"/>
    <col min="13581" max="13581" width="2.6640625" style="55" customWidth="1"/>
    <col min="13582" max="13582" width="5.6640625" style="55" customWidth="1"/>
    <col min="13583" max="13583" width="6.44140625" style="55" customWidth="1"/>
    <col min="13584" max="13584" width="2.6640625" style="55" customWidth="1"/>
    <col min="13585" max="13585" width="6.5546875" style="55" customWidth="1"/>
    <col min="13586" max="13586" width="6.44140625" style="55" customWidth="1"/>
    <col min="13587" max="13587" width="2.6640625" style="55" customWidth="1"/>
    <col min="13588" max="13588" width="3.5546875" style="55" customWidth="1"/>
    <col min="13589" max="13824" width="9.109375" style="55"/>
    <col min="13825" max="13825" width="34.44140625" style="55" customWidth="1"/>
    <col min="13826" max="13827" width="8.33203125" style="55" customWidth="1"/>
    <col min="13828" max="13828" width="2.6640625" style="55" customWidth="1"/>
    <col min="13829" max="13829" width="5.6640625" style="55" customWidth="1"/>
    <col min="13830" max="13830" width="7.44140625" style="55" customWidth="1"/>
    <col min="13831" max="13831" width="2.6640625" style="55" customWidth="1"/>
    <col min="13832" max="13832" width="5.6640625" style="55" customWidth="1"/>
    <col min="13833" max="13833" width="6.44140625" style="55" customWidth="1"/>
    <col min="13834" max="13834" width="2.6640625" style="55" customWidth="1"/>
    <col min="13835" max="13835" width="5.6640625" style="55" customWidth="1"/>
    <col min="13836" max="13836" width="6.5546875" style="55" customWidth="1"/>
    <col min="13837" max="13837" width="2.6640625" style="55" customWidth="1"/>
    <col min="13838" max="13838" width="5.6640625" style="55" customWidth="1"/>
    <col min="13839" max="13839" width="6.44140625" style="55" customWidth="1"/>
    <col min="13840" max="13840" width="2.6640625" style="55" customWidth="1"/>
    <col min="13841" max="13841" width="6.5546875" style="55" customWidth="1"/>
    <col min="13842" max="13842" width="6.44140625" style="55" customWidth="1"/>
    <col min="13843" max="13843" width="2.6640625" style="55" customWidth="1"/>
    <col min="13844" max="13844" width="3.5546875" style="55" customWidth="1"/>
    <col min="13845" max="14080" width="9.109375" style="55"/>
    <col min="14081" max="14081" width="34.44140625" style="55" customWidth="1"/>
    <col min="14082" max="14083" width="8.33203125" style="55" customWidth="1"/>
    <col min="14084" max="14084" width="2.6640625" style="55" customWidth="1"/>
    <col min="14085" max="14085" width="5.6640625" style="55" customWidth="1"/>
    <col min="14086" max="14086" width="7.44140625" style="55" customWidth="1"/>
    <col min="14087" max="14087" width="2.6640625" style="55" customWidth="1"/>
    <col min="14088" max="14088" width="5.6640625" style="55" customWidth="1"/>
    <col min="14089" max="14089" width="6.44140625" style="55" customWidth="1"/>
    <col min="14090" max="14090" width="2.6640625" style="55" customWidth="1"/>
    <col min="14091" max="14091" width="5.6640625" style="55" customWidth="1"/>
    <col min="14092" max="14092" width="6.5546875" style="55" customWidth="1"/>
    <col min="14093" max="14093" width="2.6640625" style="55" customWidth="1"/>
    <col min="14094" max="14094" width="5.6640625" style="55" customWidth="1"/>
    <col min="14095" max="14095" width="6.44140625" style="55" customWidth="1"/>
    <col min="14096" max="14096" width="2.6640625" style="55" customWidth="1"/>
    <col min="14097" max="14097" width="6.5546875" style="55" customWidth="1"/>
    <col min="14098" max="14098" width="6.44140625" style="55" customWidth="1"/>
    <col min="14099" max="14099" width="2.6640625" style="55" customWidth="1"/>
    <col min="14100" max="14100" width="3.5546875" style="55" customWidth="1"/>
    <col min="14101" max="14336" width="9.109375" style="55"/>
    <col min="14337" max="14337" width="34.44140625" style="55" customWidth="1"/>
    <col min="14338" max="14339" width="8.33203125" style="55" customWidth="1"/>
    <col min="14340" max="14340" width="2.6640625" style="55" customWidth="1"/>
    <col min="14341" max="14341" width="5.6640625" style="55" customWidth="1"/>
    <col min="14342" max="14342" width="7.44140625" style="55" customWidth="1"/>
    <col min="14343" max="14343" width="2.6640625" style="55" customWidth="1"/>
    <col min="14344" max="14344" width="5.6640625" style="55" customWidth="1"/>
    <col min="14345" max="14345" width="6.44140625" style="55" customWidth="1"/>
    <col min="14346" max="14346" width="2.6640625" style="55" customWidth="1"/>
    <col min="14347" max="14347" width="5.6640625" style="55" customWidth="1"/>
    <col min="14348" max="14348" width="6.5546875" style="55" customWidth="1"/>
    <col min="14349" max="14349" width="2.6640625" style="55" customWidth="1"/>
    <col min="14350" max="14350" width="5.6640625" style="55" customWidth="1"/>
    <col min="14351" max="14351" width="6.44140625" style="55" customWidth="1"/>
    <col min="14352" max="14352" width="2.6640625" style="55" customWidth="1"/>
    <col min="14353" max="14353" width="6.5546875" style="55" customWidth="1"/>
    <col min="14354" max="14354" width="6.44140625" style="55" customWidth="1"/>
    <col min="14355" max="14355" width="2.6640625" style="55" customWidth="1"/>
    <col min="14356" max="14356" width="3.5546875" style="55" customWidth="1"/>
    <col min="14357" max="14592" width="9.109375" style="55"/>
    <col min="14593" max="14593" width="34.44140625" style="55" customWidth="1"/>
    <col min="14594" max="14595" width="8.33203125" style="55" customWidth="1"/>
    <col min="14596" max="14596" width="2.6640625" style="55" customWidth="1"/>
    <col min="14597" max="14597" width="5.6640625" style="55" customWidth="1"/>
    <col min="14598" max="14598" width="7.44140625" style="55" customWidth="1"/>
    <col min="14599" max="14599" width="2.6640625" style="55" customWidth="1"/>
    <col min="14600" max="14600" width="5.6640625" style="55" customWidth="1"/>
    <col min="14601" max="14601" width="6.44140625" style="55" customWidth="1"/>
    <col min="14602" max="14602" width="2.6640625" style="55" customWidth="1"/>
    <col min="14603" max="14603" width="5.6640625" style="55" customWidth="1"/>
    <col min="14604" max="14604" width="6.5546875" style="55" customWidth="1"/>
    <col min="14605" max="14605" width="2.6640625" style="55" customWidth="1"/>
    <col min="14606" max="14606" width="5.6640625" style="55" customWidth="1"/>
    <col min="14607" max="14607" width="6.44140625" style="55" customWidth="1"/>
    <col min="14608" max="14608" width="2.6640625" style="55" customWidth="1"/>
    <col min="14609" max="14609" width="6.5546875" style="55" customWidth="1"/>
    <col min="14610" max="14610" width="6.44140625" style="55" customWidth="1"/>
    <col min="14611" max="14611" width="2.6640625" style="55" customWidth="1"/>
    <col min="14612" max="14612" width="3.5546875" style="55" customWidth="1"/>
    <col min="14613" max="14848" width="9.109375" style="55"/>
    <col min="14849" max="14849" width="34.44140625" style="55" customWidth="1"/>
    <col min="14850" max="14851" width="8.33203125" style="55" customWidth="1"/>
    <col min="14852" max="14852" width="2.6640625" style="55" customWidth="1"/>
    <col min="14853" max="14853" width="5.6640625" style="55" customWidth="1"/>
    <col min="14854" max="14854" width="7.44140625" style="55" customWidth="1"/>
    <col min="14855" max="14855" width="2.6640625" style="55" customWidth="1"/>
    <col min="14856" max="14856" width="5.6640625" style="55" customWidth="1"/>
    <col min="14857" max="14857" width="6.44140625" style="55" customWidth="1"/>
    <col min="14858" max="14858" width="2.6640625" style="55" customWidth="1"/>
    <col min="14859" max="14859" width="5.6640625" style="55" customWidth="1"/>
    <col min="14860" max="14860" width="6.5546875" style="55" customWidth="1"/>
    <col min="14861" max="14861" width="2.6640625" style="55" customWidth="1"/>
    <col min="14862" max="14862" width="5.6640625" style="55" customWidth="1"/>
    <col min="14863" max="14863" width="6.44140625" style="55" customWidth="1"/>
    <col min="14864" max="14864" width="2.6640625" style="55" customWidth="1"/>
    <col min="14865" max="14865" width="6.5546875" style="55" customWidth="1"/>
    <col min="14866" max="14866" width="6.44140625" style="55" customWidth="1"/>
    <col min="14867" max="14867" width="2.6640625" style="55" customWidth="1"/>
    <col min="14868" max="14868" width="3.5546875" style="55" customWidth="1"/>
    <col min="14869" max="15104" width="9.109375" style="55"/>
    <col min="15105" max="15105" width="34.44140625" style="55" customWidth="1"/>
    <col min="15106" max="15107" width="8.33203125" style="55" customWidth="1"/>
    <col min="15108" max="15108" width="2.6640625" style="55" customWidth="1"/>
    <col min="15109" max="15109" width="5.6640625" style="55" customWidth="1"/>
    <col min="15110" max="15110" width="7.44140625" style="55" customWidth="1"/>
    <col min="15111" max="15111" width="2.6640625" style="55" customWidth="1"/>
    <col min="15112" max="15112" width="5.6640625" style="55" customWidth="1"/>
    <col min="15113" max="15113" width="6.44140625" style="55" customWidth="1"/>
    <col min="15114" max="15114" width="2.6640625" style="55" customWidth="1"/>
    <col min="15115" max="15115" width="5.6640625" style="55" customWidth="1"/>
    <col min="15116" max="15116" width="6.5546875" style="55" customWidth="1"/>
    <col min="15117" max="15117" width="2.6640625" style="55" customWidth="1"/>
    <col min="15118" max="15118" width="5.6640625" style="55" customWidth="1"/>
    <col min="15119" max="15119" width="6.44140625" style="55" customWidth="1"/>
    <col min="15120" max="15120" width="2.6640625" style="55" customWidth="1"/>
    <col min="15121" max="15121" width="6.5546875" style="55" customWidth="1"/>
    <col min="15122" max="15122" width="6.44140625" style="55" customWidth="1"/>
    <col min="15123" max="15123" width="2.6640625" style="55" customWidth="1"/>
    <col min="15124" max="15124" width="3.5546875" style="55" customWidth="1"/>
    <col min="15125" max="15360" width="9.109375" style="55"/>
    <col min="15361" max="15361" width="34.44140625" style="55" customWidth="1"/>
    <col min="15362" max="15363" width="8.33203125" style="55" customWidth="1"/>
    <col min="15364" max="15364" width="2.6640625" style="55" customWidth="1"/>
    <col min="15365" max="15365" width="5.6640625" style="55" customWidth="1"/>
    <col min="15366" max="15366" width="7.44140625" style="55" customWidth="1"/>
    <col min="15367" max="15367" width="2.6640625" style="55" customWidth="1"/>
    <col min="15368" max="15368" width="5.6640625" style="55" customWidth="1"/>
    <col min="15369" max="15369" width="6.44140625" style="55" customWidth="1"/>
    <col min="15370" max="15370" width="2.6640625" style="55" customWidth="1"/>
    <col min="15371" max="15371" width="5.6640625" style="55" customWidth="1"/>
    <col min="15372" max="15372" width="6.5546875" style="55" customWidth="1"/>
    <col min="15373" max="15373" width="2.6640625" style="55" customWidth="1"/>
    <col min="15374" max="15374" width="5.6640625" style="55" customWidth="1"/>
    <col min="15375" max="15375" width="6.44140625" style="55" customWidth="1"/>
    <col min="15376" max="15376" width="2.6640625" style="55" customWidth="1"/>
    <col min="15377" max="15377" width="6.5546875" style="55" customWidth="1"/>
    <col min="15378" max="15378" width="6.44140625" style="55" customWidth="1"/>
    <col min="15379" max="15379" width="2.6640625" style="55" customWidth="1"/>
    <col min="15380" max="15380" width="3.5546875" style="55" customWidth="1"/>
    <col min="15381" max="15616" width="9.109375" style="55"/>
    <col min="15617" max="15617" width="34.44140625" style="55" customWidth="1"/>
    <col min="15618" max="15619" width="8.33203125" style="55" customWidth="1"/>
    <col min="15620" max="15620" width="2.6640625" style="55" customWidth="1"/>
    <col min="15621" max="15621" width="5.6640625" style="55" customWidth="1"/>
    <col min="15622" max="15622" width="7.44140625" style="55" customWidth="1"/>
    <col min="15623" max="15623" width="2.6640625" style="55" customWidth="1"/>
    <col min="15624" max="15624" width="5.6640625" style="55" customWidth="1"/>
    <col min="15625" max="15625" width="6.44140625" style="55" customWidth="1"/>
    <col min="15626" max="15626" width="2.6640625" style="55" customWidth="1"/>
    <col min="15627" max="15627" width="5.6640625" style="55" customWidth="1"/>
    <col min="15628" max="15628" width="6.5546875" style="55" customWidth="1"/>
    <col min="15629" max="15629" width="2.6640625" style="55" customWidth="1"/>
    <col min="15630" max="15630" width="5.6640625" style="55" customWidth="1"/>
    <col min="15631" max="15631" width="6.44140625" style="55" customWidth="1"/>
    <col min="15632" max="15632" width="2.6640625" style="55" customWidth="1"/>
    <col min="15633" max="15633" width="6.5546875" style="55" customWidth="1"/>
    <col min="15634" max="15634" width="6.44140625" style="55" customWidth="1"/>
    <col min="15635" max="15635" width="2.6640625" style="55" customWidth="1"/>
    <col min="15636" max="15636" width="3.5546875" style="55" customWidth="1"/>
    <col min="15637" max="15872" width="9.109375" style="55"/>
    <col min="15873" max="15873" width="34.44140625" style="55" customWidth="1"/>
    <col min="15874" max="15875" width="8.33203125" style="55" customWidth="1"/>
    <col min="15876" max="15876" width="2.6640625" style="55" customWidth="1"/>
    <col min="15877" max="15877" width="5.6640625" style="55" customWidth="1"/>
    <col min="15878" max="15878" width="7.44140625" style="55" customWidth="1"/>
    <col min="15879" max="15879" width="2.6640625" style="55" customWidth="1"/>
    <col min="15880" max="15880" width="5.6640625" style="55" customWidth="1"/>
    <col min="15881" max="15881" width="6.44140625" style="55" customWidth="1"/>
    <col min="15882" max="15882" width="2.6640625" style="55" customWidth="1"/>
    <col min="15883" max="15883" width="5.6640625" style="55" customWidth="1"/>
    <col min="15884" max="15884" width="6.5546875" style="55" customWidth="1"/>
    <col min="15885" max="15885" width="2.6640625" style="55" customWidth="1"/>
    <col min="15886" max="15886" width="5.6640625" style="55" customWidth="1"/>
    <col min="15887" max="15887" width="6.44140625" style="55" customWidth="1"/>
    <col min="15888" max="15888" width="2.6640625" style="55" customWidth="1"/>
    <col min="15889" max="15889" width="6.5546875" style="55" customWidth="1"/>
    <col min="15890" max="15890" width="6.44140625" style="55" customWidth="1"/>
    <col min="15891" max="15891" width="2.6640625" style="55" customWidth="1"/>
    <col min="15892" max="15892" width="3.5546875" style="55" customWidth="1"/>
    <col min="15893" max="16128" width="9.109375" style="55"/>
    <col min="16129" max="16129" width="34.44140625" style="55" customWidth="1"/>
    <col min="16130" max="16131" width="8.33203125" style="55" customWidth="1"/>
    <col min="16132" max="16132" width="2.6640625" style="55" customWidth="1"/>
    <col min="16133" max="16133" width="5.6640625" style="55" customWidth="1"/>
    <col min="16134" max="16134" width="7.44140625" style="55" customWidth="1"/>
    <col min="16135" max="16135" width="2.6640625" style="55" customWidth="1"/>
    <col min="16136" max="16136" width="5.6640625" style="55" customWidth="1"/>
    <col min="16137" max="16137" width="6.44140625" style="55" customWidth="1"/>
    <col min="16138" max="16138" width="2.6640625" style="55" customWidth="1"/>
    <col min="16139" max="16139" width="5.6640625" style="55" customWidth="1"/>
    <col min="16140" max="16140" width="6.5546875" style="55" customWidth="1"/>
    <col min="16141" max="16141" width="2.6640625" style="55" customWidth="1"/>
    <col min="16142" max="16142" width="5.6640625" style="55" customWidth="1"/>
    <col min="16143" max="16143" width="6.44140625" style="55" customWidth="1"/>
    <col min="16144" max="16144" width="2.6640625" style="55" customWidth="1"/>
    <col min="16145" max="16145" width="6.5546875" style="55" customWidth="1"/>
    <col min="16146" max="16146" width="6.44140625" style="55" customWidth="1"/>
    <col min="16147" max="16147" width="2.6640625" style="55" customWidth="1"/>
    <col min="16148" max="16148" width="3.5546875" style="55" customWidth="1"/>
    <col min="16149" max="16384" width="9.109375" style="55"/>
  </cols>
  <sheetData>
    <row r="1" spans="1:19" ht="0.75" customHeight="1">
      <c r="A1" s="297">
        <f ca="1">TODAY()</f>
        <v>43901</v>
      </c>
      <c r="B1" s="39" t="s">
        <v>420</v>
      </c>
    </row>
    <row r="2" spans="1:19">
      <c r="A2" s="55" t="s">
        <v>232</v>
      </c>
    </row>
    <row r="3" spans="1:19">
      <c r="A3" s="55" t="s">
        <v>233</v>
      </c>
      <c r="L3" s="37" t="s">
        <v>127</v>
      </c>
    </row>
    <row r="4" spans="1:19" ht="6.75" customHeight="1"/>
    <row r="5" spans="1:19">
      <c r="A5" s="28" t="s">
        <v>663</v>
      </c>
    </row>
    <row r="6" spans="1:19" ht="6.75" customHeight="1" thickBot="1">
      <c r="E6" s="163"/>
      <c r="F6" s="227"/>
      <c r="G6" s="227"/>
      <c r="H6" s="163"/>
      <c r="I6" s="227"/>
      <c r="J6" s="260"/>
      <c r="K6" s="163"/>
      <c r="L6" s="227"/>
      <c r="M6" s="172"/>
      <c r="N6" s="163"/>
      <c r="O6" s="227"/>
      <c r="P6" s="260"/>
      <c r="Q6" s="163"/>
      <c r="R6" s="227"/>
      <c r="S6" s="227"/>
    </row>
    <row r="7" spans="1:19">
      <c r="A7" s="57"/>
      <c r="B7" s="110"/>
      <c r="C7" s="43"/>
      <c r="D7" s="44"/>
      <c r="E7" s="113"/>
      <c r="F7" s="43"/>
      <c r="G7" s="43"/>
      <c r="H7" s="113"/>
      <c r="I7" s="43"/>
      <c r="J7" s="44"/>
      <c r="K7" s="113"/>
      <c r="L7" s="43"/>
      <c r="N7" s="113"/>
      <c r="O7" s="43"/>
      <c r="P7" s="44"/>
      <c r="Q7" s="113"/>
      <c r="R7" s="43"/>
      <c r="S7" s="43"/>
    </row>
    <row r="8" spans="1:19" ht="15.6">
      <c r="A8" s="72" t="s">
        <v>421</v>
      </c>
      <c r="B8" s="444" t="s">
        <v>239</v>
      </c>
      <c r="C8" s="444"/>
      <c r="D8" s="45"/>
      <c r="E8" s="434">
        <v>1</v>
      </c>
      <c r="F8" s="434"/>
      <c r="G8" s="290"/>
      <c r="H8" s="434">
        <v>2</v>
      </c>
      <c r="I8" s="434"/>
      <c r="J8" s="290"/>
      <c r="K8" s="434">
        <v>3</v>
      </c>
      <c r="L8" s="434"/>
      <c r="M8" s="291"/>
      <c r="N8" s="434">
        <v>4</v>
      </c>
      <c r="O8" s="434"/>
      <c r="P8" s="290"/>
      <c r="Q8" s="434">
        <v>5</v>
      </c>
      <c r="R8" s="434"/>
      <c r="S8" s="290"/>
    </row>
    <row r="9" spans="1:19">
      <c r="A9" s="55" t="s">
        <v>422</v>
      </c>
      <c r="B9" s="117" t="s">
        <v>292</v>
      </c>
      <c r="C9" s="292" t="s">
        <v>209</v>
      </c>
      <c r="D9" s="45"/>
      <c r="E9" s="119" t="s">
        <v>327</v>
      </c>
      <c r="F9" s="292" t="s">
        <v>209</v>
      </c>
      <c r="G9" s="185"/>
      <c r="H9" s="119" t="s">
        <v>327</v>
      </c>
      <c r="I9" s="292" t="s">
        <v>209</v>
      </c>
      <c r="J9" s="45"/>
      <c r="K9" s="119" t="s">
        <v>327</v>
      </c>
      <c r="L9" s="292" t="s">
        <v>209</v>
      </c>
      <c r="N9" s="119" t="s">
        <v>327</v>
      </c>
      <c r="O9" s="292" t="s">
        <v>209</v>
      </c>
      <c r="P9" s="45"/>
      <c r="Q9" s="119" t="s">
        <v>327</v>
      </c>
      <c r="R9" s="292" t="s">
        <v>209</v>
      </c>
      <c r="S9" s="185"/>
    </row>
    <row r="10" spans="1:19" ht="8.25" customHeight="1" thickBot="1">
      <c r="A10" s="61"/>
      <c r="B10" s="120"/>
      <c r="C10" s="284"/>
      <c r="D10" s="293"/>
      <c r="E10" s="123"/>
      <c r="F10" s="284"/>
      <c r="G10" s="284"/>
      <c r="H10" s="123"/>
      <c r="I10" s="284"/>
      <c r="J10" s="293"/>
      <c r="K10" s="123"/>
      <c r="L10" s="284"/>
      <c r="M10" s="293"/>
      <c r="N10" s="123"/>
      <c r="O10" s="284"/>
      <c r="P10" s="293"/>
      <c r="Q10" s="123"/>
      <c r="R10" s="284"/>
      <c r="S10" s="284"/>
    </row>
    <row r="11" spans="1:19" ht="9" customHeight="1">
      <c r="A11" s="72"/>
      <c r="B11" s="114"/>
      <c r="C11" s="49"/>
      <c r="D11" s="45"/>
      <c r="E11" s="124"/>
      <c r="F11" s="49"/>
      <c r="G11" s="49"/>
      <c r="H11" s="124"/>
      <c r="I11" s="15"/>
      <c r="J11" s="45"/>
      <c r="K11" s="124"/>
      <c r="L11" s="49"/>
      <c r="M11" s="45"/>
      <c r="N11" s="124"/>
      <c r="O11" s="49"/>
      <c r="P11" s="45"/>
      <c r="Q11" s="124"/>
      <c r="R11" s="49"/>
      <c r="S11" s="49"/>
    </row>
    <row r="12" spans="1:19" s="37" customFormat="1">
      <c r="A12" s="37" t="s">
        <v>210</v>
      </c>
      <c r="B12" s="206">
        <f>IF(A12&lt;&gt;0,E12+H12+K12+N12+Q12,"")</f>
        <v>22629</v>
      </c>
      <c r="C12" s="53">
        <f>SUM(C14+C97)</f>
        <v>100</v>
      </c>
      <c r="D12" s="206"/>
      <c r="E12" s="206">
        <f>SUM(E14+E97)</f>
        <v>979</v>
      </c>
      <c r="F12" s="53">
        <f>IF($A12&lt;&gt;0,E12/$B12*100,"")</f>
        <v>4.3263069512572363</v>
      </c>
      <c r="G12" s="206"/>
      <c r="H12" s="206">
        <f>SUM(H14+H97)</f>
        <v>1292</v>
      </c>
      <c r="I12" s="53">
        <f>IF($A12&lt;&gt;0,H12/$B12*100,"")</f>
        <v>5.7094878253568435</v>
      </c>
      <c r="J12" s="206"/>
      <c r="K12" s="206">
        <f>SUM(K14+K97)</f>
        <v>2007</v>
      </c>
      <c r="L12" s="53">
        <f>IF($A12&lt;&gt;0,K12/$B12*100,"")</f>
        <v>8.8691502054885323</v>
      </c>
      <c r="M12" s="206"/>
      <c r="N12" s="206">
        <f>SUM(N14+N97)</f>
        <v>2458</v>
      </c>
      <c r="O12" s="53">
        <f>IF($A12&lt;&gt;0,N12/$B12*100,"")</f>
        <v>10.862168014494674</v>
      </c>
      <c r="P12" s="206"/>
      <c r="Q12" s="206">
        <f>SUM(Q14+Q97)</f>
        <v>15893</v>
      </c>
      <c r="R12" s="53">
        <f>IF($A12&lt;&gt;0,Q12/$B12*100,"")</f>
        <v>70.232887003402709</v>
      </c>
      <c r="S12" s="294"/>
    </row>
    <row r="13" spans="1:19">
      <c r="B13" s="206" t="str">
        <f t="shared" ref="B13:B73" si="0">IF(A13&lt;&gt;0,E13+H13+K13+N13+Q13,"")</f>
        <v/>
      </c>
      <c r="C13" s="53" t="str">
        <f t="shared" ref="C13:C73" si="1">IF(A13&lt;&gt;0,B13/$B$12*100,"")</f>
        <v/>
      </c>
      <c r="D13" s="206"/>
      <c r="E13" s="206"/>
      <c r="F13" s="53" t="str">
        <f t="shared" ref="F13:F76" si="2">IF($A13&lt;&gt;0,E13/$B13*100,"")</f>
        <v/>
      </c>
      <c r="G13" s="206"/>
      <c r="H13" s="206"/>
      <c r="I13" s="53" t="str">
        <f t="shared" ref="I13:I76" si="3">IF($A13&lt;&gt;0,H13/$B13*100,"")</f>
        <v/>
      </c>
      <c r="J13" s="206"/>
      <c r="K13" s="206"/>
      <c r="L13" s="53" t="str">
        <f t="shared" ref="L13:L76" si="4">IF($A13&lt;&gt;0,K13/$B13*100,"")</f>
        <v/>
      </c>
      <c r="M13" s="206"/>
      <c r="N13" s="206"/>
      <c r="O13" s="53" t="str">
        <f t="shared" ref="O13:O76" si="5">IF($A13&lt;&gt;0,N13/$B13*100,"")</f>
        <v/>
      </c>
      <c r="P13" s="206"/>
      <c r="Q13" s="206"/>
      <c r="R13" s="53" t="str">
        <f t="shared" ref="R13:R73" si="6">IF($A13&lt;&gt;0,Q13/$B13*100,"")</f>
        <v/>
      </c>
      <c r="S13" s="206"/>
    </row>
    <row r="14" spans="1:19" s="37" customFormat="1">
      <c r="A14" s="37" t="s">
        <v>211</v>
      </c>
      <c r="B14" s="206">
        <f t="shared" si="0"/>
        <v>14805</v>
      </c>
      <c r="C14" s="53">
        <f t="shared" si="1"/>
        <v>65.424897255733796</v>
      </c>
      <c r="D14" s="206"/>
      <c r="E14" s="206">
        <f>E16+E27+E35+E75+E61+E82+E94+E95</f>
        <v>779</v>
      </c>
      <c r="F14" s="53">
        <f t="shared" si="2"/>
        <v>5.2617359000337727</v>
      </c>
      <c r="G14" s="206"/>
      <c r="H14" s="206">
        <f>H16+H27+H35+H75+H61+H82+H94+H95</f>
        <v>1031</v>
      </c>
      <c r="I14" s="53">
        <f t="shared" si="3"/>
        <v>6.9638635596082405</v>
      </c>
      <c r="J14" s="206"/>
      <c r="K14" s="206">
        <f>K16+K27+K35+K75+K61+K82+K94+K95</f>
        <v>1547</v>
      </c>
      <c r="L14" s="53">
        <f t="shared" si="4"/>
        <v>10.449172576832151</v>
      </c>
      <c r="M14" s="206"/>
      <c r="N14" s="206">
        <f>N16+N27+N35+N75+N61+N82+N94+N95</f>
        <v>1811</v>
      </c>
      <c r="O14" s="53">
        <f t="shared" si="5"/>
        <v>12.232353934481594</v>
      </c>
      <c r="P14" s="206"/>
      <c r="Q14" s="206">
        <f>Q16+Q27+Q35+Q75+Q61+Q82+Q94+Q95</f>
        <v>9637</v>
      </c>
      <c r="R14" s="53">
        <f t="shared" si="6"/>
        <v>65.092874029044239</v>
      </c>
      <c r="S14" s="294"/>
    </row>
    <row r="15" spans="1:19">
      <c r="A15" s="37"/>
      <c r="B15" s="206" t="str">
        <f t="shared" si="0"/>
        <v/>
      </c>
      <c r="C15" s="53"/>
      <c r="D15" s="206"/>
      <c r="E15" s="206"/>
      <c r="F15" s="53" t="str">
        <f t="shared" si="2"/>
        <v/>
      </c>
      <c r="G15" s="206"/>
      <c r="H15" s="206"/>
      <c r="I15" s="53" t="str">
        <f t="shared" si="3"/>
        <v/>
      </c>
      <c r="J15" s="206"/>
      <c r="K15" s="206"/>
      <c r="L15" s="53" t="str">
        <f t="shared" si="4"/>
        <v/>
      </c>
      <c r="M15" s="206"/>
      <c r="N15" s="206"/>
      <c r="O15" s="53" t="str">
        <f t="shared" si="5"/>
        <v/>
      </c>
      <c r="P15" s="206"/>
      <c r="Q15" s="206"/>
      <c r="R15" s="53" t="str">
        <f t="shared" si="6"/>
        <v/>
      </c>
      <c r="S15" s="206"/>
    </row>
    <row r="16" spans="1:19" s="37" customFormat="1">
      <c r="A16" s="37" t="s">
        <v>212</v>
      </c>
      <c r="B16" s="206">
        <f t="shared" si="0"/>
        <v>1448</v>
      </c>
      <c r="C16" s="53">
        <f t="shared" si="1"/>
        <v>6.3988687082946667</v>
      </c>
      <c r="D16" s="206"/>
      <c r="E16" s="206">
        <f>E17+E22</f>
        <v>76</v>
      </c>
      <c r="F16" s="53">
        <f t="shared" si="2"/>
        <v>5.2486187845303869</v>
      </c>
      <c r="G16" s="206"/>
      <c r="H16" s="206">
        <f>H17+H22</f>
        <v>93</v>
      </c>
      <c r="I16" s="53">
        <f t="shared" si="3"/>
        <v>6.4226519337016574</v>
      </c>
      <c r="J16" s="206"/>
      <c r="K16" s="206">
        <f>K17+K22</f>
        <v>163</v>
      </c>
      <c r="L16" s="53">
        <f t="shared" si="4"/>
        <v>11.256906077348066</v>
      </c>
      <c r="M16" s="206"/>
      <c r="N16" s="206">
        <f>N17+N22</f>
        <v>191</v>
      </c>
      <c r="O16" s="53">
        <f t="shared" si="5"/>
        <v>13.190607734806632</v>
      </c>
      <c r="P16" s="206"/>
      <c r="Q16" s="206">
        <f>Q17+Q22</f>
        <v>925</v>
      </c>
      <c r="R16" s="53">
        <f t="shared" si="6"/>
        <v>63.881215469613259</v>
      </c>
      <c r="S16" s="294"/>
    </row>
    <row r="17" spans="1:19">
      <c r="A17" s="55" t="s">
        <v>139</v>
      </c>
      <c r="B17" s="206">
        <f t="shared" si="0"/>
        <v>439</v>
      </c>
      <c r="C17" s="53">
        <f t="shared" si="1"/>
        <v>1.9399885103186176</v>
      </c>
      <c r="D17" s="206"/>
      <c r="E17" s="206">
        <f>SUM(E18:E20)</f>
        <v>26</v>
      </c>
      <c r="F17" s="53">
        <f t="shared" si="2"/>
        <v>5.9225512528473807</v>
      </c>
      <c r="G17" s="206"/>
      <c r="H17" s="206">
        <f>SUM(H18:H20)</f>
        <v>29</v>
      </c>
      <c r="I17" s="53">
        <f t="shared" si="3"/>
        <v>6.6059225512528474</v>
      </c>
      <c r="J17" s="206"/>
      <c r="K17" s="206">
        <f>SUM(K18:K20)</f>
        <v>55</v>
      </c>
      <c r="L17" s="53">
        <f t="shared" si="4"/>
        <v>12.52847380410023</v>
      </c>
      <c r="M17" s="206"/>
      <c r="N17" s="206">
        <f>SUM(N18:N20)</f>
        <v>64</v>
      </c>
      <c r="O17" s="53">
        <f t="shared" si="5"/>
        <v>14.578587699316628</v>
      </c>
      <c r="P17" s="206"/>
      <c r="Q17" s="206">
        <f>SUM(Q18:Q20)</f>
        <v>265</v>
      </c>
      <c r="R17" s="53">
        <f t="shared" si="6"/>
        <v>60.364464692482912</v>
      </c>
      <c r="S17" s="206"/>
    </row>
    <row r="18" spans="1:19">
      <c r="A18" s="28" t="s">
        <v>140</v>
      </c>
      <c r="B18" s="206">
        <f t="shared" si="0"/>
        <v>77</v>
      </c>
      <c r="C18" s="53">
        <f t="shared" si="1"/>
        <v>0.34027133324495118</v>
      </c>
      <c r="D18" s="206"/>
      <c r="E18" s="217">
        <v>4</v>
      </c>
      <c r="F18" s="53">
        <f t="shared" si="2"/>
        <v>5.1948051948051948</v>
      </c>
      <c r="G18" s="295"/>
      <c r="H18" s="217">
        <v>2</v>
      </c>
      <c r="I18" s="53">
        <f t="shared" si="3"/>
        <v>2.5974025974025974</v>
      </c>
      <c r="J18" s="295"/>
      <c r="K18" s="217">
        <v>6</v>
      </c>
      <c r="L18" s="53">
        <f t="shared" si="4"/>
        <v>7.7922077922077921</v>
      </c>
      <c r="M18" s="295"/>
      <c r="N18" s="217">
        <v>13</v>
      </c>
      <c r="O18" s="53">
        <f t="shared" si="5"/>
        <v>16.883116883116884</v>
      </c>
      <c r="P18" s="295"/>
      <c r="Q18" s="217">
        <v>52</v>
      </c>
      <c r="R18" s="53">
        <f t="shared" si="6"/>
        <v>67.532467532467535</v>
      </c>
      <c r="S18" s="55"/>
    </row>
    <row r="19" spans="1:19">
      <c r="A19" s="55" t="s">
        <v>141</v>
      </c>
      <c r="B19" s="206">
        <f t="shared" si="0"/>
        <v>267</v>
      </c>
      <c r="C19" s="53">
        <f t="shared" si="1"/>
        <v>1.1799018957974281</v>
      </c>
      <c r="D19" s="206"/>
      <c r="E19" s="217">
        <v>17</v>
      </c>
      <c r="F19" s="53">
        <f t="shared" si="2"/>
        <v>6.3670411985018731</v>
      </c>
      <c r="G19" s="295"/>
      <c r="H19" s="217">
        <v>16</v>
      </c>
      <c r="I19" s="53">
        <f t="shared" si="3"/>
        <v>5.9925093632958806</v>
      </c>
      <c r="J19" s="295"/>
      <c r="K19" s="217">
        <v>35</v>
      </c>
      <c r="L19" s="53">
        <f t="shared" si="4"/>
        <v>13.108614232209737</v>
      </c>
      <c r="M19" s="295"/>
      <c r="N19" s="217">
        <v>37</v>
      </c>
      <c r="O19" s="53">
        <f t="shared" si="5"/>
        <v>13.857677902621724</v>
      </c>
      <c r="P19" s="295"/>
      <c r="Q19" s="217">
        <v>162</v>
      </c>
      <c r="R19" s="53">
        <f t="shared" si="6"/>
        <v>60.674157303370791</v>
      </c>
      <c r="S19" s="55"/>
    </row>
    <row r="20" spans="1:19">
      <c r="A20" s="55" t="s">
        <v>142</v>
      </c>
      <c r="B20" s="206">
        <f t="shared" si="0"/>
        <v>95</v>
      </c>
      <c r="C20" s="53">
        <f t="shared" si="1"/>
        <v>0.41981528127623846</v>
      </c>
      <c r="D20" s="206"/>
      <c r="E20" s="217">
        <v>5</v>
      </c>
      <c r="F20" s="53">
        <f t="shared" si="2"/>
        <v>5.2631578947368416</v>
      </c>
      <c r="G20" s="295"/>
      <c r="H20" s="217">
        <v>11</v>
      </c>
      <c r="I20" s="53">
        <f t="shared" si="3"/>
        <v>11.578947368421053</v>
      </c>
      <c r="J20" s="295"/>
      <c r="K20" s="217">
        <v>14</v>
      </c>
      <c r="L20" s="53">
        <f t="shared" si="4"/>
        <v>14.736842105263156</v>
      </c>
      <c r="M20" s="295"/>
      <c r="N20" s="217">
        <v>14</v>
      </c>
      <c r="O20" s="53">
        <f t="shared" si="5"/>
        <v>14.736842105263156</v>
      </c>
      <c r="P20" s="295"/>
      <c r="Q20" s="217">
        <v>51</v>
      </c>
      <c r="R20" s="53">
        <f t="shared" si="6"/>
        <v>53.684210526315788</v>
      </c>
      <c r="S20" s="55"/>
    </row>
    <row r="21" spans="1:19">
      <c r="B21" s="206" t="str">
        <f t="shared" si="0"/>
        <v/>
      </c>
      <c r="C21" s="53" t="str">
        <f t="shared" si="1"/>
        <v/>
      </c>
      <c r="D21" s="206"/>
      <c r="E21" s="206"/>
      <c r="F21" s="53" t="str">
        <f t="shared" si="2"/>
        <v/>
      </c>
      <c r="G21" s="206"/>
      <c r="H21" s="206"/>
      <c r="I21" s="53" t="str">
        <f t="shared" si="3"/>
        <v/>
      </c>
      <c r="J21" s="206"/>
      <c r="K21" s="206"/>
      <c r="L21" s="53" t="str">
        <f t="shared" si="4"/>
        <v/>
      </c>
      <c r="M21" s="206"/>
      <c r="N21" s="206"/>
      <c r="O21" s="53" t="str">
        <f t="shared" si="5"/>
        <v/>
      </c>
      <c r="P21" s="206"/>
      <c r="Q21" s="206"/>
      <c r="R21" s="53" t="str">
        <f t="shared" si="6"/>
        <v/>
      </c>
      <c r="S21" s="206"/>
    </row>
    <row r="22" spans="1:19">
      <c r="A22" s="55" t="s">
        <v>143</v>
      </c>
      <c r="B22" s="206">
        <f t="shared" si="0"/>
        <v>1009</v>
      </c>
      <c r="C22" s="53">
        <f t="shared" si="1"/>
        <v>4.4588801979760486</v>
      </c>
      <c r="D22" s="206"/>
      <c r="E22" s="206">
        <f>SUM(E23:E25)</f>
        <v>50</v>
      </c>
      <c r="F22" s="53">
        <f t="shared" si="2"/>
        <v>4.9554013875123886</v>
      </c>
      <c r="G22" s="206"/>
      <c r="H22" s="206">
        <f>SUM(H23:H25)</f>
        <v>64</v>
      </c>
      <c r="I22" s="53">
        <f t="shared" si="3"/>
        <v>6.3429137760158572</v>
      </c>
      <c r="J22" s="206"/>
      <c r="K22" s="206">
        <f>SUM(K23:K25)</f>
        <v>108</v>
      </c>
      <c r="L22" s="53">
        <f t="shared" si="4"/>
        <v>10.703666997026758</v>
      </c>
      <c r="M22" s="206"/>
      <c r="N22" s="206">
        <f>SUM(N23:N25)</f>
        <v>127</v>
      </c>
      <c r="O22" s="53">
        <f t="shared" si="5"/>
        <v>12.586719524281467</v>
      </c>
      <c r="P22" s="206"/>
      <c r="Q22" s="206">
        <f>SUM(Q23:Q25)</f>
        <v>660</v>
      </c>
      <c r="R22" s="53">
        <f t="shared" si="6"/>
        <v>65.411298315163521</v>
      </c>
      <c r="S22" s="206"/>
    </row>
    <row r="23" spans="1:19">
      <c r="A23" s="55" t="s">
        <v>144</v>
      </c>
      <c r="B23" s="206">
        <f t="shared" si="0"/>
        <v>338</v>
      </c>
      <c r="C23" s="53">
        <f t="shared" si="1"/>
        <v>1.4936585796986168</v>
      </c>
      <c r="D23" s="206"/>
      <c r="E23" s="217">
        <v>13</v>
      </c>
      <c r="F23" s="53">
        <f t="shared" si="2"/>
        <v>3.8461538461538463</v>
      </c>
      <c r="G23" s="295"/>
      <c r="H23" s="217">
        <v>23</v>
      </c>
      <c r="I23" s="53">
        <f t="shared" si="3"/>
        <v>6.8047337278106506</v>
      </c>
      <c r="J23" s="295"/>
      <c r="K23" s="217">
        <v>34</v>
      </c>
      <c r="L23" s="53">
        <f t="shared" si="4"/>
        <v>10.059171597633137</v>
      </c>
      <c r="M23" s="295"/>
      <c r="N23" s="217">
        <v>44</v>
      </c>
      <c r="O23" s="53">
        <f t="shared" si="5"/>
        <v>13.017751479289942</v>
      </c>
      <c r="P23" s="295"/>
      <c r="Q23" s="217">
        <v>224</v>
      </c>
      <c r="R23" s="53">
        <f t="shared" si="6"/>
        <v>66.272189349112438</v>
      </c>
      <c r="S23" s="55"/>
    </row>
    <row r="24" spans="1:19">
      <c r="A24" s="55" t="s">
        <v>145</v>
      </c>
      <c r="B24" s="206">
        <f t="shared" si="0"/>
        <v>148</v>
      </c>
      <c r="C24" s="53">
        <f t="shared" si="1"/>
        <v>0.6540280171461399</v>
      </c>
      <c r="D24" s="206"/>
      <c r="E24" s="217">
        <v>2</v>
      </c>
      <c r="F24" s="53">
        <f t="shared" si="2"/>
        <v>1.3513513513513513</v>
      </c>
      <c r="G24" s="295"/>
      <c r="H24" s="217">
        <v>7</v>
      </c>
      <c r="I24" s="53">
        <f t="shared" si="3"/>
        <v>4.7297297297297298</v>
      </c>
      <c r="J24" s="295"/>
      <c r="K24" s="217">
        <v>12</v>
      </c>
      <c r="L24" s="53">
        <f t="shared" si="4"/>
        <v>8.1081081081081088</v>
      </c>
      <c r="M24" s="295"/>
      <c r="N24" s="217">
        <v>16</v>
      </c>
      <c r="O24" s="53">
        <f t="shared" si="5"/>
        <v>10.810810810810811</v>
      </c>
      <c r="P24" s="295"/>
      <c r="Q24" s="217">
        <v>111</v>
      </c>
      <c r="R24" s="53">
        <f t="shared" si="6"/>
        <v>75</v>
      </c>
      <c r="S24" s="55"/>
    </row>
    <row r="25" spans="1:19">
      <c r="A25" s="55" t="s">
        <v>146</v>
      </c>
      <c r="B25" s="206">
        <f t="shared" si="0"/>
        <v>523</v>
      </c>
      <c r="C25" s="53">
        <f t="shared" si="1"/>
        <v>2.3111936011312917</v>
      </c>
      <c r="D25" s="206"/>
      <c r="E25" s="217">
        <v>35</v>
      </c>
      <c r="F25" s="53">
        <f t="shared" si="2"/>
        <v>6.6921606118546846</v>
      </c>
      <c r="G25" s="295"/>
      <c r="H25" s="217">
        <v>34</v>
      </c>
      <c r="I25" s="53">
        <f t="shared" si="3"/>
        <v>6.5009560229445515</v>
      </c>
      <c r="J25" s="295"/>
      <c r="K25" s="217">
        <v>62</v>
      </c>
      <c r="L25" s="53">
        <f t="shared" si="4"/>
        <v>11.854684512428298</v>
      </c>
      <c r="M25" s="295"/>
      <c r="N25" s="217">
        <v>67</v>
      </c>
      <c r="O25" s="53">
        <f t="shared" si="5"/>
        <v>12.810707456978967</v>
      </c>
      <c r="P25" s="295"/>
      <c r="Q25" s="217">
        <v>325</v>
      </c>
      <c r="R25" s="53">
        <f t="shared" si="6"/>
        <v>62.141491395793501</v>
      </c>
      <c r="S25" s="55"/>
    </row>
    <row r="26" spans="1:19">
      <c r="B26" s="206" t="str">
        <f t="shared" si="0"/>
        <v/>
      </c>
      <c r="C26" s="53" t="str">
        <f t="shared" si="1"/>
        <v/>
      </c>
      <c r="D26" s="206"/>
      <c r="E26" s="206"/>
      <c r="F26" s="53" t="str">
        <f t="shared" si="2"/>
        <v/>
      </c>
      <c r="G26" s="206"/>
      <c r="H26" s="206"/>
      <c r="I26" s="53" t="str">
        <f t="shared" si="3"/>
        <v/>
      </c>
      <c r="J26" s="206"/>
      <c r="K26" s="206"/>
      <c r="L26" s="53" t="str">
        <f t="shared" si="4"/>
        <v/>
      </c>
      <c r="M26" s="206"/>
      <c r="N26" s="206"/>
      <c r="O26" s="53" t="str">
        <f t="shared" si="5"/>
        <v/>
      </c>
      <c r="P26" s="206"/>
      <c r="Q26" s="206"/>
      <c r="R26" s="53" t="str">
        <f t="shared" si="6"/>
        <v/>
      </c>
      <c r="S26" s="206"/>
    </row>
    <row r="27" spans="1:19" s="37" customFormat="1">
      <c r="A27" s="37" t="s">
        <v>234</v>
      </c>
      <c r="B27" s="206">
        <f t="shared" si="0"/>
        <v>896</v>
      </c>
      <c r="C27" s="53">
        <f t="shared" si="1"/>
        <v>3.9595209686685227</v>
      </c>
      <c r="D27" s="206"/>
      <c r="E27" s="206">
        <f>SUM(E28)</f>
        <v>51</v>
      </c>
      <c r="F27" s="53">
        <f t="shared" si="2"/>
        <v>5.6919642857142856</v>
      </c>
      <c r="G27" s="206"/>
      <c r="H27" s="206">
        <f>SUM(H28)</f>
        <v>55</v>
      </c>
      <c r="I27" s="53">
        <f t="shared" si="3"/>
        <v>6.1383928571428568</v>
      </c>
      <c r="J27" s="206"/>
      <c r="K27" s="206">
        <f>SUM(K28)</f>
        <v>95</v>
      </c>
      <c r="L27" s="53">
        <f t="shared" si="4"/>
        <v>10.602678571428571</v>
      </c>
      <c r="M27" s="206"/>
      <c r="N27" s="206">
        <f>SUM(N28)</f>
        <v>111</v>
      </c>
      <c r="O27" s="53">
        <f t="shared" si="5"/>
        <v>12.388392857142858</v>
      </c>
      <c r="P27" s="206"/>
      <c r="Q27" s="206">
        <f>SUM(Q28)</f>
        <v>584</v>
      </c>
      <c r="R27" s="53">
        <f t="shared" si="6"/>
        <v>65.178571428571431</v>
      </c>
      <c r="S27" s="294"/>
    </row>
    <row r="28" spans="1:19">
      <c r="A28" s="55" t="s">
        <v>147</v>
      </c>
      <c r="B28" s="206">
        <f t="shared" si="0"/>
        <v>896</v>
      </c>
      <c r="C28" s="53">
        <f t="shared" si="1"/>
        <v>3.9595209686685227</v>
      </c>
      <c r="D28" s="206"/>
      <c r="E28" s="206">
        <f>SUM(E29:E33)</f>
        <v>51</v>
      </c>
      <c r="F28" s="53">
        <f t="shared" si="2"/>
        <v>5.6919642857142856</v>
      </c>
      <c r="G28" s="206"/>
      <c r="H28" s="206">
        <f>SUM(H29:H33)</f>
        <v>55</v>
      </c>
      <c r="I28" s="53">
        <f t="shared" si="3"/>
        <v>6.1383928571428568</v>
      </c>
      <c r="J28" s="206"/>
      <c r="K28" s="206">
        <f>SUM(K29:K33)</f>
        <v>95</v>
      </c>
      <c r="L28" s="53">
        <f t="shared" si="4"/>
        <v>10.602678571428571</v>
      </c>
      <c r="M28" s="206"/>
      <c r="N28" s="206">
        <f>SUM(N29:N33)</f>
        <v>111</v>
      </c>
      <c r="O28" s="53">
        <f t="shared" si="5"/>
        <v>12.388392857142858</v>
      </c>
      <c r="P28" s="206"/>
      <c r="Q28" s="206">
        <f>SUM(Q29:Q33)</f>
        <v>584</v>
      </c>
      <c r="R28" s="53">
        <f t="shared" si="6"/>
        <v>65.178571428571431</v>
      </c>
      <c r="S28" s="206"/>
    </row>
    <row r="29" spans="1:19">
      <c r="A29" s="55" t="s">
        <v>148</v>
      </c>
      <c r="B29" s="206">
        <f t="shared" si="0"/>
        <v>143</v>
      </c>
      <c r="C29" s="53">
        <f t="shared" si="1"/>
        <v>0.63193247602633784</v>
      </c>
      <c r="D29" s="206"/>
      <c r="E29" s="217">
        <v>7</v>
      </c>
      <c r="F29" s="53">
        <f t="shared" si="2"/>
        <v>4.895104895104895</v>
      </c>
      <c r="G29" s="295"/>
      <c r="H29" s="217">
        <v>7</v>
      </c>
      <c r="I29" s="53">
        <f t="shared" si="3"/>
        <v>4.895104895104895</v>
      </c>
      <c r="J29" s="295"/>
      <c r="K29" s="217">
        <v>14</v>
      </c>
      <c r="L29" s="53">
        <f t="shared" si="4"/>
        <v>9.79020979020979</v>
      </c>
      <c r="M29" s="295"/>
      <c r="N29" s="217">
        <v>24</v>
      </c>
      <c r="O29" s="53">
        <f t="shared" si="5"/>
        <v>16.783216783216783</v>
      </c>
      <c r="P29" s="295"/>
      <c r="Q29" s="217">
        <v>91</v>
      </c>
      <c r="R29" s="53">
        <f t="shared" si="6"/>
        <v>63.636363636363633</v>
      </c>
      <c r="S29" s="55"/>
    </row>
    <row r="30" spans="1:19">
      <c r="A30" s="55" t="s">
        <v>149</v>
      </c>
      <c r="B30" s="206">
        <f t="shared" si="0"/>
        <v>225</v>
      </c>
      <c r="C30" s="53">
        <f t="shared" si="1"/>
        <v>0.99429935039109107</v>
      </c>
      <c r="D30" s="206"/>
      <c r="E30" s="217">
        <v>8</v>
      </c>
      <c r="F30" s="53">
        <f t="shared" si="2"/>
        <v>3.5555555555555554</v>
      </c>
      <c r="G30" s="295"/>
      <c r="H30" s="217">
        <v>13</v>
      </c>
      <c r="I30" s="53">
        <f t="shared" si="3"/>
        <v>5.7777777777777777</v>
      </c>
      <c r="J30" s="295"/>
      <c r="K30" s="217">
        <v>32</v>
      </c>
      <c r="L30" s="53">
        <f t="shared" si="4"/>
        <v>14.222222222222221</v>
      </c>
      <c r="M30" s="295"/>
      <c r="N30" s="217">
        <v>33</v>
      </c>
      <c r="O30" s="53">
        <f t="shared" si="5"/>
        <v>14.666666666666666</v>
      </c>
      <c r="P30" s="295"/>
      <c r="Q30" s="217">
        <v>139</v>
      </c>
      <c r="R30" s="53">
        <f t="shared" si="6"/>
        <v>61.777777777777779</v>
      </c>
      <c r="S30" s="55"/>
    </row>
    <row r="31" spans="1:19">
      <c r="A31" s="55" t="s">
        <v>150</v>
      </c>
      <c r="B31" s="206">
        <f t="shared" si="0"/>
        <v>176</v>
      </c>
      <c r="C31" s="53">
        <f t="shared" si="1"/>
        <v>0.77776304741703117</v>
      </c>
      <c r="D31" s="206"/>
      <c r="E31" s="217">
        <v>11</v>
      </c>
      <c r="F31" s="53">
        <f t="shared" si="2"/>
        <v>6.25</v>
      </c>
      <c r="G31" s="295"/>
      <c r="H31" s="217">
        <v>14</v>
      </c>
      <c r="I31" s="53">
        <f t="shared" si="3"/>
        <v>7.9545454545454541</v>
      </c>
      <c r="J31" s="295"/>
      <c r="K31" s="217">
        <v>17</v>
      </c>
      <c r="L31" s="53">
        <f t="shared" si="4"/>
        <v>9.6590909090909083</v>
      </c>
      <c r="M31" s="295"/>
      <c r="N31" s="217">
        <v>19</v>
      </c>
      <c r="O31" s="53">
        <f t="shared" si="5"/>
        <v>10.795454545454545</v>
      </c>
      <c r="P31" s="295"/>
      <c r="Q31" s="217">
        <v>115</v>
      </c>
      <c r="R31" s="53">
        <f t="shared" si="6"/>
        <v>65.340909090909093</v>
      </c>
      <c r="S31" s="55"/>
    </row>
    <row r="32" spans="1:19">
      <c r="A32" s="55" t="s">
        <v>151</v>
      </c>
      <c r="B32" s="206">
        <f t="shared" si="0"/>
        <v>195</v>
      </c>
      <c r="C32" s="53">
        <f t="shared" si="1"/>
        <v>0.86172610367227886</v>
      </c>
      <c r="D32" s="206"/>
      <c r="E32" s="217">
        <v>12</v>
      </c>
      <c r="F32" s="53">
        <f t="shared" si="2"/>
        <v>6.1538461538461542</v>
      </c>
      <c r="G32" s="295"/>
      <c r="H32" s="217">
        <v>7</v>
      </c>
      <c r="I32" s="53">
        <f t="shared" si="3"/>
        <v>3.5897435897435894</v>
      </c>
      <c r="J32" s="295"/>
      <c r="K32" s="217">
        <v>21</v>
      </c>
      <c r="L32" s="53">
        <f t="shared" si="4"/>
        <v>10.76923076923077</v>
      </c>
      <c r="M32" s="295"/>
      <c r="N32" s="217">
        <v>17</v>
      </c>
      <c r="O32" s="53">
        <f t="shared" si="5"/>
        <v>8.7179487179487172</v>
      </c>
      <c r="P32" s="295"/>
      <c r="Q32" s="217">
        <v>138</v>
      </c>
      <c r="R32" s="53">
        <f t="shared" si="6"/>
        <v>70.769230769230774</v>
      </c>
      <c r="S32" s="55"/>
    </row>
    <row r="33" spans="1:19">
      <c r="A33" s="55" t="s">
        <v>152</v>
      </c>
      <c r="B33" s="206">
        <f t="shared" si="0"/>
        <v>157</v>
      </c>
      <c r="C33" s="53">
        <f t="shared" si="1"/>
        <v>0.69379999116178348</v>
      </c>
      <c r="D33" s="206"/>
      <c r="E33" s="217">
        <v>13</v>
      </c>
      <c r="F33" s="53">
        <f t="shared" si="2"/>
        <v>8.2802547770700627</v>
      </c>
      <c r="G33" s="295"/>
      <c r="H33" s="217">
        <v>14</v>
      </c>
      <c r="I33" s="53">
        <f t="shared" si="3"/>
        <v>8.9171974522292992</v>
      </c>
      <c r="J33" s="295"/>
      <c r="K33" s="217">
        <v>11</v>
      </c>
      <c r="L33" s="53">
        <f t="shared" si="4"/>
        <v>7.0063694267515926</v>
      </c>
      <c r="M33" s="295"/>
      <c r="N33" s="217">
        <v>18</v>
      </c>
      <c r="O33" s="53">
        <f t="shared" si="5"/>
        <v>11.464968152866243</v>
      </c>
      <c r="P33" s="295"/>
      <c r="Q33" s="217">
        <v>101</v>
      </c>
      <c r="R33" s="53">
        <f t="shared" si="6"/>
        <v>64.331210191082803</v>
      </c>
      <c r="S33" s="55"/>
    </row>
    <row r="34" spans="1:19">
      <c r="B34" s="206" t="str">
        <f t="shared" si="0"/>
        <v/>
      </c>
      <c r="C34" s="53" t="str">
        <f t="shared" si="1"/>
        <v/>
      </c>
      <c r="D34" s="206"/>
      <c r="E34" s="206"/>
      <c r="F34" s="53" t="str">
        <f t="shared" si="2"/>
        <v/>
      </c>
      <c r="G34" s="206"/>
      <c r="H34" s="206"/>
      <c r="I34" s="53" t="str">
        <f t="shared" si="3"/>
        <v/>
      </c>
      <c r="J34" s="206"/>
      <c r="K34" s="206"/>
      <c r="L34" s="53" t="str">
        <f t="shared" si="4"/>
        <v/>
      </c>
      <c r="M34" s="206"/>
      <c r="N34" s="206"/>
      <c r="O34" s="53" t="str">
        <f t="shared" si="5"/>
        <v/>
      </c>
      <c r="P34" s="206"/>
      <c r="Q34" s="206"/>
      <c r="R34" s="53" t="str">
        <f t="shared" si="6"/>
        <v/>
      </c>
      <c r="S34" s="206"/>
    </row>
    <row r="35" spans="1:19" s="37" customFormat="1">
      <c r="A35" s="37" t="s">
        <v>213</v>
      </c>
      <c r="B35" s="206">
        <f t="shared" si="0"/>
        <v>6577</v>
      </c>
      <c r="C35" s="53">
        <f t="shared" si="1"/>
        <v>29.064474788987582</v>
      </c>
      <c r="D35" s="206"/>
      <c r="E35" s="206">
        <f>SUM(E36+E42+E52+E54)</f>
        <v>315</v>
      </c>
      <c r="F35" s="53">
        <f t="shared" si="2"/>
        <v>4.7894176676296185</v>
      </c>
      <c r="G35" s="206"/>
      <c r="H35" s="206">
        <f>SUM(H36+H42+H52+H54)</f>
        <v>436</v>
      </c>
      <c r="I35" s="53">
        <f t="shared" si="3"/>
        <v>6.6291622320206782</v>
      </c>
      <c r="J35" s="206"/>
      <c r="K35" s="206">
        <f>SUM(K36+K42+K52+K54)</f>
        <v>652</v>
      </c>
      <c r="L35" s="53">
        <f t="shared" si="4"/>
        <v>9.9133343469667032</v>
      </c>
      <c r="M35" s="206"/>
      <c r="N35" s="206">
        <f>SUM(N36+N42+N52+N54)</f>
        <v>763</v>
      </c>
      <c r="O35" s="53">
        <f t="shared" si="5"/>
        <v>11.601033906036188</v>
      </c>
      <c r="P35" s="206"/>
      <c r="Q35" s="206">
        <f>SUM(Q36+Q42+Q52+Q54)</f>
        <v>4411</v>
      </c>
      <c r="R35" s="53">
        <f t="shared" si="6"/>
        <v>67.067051847346818</v>
      </c>
      <c r="S35" s="294"/>
    </row>
    <row r="36" spans="1:19">
      <c r="A36" s="55" t="s">
        <v>153</v>
      </c>
      <c r="B36" s="206">
        <f t="shared" si="0"/>
        <v>2232</v>
      </c>
      <c r="C36" s="53">
        <f t="shared" si="1"/>
        <v>9.8634495558796242</v>
      </c>
      <c r="D36" s="206"/>
      <c r="E36" s="206">
        <f>SUM(E37:E40)</f>
        <v>124</v>
      </c>
      <c r="F36" s="53">
        <f t="shared" si="2"/>
        <v>5.5555555555555554</v>
      </c>
      <c r="G36" s="206"/>
      <c r="H36" s="206">
        <f>SUM(H37:H40)</f>
        <v>143</v>
      </c>
      <c r="I36" s="53">
        <f t="shared" si="3"/>
        <v>6.4068100358422937</v>
      </c>
      <c r="J36" s="206"/>
      <c r="K36" s="206">
        <f>SUM(K37:K40)</f>
        <v>237</v>
      </c>
      <c r="L36" s="53">
        <f t="shared" si="4"/>
        <v>10.618279569892474</v>
      </c>
      <c r="M36" s="206"/>
      <c r="N36" s="206">
        <f>SUM(N37:N40)</f>
        <v>264</v>
      </c>
      <c r="O36" s="53">
        <f t="shared" si="5"/>
        <v>11.827956989247312</v>
      </c>
      <c r="P36" s="206"/>
      <c r="Q36" s="206">
        <f>SUM(Q37:Q40)</f>
        <v>1464</v>
      </c>
      <c r="R36" s="53">
        <f t="shared" si="6"/>
        <v>65.591397849462368</v>
      </c>
      <c r="S36" s="206"/>
    </row>
    <row r="37" spans="1:19">
      <c r="A37" s="55" t="s">
        <v>154</v>
      </c>
      <c r="B37" s="206">
        <f t="shared" si="0"/>
        <v>1195</v>
      </c>
      <c r="C37" s="53">
        <f t="shared" si="1"/>
        <v>5.2808343276326841</v>
      </c>
      <c r="D37" s="206"/>
      <c r="E37" s="217">
        <v>67</v>
      </c>
      <c r="F37" s="53">
        <f t="shared" si="2"/>
        <v>5.6066945606694567</v>
      </c>
      <c r="G37" s="295"/>
      <c r="H37" s="217">
        <v>79</v>
      </c>
      <c r="I37" s="53">
        <f t="shared" si="3"/>
        <v>6.6108786610878658</v>
      </c>
      <c r="J37" s="295"/>
      <c r="K37" s="217">
        <v>132</v>
      </c>
      <c r="L37" s="53">
        <f t="shared" si="4"/>
        <v>11.046025104602512</v>
      </c>
      <c r="M37" s="295"/>
      <c r="N37" s="217">
        <v>149</v>
      </c>
      <c r="O37" s="53">
        <f t="shared" si="5"/>
        <v>12.468619246861925</v>
      </c>
      <c r="P37" s="295"/>
      <c r="Q37" s="217">
        <v>768</v>
      </c>
      <c r="R37" s="53">
        <f t="shared" si="6"/>
        <v>64.26778242677824</v>
      </c>
      <c r="S37" s="55"/>
    </row>
    <row r="38" spans="1:19">
      <c r="A38" s="55" t="s">
        <v>155</v>
      </c>
      <c r="B38" s="206">
        <f t="shared" si="0"/>
        <v>603</v>
      </c>
      <c r="C38" s="53">
        <f t="shared" si="1"/>
        <v>2.6647222590481241</v>
      </c>
      <c r="D38" s="206"/>
      <c r="E38" s="217">
        <v>29</v>
      </c>
      <c r="F38" s="53">
        <f t="shared" si="2"/>
        <v>4.8092868988391384</v>
      </c>
      <c r="G38" s="295"/>
      <c r="H38" s="217">
        <v>36</v>
      </c>
      <c r="I38" s="53">
        <f t="shared" si="3"/>
        <v>5.9701492537313428</v>
      </c>
      <c r="J38" s="295"/>
      <c r="K38" s="217">
        <v>61</v>
      </c>
      <c r="L38" s="53">
        <f t="shared" si="4"/>
        <v>10.11608623548922</v>
      </c>
      <c r="M38" s="295"/>
      <c r="N38" s="217">
        <v>67</v>
      </c>
      <c r="O38" s="53">
        <f t="shared" si="5"/>
        <v>11.111111111111111</v>
      </c>
      <c r="P38" s="295"/>
      <c r="Q38" s="217">
        <v>410</v>
      </c>
      <c r="R38" s="53">
        <f t="shared" si="6"/>
        <v>67.993366500829183</v>
      </c>
      <c r="S38" s="55"/>
    </row>
    <row r="39" spans="1:19">
      <c r="A39" s="55" t="s">
        <v>156</v>
      </c>
      <c r="B39" s="206">
        <f t="shared" si="0"/>
        <v>183</v>
      </c>
      <c r="C39" s="53">
        <f t="shared" si="1"/>
        <v>0.80869680498475405</v>
      </c>
      <c r="D39" s="206"/>
      <c r="E39" s="217">
        <v>15</v>
      </c>
      <c r="F39" s="53">
        <f t="shared" si="2"/>
        <v>8.1967213114754092</v>
      </c>
      <c r="G39" s="295"/>
      <c r="H39" s="217">
        <v>17</v>
      </c>
      <c r="I39" s="53">
        <f t="shared" si="3"/>
        <v>9.2896174863387984</v>
      </c>
      <c r="J39" s="295"/>
      <c r="K39" s="217">
        <v>22</v>
      </c>
      <c r="L39" s="53">
        <f t="shared" si="4"/>
        <v>12.021857923497267</v>
      </c>
      <c r="M39" s="295"/>
      <c r="N39" s="217">
        <v>17</v>
      </c>
      <c r="O39" s="53">
        <f t="shared" si="5"/>
        <v>9.2896174863387984</v>
      </c>
      <c r="P39" s="295"/>
      <c r="Q39" s="217">
        <v>112</v>
      </c>
      <c r="R39" s="53">
        <f t="shared" si="6"/>
        <v>61.202185792349731</v>
      </c>
      <c r="S39" s="55"/>
    </row>
    <row r="40" spans="1:19">
      <c r="A40" s="55" t="s">
        <v>157</v>
      </c>
      <c r="B40" s="206">
        <f t="shared" si="0"/>
        <v>251</v>
      </c>
      <c r="C40" s="53">
        <f t="shared" si="1"/>
        <v>1.1091961642140615</v>
      </c>
      <c r="D40" s="206"/>
      <c r="E40" s="217">
        <v>13</v>
      </c>
      <c r="F40" s="53">
        <f t="shared" si="2"/>
        <v>5.1792828685258963</v>
      </c>
      <c r="G40" s="295"/>
      <c r="H40" s="217">
        <v>11</v>
      </c>
      <c r="I40" s="53">
        <f t="shared" si="3"/>
        <v>4.3824701195219129</v>
      </c>
      <c r="J40" s="295"/>
      <c r="K40" s="217">
        <v>22</v>
      </c>
      <c r="L40" s="53">
        <f t="shared" si="4"/>
        <v>8.7649402390438258</v>
      </c>
      <c r="M40" s="295"/>
      <c r="N40" s="217">
        <v>31</v>
      </c>
      <c r="O40" s="53">
        <f t="shared" si="5"/>
        <v>12.350597609561753</v>
      </c>
      <c r="P40" s="295"/>
      <c r="Q40" s="217">
        <v>174</v>
      </c>
      <c r="R40" s="53">
        <f t="shared" si="6"/>
        <v>69.322709163346616</v>
      </c>
      <c r="S40" s="55"/>
    </row>
    <row r="41" spans="1:19">
      <c r="B41" s="206" t="str">
        <f t="shared" si="0"/>
        <v/>
      </c>
      <c r="C41" s="53" t="str">
        <f t="shared" si="1"/>
        <v/>
      </c>
      <c r="D41" s="206"/>
      <c r="E41" s="206"/>
      <c r="F41" s="53" t="str">
        <f t="shared" si="2"/>
        <v/>
      </c>
      <c r="G41" s="206"/>
      <c r="H41" s="206"/>
      <c r="I41" s="53" t="str">
        <f t="shared" si="3"/>
        <v/>
      </c>
      <c r="J41" s="206"/>
      <c r="K41" s="206"/>
      <c r="L41" s="53" t="str">
        <f t="shared" si="4"/>
        <v/>
      </c>
      <c r="M41" s="206"/>
      <c r="N41" s="206"/>
      <c r="O41" s="53" t="str">
        <f t="shared" si="5"/>
        <v/>
      </c>
      <c r="P41" s="206"/>
      <c r="Q41" s="206"/>
      <c r="R41" s="53" t="str">
        <f t="shared" si="6"/>
        <v/>
      </c>
      <c r="S41" s="206"/>
    </row>
    <row r="42" spans="1:19">
      <c r="A42" s="55" t="s">
        <v>158</v>
      </c>
      <c r="B42" s="206">
        <f t="shared" si="0"/>
        <v>1916</v>
      </c>
      <c r="C42" s="53">
        <f t="shared" si="1"/>
        <v>8.4670113571081362</v>
      </c>
      <c r="D42" s="206"/>
      <c r="E42" s="206">
        <f>SUM(E43:E50)</f>
        <v>95</v>
      </c>
      <c r="F42" s="53">
        <f t="shared" si="2"/>
        <v>4.9582463465553239</v>
      </c>
      <c r="G42" s="206"/>
      <c r="H42" s="206">
        <f>SUM(H43:H50)</f>
        <v>160</v>
      </c>
      <c r="I42" s="53">
        <f t="shared" si="3"/>
        <v>8.3507306889352826</v>
      </c>
      <c r="J42" s="206"/>
      <c r="K42" s="206">
        <f>SUM(K43:K50)</f>
        <v>202</v>
      </c>
      <c r="L42" s="53">
        <f t="shared" si="4"/>
        <v>10.542797494780794</v>
      </c>
      <c r="M42" s="206"/>
      <c r="N42" s="206">
        <f>SUM(N43:N50)</f>
        <v>202</v>
      </c>
      <c r="O42" s="53">
        <f t="shared" si="5"/>
        <v>10.542797494780794</v>
      </c>
      <c r="P42" s="206"/>
      <c r="Q42" s="206">
        <f>SUM(Q43:Q50)</f>
        <v>1257</v>
      </c>
      <c r="R42" s="53">
        <f t="shared" si="6"/>
        <v>65.605427974947801</v>
      </c>
      <c r="S42" s="206"/>
    </row>
    <row r="43" spans="1:19">
      <c r="A43" s="55" t="s">
        <v>214</v>
      </c>
      <c r="B43" s="206">
        <f t="shared" si="0"/>
        <v>231</v>
      </c>
      <c r="C43" s="53">
        <f t="shared" si="1"/>
        <v>1.0208139997348535</v>
      </c>
      <c r="D43" s="206"/>
      <c r="E43" s="217">
        <v>10</v>
      </c>
      <c r="F43" s="53">
        <f t="shared" si="2"/>
        <v>4.329004329004329</v>
      </c>
      <c r="G43" s="295"/>
      <c r="H43" s="217">
        <v>17</v>
      </c>
      <c r="I43" s="53">
        <f t="shared" si="3"/>
        <v>7.3593073593073601</v>
      </c>
      <c r="J43" s="295"/>
      <c r="K43" s="217">
        <v>26</v>
      </c>
      <c r="L43" s="53">
        <f t="shared" si="4"/>
        <v>11.255411255411255</v>
      </c>
      <c r="M43" s="295"/>
      <c r="N43" s="217">
        <v>26</v>
      </c>
      <c r="O43" s="53">
        <f t="shared" si="5"/>
        <v>11.255411255411255</v>
      </c>
      <c r="P43" s="295"/>
      <c r="Q43" s="217">
        <v>152</v>
      </c>
      <c r="R43" s="296">
        <v>69.847328244274806</v>
      </c>
      <c r="S43" s="55"/>
    </row>
    <row r="44" spans="1:19">
      <c r="A44" s="55" t="s">
        <v>159</v>
      </c>
      <c r="B44" s="206">
        <f t="shared" si="0"/>
        <v>223</v>
      </c>
      <c r="C44" s="53">
        <f t="shared" si="1"/>
        <v>0.98546113394317025</v>
      </c>
      <c r="D44" s="206"/>
      <c r="E44" s="217">
        <v>7</v>
      </c>
      <c r="F44" s="53">
        <f t="shared" si="2"/>
        <v>3.1390134529147984</v>
      </c>
      <c r="G44" s="295"/>
      <c r="H44" s="217">
        <v>22</v>
      </c>
      <c r="I44" s="53">
        <f t="shared" si="3"/>
        <v>9.8654708520179373</v>
      </c>
      <c r="J44" s="295"/>
      <c r="K44" s="217">
        <v>17</v>
      </c>
      <c r="L44" s="53">
        <f t="shared" si="4"/>
        <v>7.623318385650224</v>
      </c>
      <c r="M44" s="295"/>
      <c r="N44" s="217">
        <v>18</v>
      </c>
      <c r="O44" s="53">
        <f t="shared" si="5"/>
        <v>8.071748878923767</v>
      </c>
      <c r="P44" s="295"/>
      <c r="Q44" s="217">
        <v>159</v>
      </c>
      <c r="R44" s="296">
        <v>70.720720720720706</v>
      </c>
      <c r="S44" s="55"/>
    </row>
    <row r="45" spans="1:19">
      <c r="A45" s="55" t="s">
        <v>160</v>
      </c>
      <c r="B45" s="206">
        <f t="shared" si="0"/>
        <v>126</v>
      </c>
      <c r="C45" s="53">
        <f t="shared" si="1"/>
        <v>0.55680763621901108</v>
      </c>
      <c r="D45" s="206"/>
      <c r="E45" s="217">
        <v>14</v>
      </c>
      <c r="F45" s="53">
        <f t="shared" si="2"/>
        <v>11.111111111111111</v>
      </c>
      <c r="G45" s="295"/>
      <c r="H45" s="217">
        <v>18</v>
      </c>
      <c r="I45" s="53">
        <f t="shared" si="3"/>
        <v>14.285714285714285</v>
      </c>
      <c r="J45" s="295"/>
      <c r="K45" s="217">
        <v>21</v>
      </c>
      <c r="L45" s="53">
        <f t="shared" si="4"/>
        <v>16.666666666666664</v>
      </c>
      <c r="M45" s="295"/>
      <c r="N45" s="217">
        <v>15</v>
      </c>
      <c r="O45" s="53">
        <f t="shared" si="5"/>
        <v>11.904761904761903</v>
      </c>
      <c r="P45" s="295"/>
      <c r="Q45" s="217">
        <v>58</v>
      </c>
      <c r="R45" s="296">
        <v>36.153846153846203</v>
      </c>
      <c r="S45" s="55"/>
    </row>
    <row r="46" spans="1:19">
      <c r="A46" s="55" t="s">
        <v>161</v>
      </c>
      <c r="B46" s="206">
        <f t="shared" si="0"/>
        <v>239</v>
      </c>
      <c r="C46" s="53">
        <f t="shared" si="1"/>
        <v>1.0561668655265368</v>
      </c>
      <c r="D46" s="206"/>
      <c r="E46" s="217">
        <v>9</v>
      </c>
      <c r="F46" s="53">
        <f t="shared" si="2"/>
        <v>3.7656903765690379</v>
      </c>
      <c r="G46" s="295"/>
      <c r="H46" s="217">
        <v>22</v>
      </c>
      <c r="I46" s="53">
        <f t="shared" si="3"/>
        <v>9.2050209205020916</v>
      </c>
      <c r="J46" s="295"/>
      <c r="K46" s="217">
        <v>26</v>
      </c>
      <c r="L46" s="53">
        <f t="shared" si="4"/>
        <v>10.87866108786611</v>
      </c>
      <c r="M46" s="295"/>
      <c r="N46" s="217">
        <v>28</v>
      </c>
      <c r="O46" s="53">
        <f t="shared" si="5"/>
        <v>11.715481171548117</v>
      </c>
      <c r="P46" s="295"/>
      <c r="Q46" s="217">
        <v>154</v>
      </c>
      <c r="R46" s="296">
        <v>63.865546218487403</v>
      </c>
      <c r="S46" s="55"/>
    </row>
    <row r="47" spans="1:19">
      <c r="A47" s="55" t="s">
        <v>164</v>
      </c>
      <c r="B47" s="206">
        <f t="shared" si="0"/>
        <v>224</v>
      </c>
      <c r="C47" s="53">
        <f t="shared" si="1"/>
        <v>0.98988024216713066</v>
      </c>
      <c r="D47" s="206"/>
      <c r="E47" s="217">
        <v>7</v>
      </c>
      <c r="F47" s="53">
        <f t="shared" si="2"/>
        <v>3.125</v>
      </c>
      <c r="G47" s="295"/>
      <c r="H47" s="217">
        <v>9</v>
      </c>
      <c r="I47" s="53">
        <f t="shared" si="3"/>
        <v>4.0178571428571432</v>
      </c>
      <c r="J47" s="295"/>
      <c r="K47" s="217">
        <v>20</v>
      </c>
      <c r="L47" s="53">
        <f t="shared" si="4"/>
        <v>8.9285714285714288</v>
      </c>
      <c r="M47" s="295"/>
      <c r="N47" s="217">
        <v>13</v>
      </c>
      <c r="O47" s="53">
        <f t="shared" si="5"/>
        <v>5.8035714285714288</v>
      </c>
      <c r="P47" s="295"/>
      <c r="Q47" s="217">
        <v>175</v>
      </c>
      <c r="R47" s="296">
        <v>66.014669926650399</v>
      </c>
      <c r="S47" s="55"/>
    </row>
    <row r="48" spans="1:19">
      <c r="A48" s="55" t="s">
        <v>215</v>
      </c>
      <c r="B48" s="206">
        <f t="shared" si="0"/>
        <v>400</v>
      </c>
      <c r="C48" s="53">
        <f>IF(A48&lt;&gt;0,B48/$B$12*100,"")</f>
        <v>1.7676432895841618</v>
      </c>
      <c r="D48" s="206"/>
      <c r="E48" s="217">
        <v>19</v>
      </c>
      <c r="F48" s="53">
        <f t="shared" si="2"/>
        <v>4.75</v>
      </c>
      <c r="G48" s="295"/>
      <c r="H48" s="217">
        <v>31</v>
      </c>
      <c r="I48" s="53">
        <f t="shared" si="3"/>
        <v>7.75</v>
      </c>
      <c r="J48" s="295"/>
      <c r="K48" s="217">
        <v>38</v>
      </c>
      <c r="L48" s="53">
        <f t="shared" si="4"/>
        <v>9.5</v>
      </c>
      <c r="M48" s="295"/>
      <c r="N48" s="217">
        <v>55</v>
      </c>
      <c r="O48" s="53">
        <f t="shared" si="5"/>
        <v>13.750000000000002</v>
      </c>
      <c r="P48" s="295"/>
      <c r="Q48" s="217">
        <v>257</v>
      </c>
      <c r="R48" s="296">
        <v>79.629629629629605</v>
      </c>
      <c r="S48" s="55"/>
    </row>
    <row r="49" spans="1:19">
      <c r="A49" s="55" t="s">
        <v>163</v>
      </c>
      <c r="B49" s="206">
        <f t="shared" si="0"/>
        <v>160</v>
      </c>
      <c r="C49" s="53">
        <f t="shared" si="1"/>
        <v>0.70705731583366482</v>
      </c>
      <c r="D49" s="206"/>
      <c r="E49" s="217">
        <v>14</v>
      </c>
      <c r="F49" s="53">
        <f t="shared" si="2"/>
        <v>8.75</v>
      </c>
      <c r="G49" s="295"/>
      <c r="H49" s="217">
        <v>18</v>
      </c>
      <c r="I49" s="53">
        <f t="shared" si="3"/>
        <v>11.25</v>
      </c>
      <c r="J49" s="295"/>
      <c r="K49" s="217">
        <v>24</v>
      </c>
      <c r="L49" s="53">
        <f t="shared" si="4"/>
        <v>15</v>
      </c>
      <c r="M49" s="295"/>
      <c r="N49" s="217">
        <v>11</v>
      </c>
      <c r="O49" s="53">
        <f t="shared" si="5"/>
        <v>6.8750000000000009</v>
      </c>
      <c r="P49" s="295"/>
      <c r="Q49" s="217">
        <v>93</v>
      </c>
      <c r="R49" s="296">
        <v>56.707317073170699</v>
      </c>
      <c r="S49" s="55"/>
    </row>
    <row r="50" spans="1:19">
      <c r="A50" s="55" t="s">
        <v>162</v>
      </c>
      <c r="B50" s="206">
        <f t="shared" si="0"/>
        <v>313</v>
      </c>
      <c r="C50" s="53">
        <f t="shared" si="1"/>
        <v>1.3831808740996068</v>
      </c>
      <c r="D50" s="206"/>
      <c r="E50" s="217">
        <v>15</v>
      </c>
      <c r="F50" s="53">
        <f t="shared" si="2"/>
        <v>4.7923322683706067</v>
      </c>
      <c r="G50" s="295"/>
      <c r="H50" s="217">
        <v>23</v>
      </c>
      <c r="I50" s="53">
        <f t="shared" si="3"/>
        <v>7.3482428115015974</v>
      </c>
      <c r="J50" s="295"/>
      <c r="K50" s="217">
        <v>30</v>
      </c>
      <c r="L50" s="53">
        <f t="shared" si="4"/>
        <v>9.5846645367412133</v>
      </c>
      <c r="M50" s="295"/>
      <c r="N50" s="217">
        <v>36</v>
      </c>
      <c r="O50" s="53">
        <f t="shared" si="5"/>
        <v>11.501597444089457</v>
      </c>
      <c r="P50" s="295"/>
      <c r="Q50" s="217">
        <v>209</v>
      </c>
      <c r="R50" s="296">
        <v>65.605095541401298</v>
      </c>
      <c r="S50" s="55"/>
    </row>
    <row r="51" spans="1:19" ht="9.75" customHeight="1">
      <c r="B51" s="206" t="str">
        <f t="shared" si="0"/>
        <v/>
      </c>
      <c r="C51" s="53" t="str">
        <f t="shared" si="1"/>
        <v/>
      </c>
      <c r="D51" s="206"/>
      <c r="E51" s="298"/>
      <c r="F51" s="53" t="str">
        <f t="shared" si="2"/>
        <v/>
      </c>
      <c r="G51" s="298"/>
      <c r="H51" s="298"/>
      <c r="I51" s="53" t="str">
        <f t="shared" si="3"/>
        <v/>
      </c>
      <c r="J51" s="298"/>
      <c r="K51" s="298"/>
      <c r="L51" s="53" t="str">
        <f t="shared" si="4"/>
        <v/>
      </c>
      <c r="M51" s="298"/>
      <c r="N51" s="298"/>
      <c r="O51" s="53" t="str">
        <f t="shared" si="5"/>
        <v/>
      </c>
      <c r="P51" s="298"/>
      <c r="Q51" s="298"/>
      <c r="R51" s="296"/>
      <c r="S51" s="55"/>
    </row>
    <row r="52" spans="1:19">
      <c r="A52" s="55" t="s">
        <v>166</v>
      </c>
      <c r="B52" s="206">
        <f t="shared" si="0"/>
        <v>420</v>
      </c>
      <c r="C52" s="53">
        <f t="shared" si="1"/>
        <v>1.8560254540633698</v>
      </c>
      <c r="D52" s="206"/>
      <c r="E52" s="217">
        <v>24</v>
      </c>
      <c r="F52" s="53">
        <f t="shared" si="2"/>
        <v>5.7142857142857144</v>
      </c>
      <c r="G52" s="295"/>
      <c r="H52" s="217">
        <v>29</v>
      </c>
      <c r="I52" s="53">
        <f t="shared" si="3"/>
        <v>6.9047619047619051</v>
      </c>
      <c r="J52" s="295"/>
      <c r="K52" s="217">
        <v>50</v>
      </c>
      <c r="L52" s="53">
        <f t="shared" si="4"/>
        <v>11.904761904761903</v>
      </c>
      <c r="M52" s="295"/>
      <c r="N52" s="217">
        <v>66</v>
      </c>
      <c r="O52" s="53">
        <f t="shared" si="5"/>
        <v>15.714285714285714</v>
      </c>
      <c r="P52" s="295"/>
      <c r="Q52" s="217">
        <v>251</v>
      </c>
      <c r="R52" s="296">
        <v>56.9444444444444</v>
      </c>
      <c r="S52" s="55"/>
    </row>
    <row r="53" spans="1:19" ht="9" customHeight="1">
      <c r="B53" s="206" t="str">
        <f t="shared" si="0"/>
        <v/>
      </c>
      <c r="C53" s="53" t="str">
        <f t="shared" si="1"/>
        <v/>
      </c>
      <c r="D53" s="206"/>
      <c r="E53" s="206"/>
      <c r="F53" s="53" t="str">
        <f t="shared" si="2"/>
        <v/>
      </c>
      <c r="G53" s="206"/>
      <c r="H53" s="206"/>
      <c r="I53" s="53" t="str">
        <f t="shared" si="3"/>
        <v/>
      </c>
      <c r="J53" s="206"/>
      <c r="K53" s="206"/>
      <c r="L53" s="53" t="str">
        <f t="shared" si="4"/>
        <v/>
      </c>
      <c r="M53" s="206"/>
      <c r="N53" s="206"/>
      <c r="O53" s="53" t="str">
        <f t="shared" si="5"/>
        <v/>
      </c>
      <c r="P53" s="206"/>
      <c r="Q53" s="206"/>
      <c r="R53" s="53" t="str">
        <f t="shared" si="6"/>
        <v/>
      </c>
      <c r="S53" s="206"/>
    </row>
    <row r="54" spans="1:19">
      <c r="A54" s="55" t="s">
        <v>167</v>
      </c>
      <c r="B54" s="206">
        <f t="shared" si="0"/>
        <v>2009</v>
      </c>
      <c r="C54" s="53">
        <f t="shared" si="1"/>
        <v>8.8779884219364522</v>
      </c>
      <c r="D54" s="206"/>
      <c r="E54" s="206">
        <f>SUM(E55:E59)</f>
        <v>72</v>
      </c>
      <c r="F54" s="53">
        <f t="shared" si="2"/>
        <v>3.5838725734196117</v>
      </c>
      <c r="G54" s="206"/>
      <c r="H54" s="206">
        <f>SUM(H55:H59)</f>
        <v>104</v>
      </c>
      <c r="I54" s="53">
        <f t="shared" si="3"/>
        <v>5.176704828272773</v>
      </c>
      <c r="J54" s="206"/>
      <c r="K54" s="206">
        <f>SUM(K55:K59)</f>
        <v>163</v>
      </c>
      <c r="L54" s="53">
        <f t="shared" si="4"/>
        <v>8.1134892981582869</v>
      </c>
      <c r="M54" s="206"/>
      <c r="N54" s="206">
        <f>SUM(N55:N59)</f>
        <v>231</v>
      </c>
      <c r="O54" s="53">
        <f t="shared" si="5"/>
        <v>11.498257839721255</v>
      </c>
      <c r="P54" s="206"/>
      <c r="Q54" s="206">
        <f>SUM(Q55:Q59)</f>
        <v>1439</v>
      </c>
      <c r="R54" s="53">
        <f t="shared" si="6"/>
        <v>71.62767546042808</v>
      </c>
      <c r="S54" s="206"/>
    </row>
    <row r="55" spans="1:19">
      <c r="A55" s="55" t="s">
        <v>168</v>
      </c>
      <c r="B55" s="206">
        <f t="shared" si="0"/>
        <v>43</v>
      </c>
      <c r="C55" s="53">
        <f t="shared" si="1"/>
        <v>0.19002165363029738</v>
      </c>
      <c r="D55" s="206"/>
      <c r="E55" s="217">
        <v>2</v>
      </c>
      <c r="F55" s="53">
        <f t="shared" si="2"/>
        <v>4.6511627906976747</v>
      </c>
      <c r="G55" s="295"/>
      <c r="H55" s="217">
        <v>1</v>
      </c>
      <c r="I55" s="53">
        <f t="shared" si="3"/>
        <v>2.3255813953488373</v>
      </c>
      <c r="J55" s="295"/>
      <c r="K55" s="217">
        <v>3</v>
      </c>
      <c r="L55" s="53">
        <f t="shared" si="4"/>
        <v>6.9767441860465116</v>
      </c>
      <c r="M55" s="295"/>
      <c r="N55" s="217">
        <v>8</v>
      </c>
      <c r="O55" s="53">
        <f t="shared" si="5"/>
        <v>18.604651162790699</v>
      </c>
      <c r="P55" s="295"/>
      <c r="Q55" s="217">
        <v>29</v>
      </c>
      <c r="R55" s="53">
        <f t="shared" si="6"/>
        <v>67.441860465116278</v>
      </c>
      <c r="S55" s="55"/>
    </row>
    <row r="56" spans="1:19">
      <c r="A56" s="55" t="s">
        <v>169</v>
      </c>
      <c r="B56" s="206">
        <f t="shared" si="0"/>
        <v>1290</v>
      </c>
      <c r="C56" s="53">
        <f t="shared" si="1"/>
        <v>5.7006496089089218</v>
      </c>
      <c r="D56" s="206"/>
      <c r="E56" s="217">
        <v>36</v>
      </c>
      <c r="F56" s="53">
        <f t="shared" si="2"/>
        <v>2.7906976744186047</v>
      </c>
      <c r="G56" s="295"/>
      <c r="H56" s="217">
        <v>61</v>
      </c>
      <c r="I56" s="53">
        <f t="shared" si="3"/>
        <v>4.7286821705426352</v>
      </c>
      <c r="J56" s="295"/>
      <c r="K56" s="217">
        <v>104</v>
      </c>
      <c r="L56" s="53">
        <f t="shared" si="4"/>
        <v>8.0620155038759691</v>
      </c>
      <c r="M56" s="295"/>
      <c r="N56" s="217">
        <v>154</v>
      </c>
      <c r="O56" s="53">
        <f t="shared" si="5"/>
        <v>11.937984496124031</v>
      </c>
      <c r="P56" s="295"/>
      <c r="Q56" s="217">
        <v>935</v>
      </c>
      <c r="R56" s="53">
        <f t="shared" si="6"/>
        <v>72.48062015503875</v>
      </c>
      <c r="S56" s="55"/>
    </row>
    <row r="57" spans="1:19">
      <c r="A57" s="55" t="s">
        <v>170</v>
      </c>
      <c r="B57" s="206">
        <f t="shared" si="0"/>
        <v>228</v>
      </c>
      <c r="C57" s="53">
        <f t="shared" si="1"/>
        <v>1.0075566750629723</v>
      </c>
      <c r="D57" s="206"/>
      <c r="E57" s="217">
        <v>16</v>
      </c>
      <c r="F57" s="53">
        <f t="shared" si="2"/>
        <v>7.0175438596491224</v>
      </c>
      <c r="G57" s="295"/>
      <c r="H57" s="217">
        <v>15</v>
      </c>
      <c r="I57" s="53">
        <f t="shared" si="3"/>
        <v>6.5789473684210522</v>
      </c>
      <c r="J57" s="295"/>
      <c r="K57" s="217">
        <v>20</v>
      </c>
      <c r="L57" s="53">
        <f t="shared" si="4"/>
        <v>8.7719298245614024</v>
      </c>
      <c r="M57" s="295"/>
      <c r="N57" s="217">
        <v>29</v>
      </c>
      <c r="O57" s="53">
        <f t="shared" si="5"/>
        <v>12.719298245614036</v>
      </c>
      <c r="P57" s="295"/>
      <c r="Q57" s="217">
        <v>148</v>
      </c>
      <c r="R57" s="53">
        <f t="shared" si="6"/>
        <v>64.912280701754383</v>
      </c>
      <c r="S57" s="55"/>
    </row>
    <row r="58" spans="1:19">
      <c r="A58" s="55" t="s">
        <v>216</v>
      </c>
      <c r="B58" s="206">
        <f t="shared" si="0"/>
        <v>295</v>
      </c>
      <c r="C58" s="53">
        <f t="shared" si="1"/>
        <v>1.3036369260683194</v>
      </c>
      <c r="D58" s="206"/>
      <c r="E58" s="217">
        <v>10</v>
      </c>
      <c r="F58" s="53">
        <f t="shared" si="2"/>
        <v>3.3898305084745761</v>
      </c>
      <c r="G58" s="295"/>
      <c r="H58" s="217">
        <v>15</v>
      </c>
      <c r="I58" s="53">
        <f t="shared" si="3"/>
        <v>5.0847457627118651</v>
      </c>
      <c r="J58" s="295"/>
      <c r="K58" s="217">
        <v>19</v>
      </c>
      <c r="L58" s="53">
        <f t="shared" si="4"/>
        <v>6.4406779661016946</v>
      </c>
      <c r="M58" s="295"/>
      <c r="N58" s="217">
        <v>24</v>
      </c>
      <c r="O58" s="53">
        <f t="shared" si="5"/>
        <v>8.1355932203389827</v>
      </c>
      <c r="P58" s="295"/>
      <c r="Q58" s="217">
        <v>227</v>
      </c>
      <c r="R58" s="53">
        <f t="shared" si="6"/>
        <v>76.949152542372872</v>
      </c>
      <c r="S58" s="55"/>
    </row>
    <row r="59" spans="1:19">
      <c r="A59" s="55" t="s">
        <v>171</v>
      </c>
      <c r="B59" s="206">
        <f t="shared" si="0"/>
        <v>153</v>
      </c>
      <c r="C59" s="53">
        <f t="shared" si="1"/>
        <v>0.67612355826594195</v>
      </c>
      <c r="D59" s="206"/>
      <c r="E59" s="217">
        <v>8</v>
      </c>
      <c r="F59" s="53">
        <f t="shared" si="2"/>
        <v>5.2287581699346406</v>
      </c>
      <c r="G59" s="295"/>
      <c r="H59" s="217">
        <v>12</v>
      </c>
      <c r="I59" s="53">
        <f t="shared" si="3"/>
        <v>7.8431372549019605</v>
      </c>
      <c r="J59" s="295"/>
      <c r="K59" s="217">
        <v>17</v>
      </c>
      <c r="L59" s="53">
        <f t="shared" si="4"/>
        <v>11.111111111111111</v>
      </c>
      <c r="M59" s="295"/>
      <c r="N59" s="217">
        <v>16</v>
      </c>
      <c r="O59" s="53">
        <f t="shared" si="5"/>
        <v>10.457516339869281</v>
      </c>
      <c r="P59" s="295"/>
      <c r="Q59" s="217">
        <v>100</v>
      </c>
      <c r="R59" s="53">
        <f t="shared" si="6"/>
        <v>65.359477124183002</v>
      </c>
      <c r="S59" s="55"/>
    </row>
    <row r="60" spans="1:19" ht="8.25" customHeight="1">
      <c r="B60" s="206" t="str">
        <f t="shared" si="0"/>
        <v/>
      </c>
      <c r="C60" s="53" t="str">
        <f t="shared" si="1"/>
        <v/>
      </c>
      <c r="D60" s="206"/>
      <c r="E60" s="206"/>
      <c r="F60" s="53" t="str">
        <f t="shared" si="2"/>
        <v/>
      </c>
      <c r="G60" s="206"/>
      <c r="H60" s="206"/>
      <c r="I60" s="53" t="str">
        <f t="shared" si="3"/>
        <v/>
      </c>
      <c r="J60" s="206"/>
      <c r="K60" s="206"/>
      <c r="L60" s="53" t="str">
        <f t="shared" si="4"/>
        <v/>
      </c>
      <c r="M60" s="206"/>
      <c r="N60" s="206"/>
      <c r="O60" s="53" t="str">
        <f t="shared" si="5"/>
        <v/>
      </c>
      <c r="P60" s="206"/>
      <c r="Q60" s="206"/>
      <c r="R60" s="53" t="str">
        <f t="shared" si="6"/>
        <v/>
      </c>
      <c r="S60" s="206"/>
    </row>
    <row r="61" spans="1:19" s="37" customFormat="1">
      <c r="A61" s="37" t="s">
        <v>217</v>
      </c>
      <c r="B61" s="206">
        <f t="shared" si="0"/>
        <v>1878</v>
      </c>
      <c r="C61" s="53">
        <f t="shared" si="1"/>
        <v>8.2990852445976397</v>
      </c>
      <c r="D61" s="206"/>
      <c r="E61" s="206">
        <f>SUM(E62+E64+E71+E73)</f>
        <v>124</v>
      </c>
      <c r="F61" s="53">
        <f t="shared" si="2"/>
        <v>6.6027689030883918</v>
      </c>
      <c r="G61" s="206"/>
      <c r="H61" s="206">
        <f>SUM(H62+H64+H71+H73)</f>
        <v>169</v>
      </c>
      <c r="I61" s="53">
        <f t="shared" si="3"/>
        <v>8.9989350372736947</v>
      </c>
      <c r="J61" s="206"/>
      <c r="K61" s="206">
        <f>SUM(K62+K64+K71+K73)</f>
        <v>199</v>
      </c>
      <c r="L61" s="53">
        <f t="shared" si="4"/>
        <v>10.596379126730564</v>
      </c>
      <c r="M61" s="206"/>
      <c r="N61" s="206">
        <f>SUM(N62+N64+N71+N73)</f>
        <v>280</v>
      </c>
      <c r="O61" s="53">
        <f t="shared" si="5"/>
        <v>14.909478168264112</v>
      </c>
      <c r="P61" s="206"/>
      <c r="Q61" s="206">
        <f>SUM(Q62+Q64+Q71+Q73)</f>
        <v>1106</v>
      </c>
      <c r="R61" s="53">
        <f t="shared" si="6"/>
        <v>58.892438764643238</v>
      </c>
      <c r="S61" s="294"/>
    </row>
    <row r="62" spans="1:19">
      <c r="A62" s="55" t="s">
        <v>218</v>
      </c>
      <c r="B62" s="206">
        <f t="shared" si="0"/>
        <v>274</v>
      </c>
      <c r="C62" s="53">
        <f t="shared" si="1"/>
        <v>1.210835653365151</v>
      </c>
      <c r="D62" s="206"/>
      <c r="E62" s="217">
        <v>24</v>
      </c>
      <c r="F62" s="53">
        <f t="shared" si="2"/>
        <v>8.7591240875912408</v>
      </c>
      <c r="G62" s="295"/>
      <c r="H62" s="217">
        <v>30</v>
      </c>
      <c r="I62" s="53">
        <f t="shared" si="3"/>
        <v>10.948905109489052</v>
      </c>
      <c r="J62" s="295"/>
      <c r="K62" s="217">
        <v>36</v>
      </c>
      <c r="L62" s="53">
        <f t="shared" si="4"/>
        <v>13.138686131386862</v>
      </c>
      <c r="M62" s="295"/>
      <c r="N62" s="217">
        <v>41</v>
      </c>
      <c r="O62" s="53">
        <f t="shared" si="5"/>
        <v>14.963503649635038</v>
      </c>
      <c r="P62" s="295"/>
      <c r="Q62" s="217">
        <v>143</v>
      </c>
      <c r="R62" s="53">
        <f t="shared" si="6"/>
        <v>52.189781021897808</v>
      </c>
      <c r="S62" s="55"/>
    </row>
    <row r="63" spans="1:19" ht="9" customHeight="1">
      <c r="B63" s="206" t="str">
        <f t="shared" si="0"/>
        <v/>
      </c>
      <c r="C63" s="53" t="str">
        <f t="shared" si="1"/>
        <v/>
      </c>
      <c r="D63" s="206"/>
      <c r="E63" s="206"/>
      <c r="F63" s="53" t="str">
        <f t="shared" si="2"/>
        <v/>
      </c>
      <c r="G63" s="206"/>
      <c r="H63" s="206"/>
      <c r="I63" s="53" t="str">
        <f t="shared" si="3"/>
        <v/>
      </c>
      <c r="J63" s="206"/>
      <c r="K63" s="206"/>
      <c r="L63" s="53" t="str">
        <f t="shared" si="4"/>
        <v/>
      </c>
      <c r="M63" s="206"/>
      <c r="N63" s="206"/>
      <c r="O63" s="53" t="str">
        <f t="shared" si="5"/>
        <v/>
      </c>
      <c r="P63" s="206"/>
      <c r="Q63" s="206"/>
      <c r="R63" s="53" t="str">
        <f t="shared" si="6"/>
        <v/>
      </c>
      <c r="S63" s="206"/>
    </row>
    <row r="64" spans="1:19">
      <c r="A64" s="55" t="s">
        <v>172</v>
      </c>
      <c r="B64" s="206">
        <f t="shared" si="0"/>
        <v>1112</v>
      </c>
      <c r="C64" s="53">
        <f t="shared" si="1"/>
        <v>4.9140483450439696</v>
      </c>
      <c r="D64" s="206"/>
      <c r="E64" s="206">
        <f>SUM(E65:E69)</f>
        <v>61</v>
      </c>
      <c r="F64" s="53">
        <f t="shared" si="2"/>
        <v>5.485611510791367</v>
      </c>
      <c r="G64" s="206"/>
      <c r="H64" s="206">
        <f>SUM(H65:H69)</f>
        <v>92</v>
      </c>
      <c r="I64" s="53">
        <f t="shared" si="3"/>
        <v>8.2733812949640289</v>
      </c>
      <c r="J64" s="206"/>
      <c r="K64" s="206">
        <f>SUM(K65:K69)</f>
        <v>107</v>
      </c>
      <c r="L64" s="53">
        <f t="shared" si="4"/>
        <v>9.6223021582733814</v>
      </c>
      <c r="M64" s="206"/>
      <c r="N64" s="206">
        <f>SUM(N65:N69)</f>
        <v>169</v>
      </c>
      <c r="O64" s="53">
        <f t="shared" si="5"/>
        <v>15.197841726618705</v>
      </c>
      <c r="P64" s="206"/>
      <c r="Q64" s="206">
        <f>SUM(Q65:Q69)</f>
        <v>683</v>
      </c>
      <c r="R64" s="53">
        <f t="shared" si="6"/>
        <v>61.420863309352512</v>
      </c>
      <c r="S64" s="206"/>
    </row>
    <row r="65" spans="1:19">
      <c r="A65" s="55" t="s">
        <v>173</v>
      </c>
      <c r="B65" s="206">
        <f t="shared" si="0"/>
        <v>247</v>
      </c>
      <c r="C65" s="53">
        <f t="shared" si="1"/>
        <v>1.0915197313182201</v>
      </c>
      <c r="D65" s="206"/>
      <c r="E65" s="217">
        <v>12</v>
      </c>
      <c r="F65" s="53">
        <f t="shared" si="2"/>
        <v>4.8582995951417001</v>
      </c>
      <c r="G65" s="295"/>
      <c r="H65" s="217">
        <v>23</v>
      </c>
      <c r="I65" s="53">
        <f t="shared" si="3"/>
        <v>9.3117408906882595</v>
      </c>
      <c r="J65" s="295"/>
      <c r="K65" s="217">
        <v>26</v>
      </c>
      <c r="L65" s="53">
        <f t="shared" si="4"/>
        <v>10.526315789473683</v>
      </c>
      <c r="M65" s="295"/>
      <c r="N65" s="217">
        <v>45</v>
      </c>
      <c r="O65" s="53">
        <f t="shared" si="5"/>
        <v>18.218623481781375</v>
      </c>
      <c r="P65" s="295"/>
      <c r="Q65" s="217">
        <v>141</v>
      </c>
      <c r="R65" s="53">
        <f t="shared" si="6"/>
        <v>57.085020242914972</v>
      </c>
      <c r="S65" s="55"/>
    </row>
    <row r="66" spans="1:19">
      <c r="A66" s="55" t="s">
        <v>174</v>
      </c>
      <c r="B66" s="206">
        <f t="shared" si="0"/>
        <v>265</v>
      </c>
      <c r="C66" s="53">
        <f t="shared" si="1"/>
        <v>1.1710636793495073</v>
      </c>
      <c r="D66" s="206"/>
      <c r="E66" s="217">
        <v>15</v>
      </c>
      <c r="F66" s="53">
        <f t="shared" si="2"/>
        <v>5.6603773584905666</v>
      </c>
      <c r="G66" s="295"/>
      <c r="H66" s="217">
        <v>19</v>
      </c>
      <c r="I66" s="53">
        <f t="shared" si="3"/>
        <v>7.1698113207547172</v>
      </c>
      <c r="J66" s="295"/>
      <c r="K66" s="217">
        <v>24</v>
      </c>
      <c r="L66" s="53">
        <f t="shared" si="4"/>
        <v>9.0566037735849054</v>
      </c>
      <c r="M66" s="295"/>
      <c r="N66" s="217">
        <v>38</v>
      </c>
      <c r="O66" s="53">
        <f t="shared" si="5"/>
        <v>14.339622641509434</v>
      </c>
      <c r="P66" s="295"/>
      <c r="Q66" s="217">
        <v>169</v>
      </c>
      <c r="R66" s="53">
        <f t="shared" si="6"/>
        <v>63.773584905660371</v>
      </c>
      <c r="S66" s="55"/>
    </row>
    <row r="67" spans="1:19">
      <c r="A67" s="55" t="s">
        <v>176</v>
      </c>
      <c r="B67" s="206">
        <f t="shared" si="0"/>
        <v>118</v>
      </c>
      <c r="C67" s="53">
        <f t="shared" si="1"/>
        <v>0.5214547704273278</v>
      </c>
      <c r="D67" s="206"/>
      <c r="E67" s="217">
        <v>7</v>
      </c>
      <c r="F67" s="53">
        <f t="shared" si="2"/>
        <v>5.9322033898305087</v>
      </c>
      <c r="G67" s="295"/>
      <c r="H67" s="217">
        <v>13</v>
      </c>
      <c r="I67" s="53">
        <f t="shared" si="3"/>
        <v>11.016949152542372</v>
      </c>
      <c r="J67" s="295"/>
      <c r="K67" s="217">
        <v>9</v>
      </c>
      <c r="L67" s="53">
        <f t="shared" si="4"/>
        <v>7.6271186440677967</v>
      </c>
      <c r="M67" s="295"/>
      <c r="N67" s="217">
        <v>24</v>
      </c>
      <c r="O67" s="53">
        <f t="shared" si="5"/>
        <v>20.33898305084746</v>
      </c>
      <c r="P67" s="295"/>
      <c r="Q67" s="217">
        <v>65</v>
      </c>
      <c r="R67" s="53">
        <f t="shared" si="6"/>
        <v>55.084745762711862</v>
      </c>
    </row>
    <row r="68" spans="1:19">
      <c r="A68" s="55" t="s">
        <v>175</v>
      </c>
      <c r="B68" s="206">
        <f t="shared" si="0"/>
        <v>85</v>
      </c>
      <c r="C68" s="53">
        <f t="shared" si="1"/>
        <v>0.37562419903663441</v>
      </c>
      <c r="D68" s="206"/>
      <c r="E68" s="217">
        <v>3</v>
      </c>
      <c r="F68" s="53">
        <f t="shared" si="2"/>
        <v>3.5294117647058822</v>
      </c>
      <c r="G68" s="295"/>
      <c r="H68" s="217">
        <v>5</v>
      </c>
      <c r="I68" s="53">
        <f t="shared" si="3"/>
        <v>5.8823529411764701</v>
      </c>
      <c r="J68" s="295"/>
      <c r="K68" s="217">
        <v>7</v>
      </c>
      <c r="L68" s="53">
        <f t="shared" si="4"/>
        <v>8.235294117647058</v>
      </c>
      <c r="M68" s="295"/>
      <c r="N68" s="217">
        <v>11</v>
      </c>
      <c r="O68" s="53">
        <f t="shared" si="5"/>
        <v>12.941176470588237</v>
      </c>
      <c r="P68" s="295"/>
      <c r="Q68" s="217">
        <v>59</v>
      </c>
      <c r="R68" s="53">
        <f t="shared" si="6"/>
        <v>69.411764705882348</v>
      </c>
      <c r="S68" s="55"/>
    </row>
    <row r="69" spans="1:19">
      <c r="A69" s="55" t="s">
        <v>348</v>
      </c>
      <c r="B69" s="206">
        <f t="shared" si="0"/>
        <v>397</v>
      </c>
      <c r="C69" s="53">
        <f>IF(A69&lt;&gt;0,B69/$B$12*100,"")</f>
        <v>1.7543859649122806</v>
      </c>
      <c r="D69" s="206"/>
      <c r="E69" s="217">
        <v>24</v>
      </c>
      <c r="F69" s="53">
        <f t="shared" si="2"/>
        <v>6.0453400503778338</v>
      </c>
      <c r="G69" s="295"/>
      <c r="H69" s="217">
        <v>32</v>
      </c>
      <c r="I69" s="53">
        <f t="shared" si="3"/>
        <v>8.0604534005037785</v>
      </c>
      <c r="J69" s="295"/>
      <c r="K69" s="217">
        <v>41</v>
      </c>
      <c r="L69" s="53">
        <f t="shared" si="4"/>
        <v>10.327455919395465</v>
      </c>
      <c r="M69" s="295"/>
      <c r="N69" s="217">
        <v>51</v>
      </c>
      <c r="O69" s="53">
        <f t="shared" si="5"/>
        <v>12.846347607052897</v>
      </c>
      <c r="P69" s="295"/>
      <c r="Q69" s="217">
        <v>249</v>
      </c>
      <c r="R69" s="53">
        <f t="shared" si="6"/>
        <v>62.720403022670027</v>
      </c>
      <c r="S69" s="55"/>
    </row>
    <row r="70" spans="1:19" ht="9.75" customHeight="1">
      <c r="B70" s="206" t="str">
        <f t="shared" si="0"/>
        <v/>
      </c>
      <c r="C70" s="53" t="str">
        <f t="shared" si="1"/>
        <v/>
      </c>
      <c r="D70" s="206"/>
      <c r="E70" s="298"/>
      <c r="F70" s="53" t="str">
        <f t="shared" si="2"/>
        <v/>
      </c>
      <c r="G70" s="298"/>
      <c r="H70" s="298"/>
      <c r="I70" s="53" t="str">
        <f t="shared" si="3"/>
        <v/>
      </c>
      <c r="J70" s="298"/>
      <c r="K70" s="298"/>
      <c r="L70" s="53" t="str">
        <f t="shared" si="4"/>
        <v/>
      </c>
      <c r="M70" s="298"/>
      <c r="N70" s="298"/>
      <c r="O70" s="53" t="str">
        <f t="shared" si="5"/>
        <v/>
      </c>
      <c r="P70" s="298"/>
      <c r="Q70" s="298"/>
      <c r="R70" s="53" t="str">
        <f t="shared" si="6"/>
        <v/>
      </c>
      <c r="S70" s="55"/>
    </row>
    <row r="71" spans="1:19">
      <c r="A71" s="55" t="s">
        <v>178</v>
      </c>
      <c r="B71" s="206">
        <f t="shared" si="0"/>
        <v>208</v>
      </c>
      <c r="C71" s="53">
        <f t="shared" si="1"/>
        <v>0.9191745105837642</v>
      </c>
      <c r="D71" s="206"/>
      <c r="E71" s="217">
        <v>16</v>
      </c>
      <c r="F71" s="53">
        <f t="shared" si="2"/>
        <v>7.6923076923076925</v>
      </c>
      <c r="G71" s="295"/>
      <c r="H71" s="217">
        <v>16</v>
      </c>
      <c r="I71" s="53">
        <f t="shared" si="3"/>
        <v>7.6923076923076925</v>
      </c>
      <c r="J71" s="295"/>
      <c r="K71" s="217">
        <v>23</v>
      </c>
      <c r="L71" s="53">
        <f t="shared" si="4"/>
        <v>11.057692307692307</v>
      </c>
      <c r="M71" s="295"/>
      <c r="N71" s="217">
        <v>31</v>
      </c>
      <c r="O71" s="53">
        <f t="shared" si="5"/>
        <v>14.903846153846153</v>
      </c>
      <c r="P71" s="295"/>
      <c r="Q71" s="217">
        <v>122</v>
      </c>
      <c r="R71" s="53">
        <f t="shared" si="6"/>
        <v>58.653846153846153</v>
      </c>
      <c r="S71" s="55"/>
    </row>
    <row r="72" spans="1:19" ht="10.5" customHeight="1">
      <c r="B72" s="206" t="str">
        <f t="shared" si="0"/>
        <v/>
      </c>
      <c r="C72" s="53" t="str">
        <f t="shared" si="1"/>
        <v/>
      </c>
      <c r="D72" s="206"/>
      <c r="E72" s="298"/>
      <c r="F72" s="53" t="str">
        <f t="shared" si="2"/>
        <v/>
      </c>
      <c r="G72" s="298"/>
      <c r="H72" s="298"/>
      <c r="I72" s="53" t="str">
        <f t="shared" si="3"/>
        <v/>
      </c>
      <c r="J72" s="298"/>
      <c r="K72" s="298"/>
      <c r="L72" s="53" t="str">
        <f t="shared" si="4"/>
        <v/>
      </c>
      <c r="M72" s="298"/>
      <c r="N72" s="298"/>
      <c r="O72" s="53" t="str">
        <f t="shared" si="5"/>
        <v/>
      </c>
      <c r="P72" s="298"/>
      <c r="Q72" s="298"/>
      <c r="R72" s="53" t="str">
        <f t="shared" si="6"/>
        <v/>
      </c>
      <c r="S72" s="55"/>
    </row>
    <row r="73" spans="1:19">
      <c r="A73" s="55" t="s">
        <v>179</v>
      </c>
      <c r="B73" s="206">
        <f t="shared" si="0"/>
        <v>284</v>
      </c>
      <c r="C73" s="53">
        <f t="shared" si="1"/>
        <v>1.2550267356047549</v>
      </c>
      <c r="D73" s="206"/>
      <c r="E73" s="217">
        <v>23</v>
      </c>
      <c r="F73" s="53">
        <f t="shared" si="2"/>
        <v>8.0985915492957758</v>
      </c>
      <c r="G73" s="295"/>
      <c r="H73" s="217">
        <v>31</v>
      </c>
      <c r="I73" s="53">
        <f t="shared" si="3"/>
        <v>10.915492957746478</v>
      </c>
      <c r="J73" s="295"/>
      <c r="K73" s="217">
        <v>33</v>
      </c>
      <c r="L73" s="53">
        <f t="shared" si="4"/>
        <v>11.619718309859154</v>
      </c>
      <c r="M73" s="295"/>
      <c r="N73" s="217">
        <v>39</v>
      </c>
      <c r="O73" s="53">
        <f t="shared" si="5"/>
        <v>13.732394366197184</v>
      </c>
      <c r="P73" s="295"/>
      <c r="Q73" s="217">
        <v>158</v>
      </c>
      <c r="R73" s="53">
        <f t="shared" si="6"/>
        <v>55.633802816901415</v>
      </c>
      <c r="S73" s="55"/>
    </row>
    <row r="74" spans="1:19" ht="9" customHeight="1">
      <c r="A74" s="72"/>
      <c r="B74" s="114"/>
      <c r="C74" s="115"/>
      <c r="D74" s="38"/>
      <c r="E74" s="124"/>
      <c r="F74" s="53" t="str">
        <f t="shared" si="2"/>
        <v/>
      </c>
      <c r="G74" s="115"/>
      <c r="H74" s="124"/>
      <c r="I74" s="53" t="str">
        <f t="shared" si="3"/>
        <v/>
      </c>
      <c r="J74" s="38"/>
      <c r="K74" s="124"/>
      <c r="L74" s="53" t="str">
        <f t="shared" si="4"/>
        <v/>
      </c>
      <c r="M74" s="38"/>
      <c r="N74" s="124"/>
      <c r="O74" s="53" t="str">
        <f t="shared" si="5"/>
        <v/>
      </c>
      <c r="P74" s="38"/>
      <c r="Q74" s="124"/>
      <c r="R74" s="115"/>
      <c r="S74" s="49"/>
    </row>
    <row r="75" spans="1:19" s="37" customFormat="1">
      <c r="A75" s="37" t="s">
        <v>219</v>
      </c>
      <c r="B75" s="206">
        <f t="shared" ref="B75:B102" si="7">IF(A75&lt;&gt;0,E75+H75+K75+N75+Q75,"")</f>
        <v>717</v>
      </c>
      <c r="C75" s="53">
        <f t="shared" ref="C75:C102" si="8">IF(A75&lt;&gt;0,B75/$B$12*100,"")</f>
        <v>3.1685005965796105</v>
      </c>
      <c r="D75" s="206"/>
      <c r="E75" s="206">
        <f>SUM(E76)</f>
        <v>37</v>
      </c>
      <c r="F75" s="53">
        <f t="shared" si="2"/>
        <v>5.160390516039052</v>
      </c>
      <c r="G75" s="206"/>
      <c r="H75" s="206">
        <f>SUM(H76)</f>
        <v>45</v>
      </c>
      <c r="I75" s="53">
        <f t="shared" si="3"/>
        <v>6.2761506276150625</v>
      </c>
      <c r="J75" s="206"/>
      <c r="K75" s="206">
        <f>SUM(K76)</f>
        <v>69</v>
      </c>
      <c r="L75" s="53">
        <f t="shared" si="4"/>
        <v>9.6234309623430967</v>
      </c>
      <c r="M75" s="206"/>
      <c r="N75" s="206">
        <f>SUM(N76)</f>
        <v>66</v>
      </c>
      <c r="O75" s="53">
        <f t="shared" si="5"/>
        <v>9.2050209205020916</v>
      </c>
      <c r="P75" s="206"/>
      <c r="Q75" s="206">
        <f>SUM(Q76)</f>
        <v>500</v>
      </c>
      <c r="R75" s="53">
        <f t="shared" ref="R75:R102" si="9">IF($A75&lt;&gt;0,Q75/$B75*100,"")</f>
        <v>69.735006973500703</v>
      </c>
      <c r="S75" s="206"/>
    </row>
    <row r="76" spans="1:19">
      <c r="A76" s="55" t="s">
        <v>220</v>
      </c>
      <c r="B76" s="206">
        <f t="shared" si="7"/>
        <v>717</v>
      </c>
      <c r="C76" s="53">
        <f t="shared" si="8"/>
        <v>3.1685005965796105</v>
      </c>
      <c r="D76" s="206"/>
      <c r="E76" s="206">
        <f>SUM(E77:E80)</f>
        <v>37</v>
      </c>
      <c r="F76" s="53">
        <f t="shared" si="2"/>
        <v>5.160390516039052</v>
      </c>
      <c r="G76" s="206"/>
      <c r="H76" s="206">
        <f>SUM(H77:H80)</f>
        <v>45</v>
      </c>
      <c r="I76" s="53">
        <f t="shared" si="3"/>
        <v>6.2761506276150625</v>
      </c>
      <c r="J76" s="206"/>
      <c r="K76" s="206">
        <f>SUM(K77:K80)</f>
        <v>69</v>
      </c>
      <c r="L76" s="53">
        <f t="shared" si="4"/>
        <v>9.6234309623430967</v>
      </c>
      <c r="M76" s="206"/>
      <c r="N76" s="206">
        <f>SUM(N77:N80)</f>
        <v>66</v>
      </c>
      <c r="O76" s="53">
        <f t="shared" si="5"/>
        <v>9.2050209205020916</v>
      </c>
      <c r="P76" s="206"/>
      <c r="Q76" s="206">
        <f>SUM(Q77:Q80)</f>
        <v>500</v>
      </c>
      <c r="R76" s="53">
        <f t="shared" si="9"/>
        <v>69.735006973500703</v>
      </c>
      <c r="S76" s="206"/>
    </row>
    <row r="77" spans="1:19">
      <c r="A77" s="55" t="s">
        <v>181</v>
      </c>
      <c r="B77" s="206">
        <f t="shared" si="7"/>
        <v>222</v>
      </c>
      <c r="C77" s="53">
        <f t="shared" si="8"/>
        <v>0.98104202571920995</v>
      </c>
      <c r="D77" s="206"/>
      <c r="E77" s="217">
        <v>9</v>
      </c>
      <c r="F77" s="53">
        <f t="shared" ref="F77:F102" si="10">IF($A77&lt;&gt;0,E77/$B77*100,"")</f>
        <v>4.0540540540540544</v>
      </c>
      <c r="G77" s="295"/>
      <c r="H77" s="217">
        <v>9</v>
      </c>
      <c r="I77" s="53">
        <f t="shared" ref="I77:I102" si="11">IF($A77&lt;&gt;0,H77/$B77*100,"")</f>
        <v>4.0540540540540544</v>
      </c>
      <c r="J77" s="295"/>
      <c r="K77" s="217">
        <v>16</v>
      </c>
      <c r="L77" s="53">
        <f t="shared" ref="L77:L102" si="12">IF($A77&lt;&gt;0,K77/$B77*100,"")</f>
        <v>7.2072072072072073</v>
      </c>
      <c r="M77" s="295"/>
      <c r="N77" s="217">
        <v>20</v>
      </c>
      <c r="O77" s="53">
        <f t="shared" ref="O77:O102" si="13">IF($A77&lt;&gt;0,N77/$B77*100,"")</f>
        <v>9.0090090090090094</v>
      </c>
      <c r="P77" s="295"/>
      <c r="Q77" s="217">
        <v>168</v>
      </c>
      <c r="R77" s="53">
        <f t="shared" si="9"/>
        <v>75.675675675675677</v>
      </c>
      <c r="S77" s="55"/>
    </row>
    <row r="78" spans="1:19">
      <c r="A78" s="55" t="s">
        <v>182</v>
      </c>
      <c r="B78" s="206">
        <f t="shared" si="7"/>
        <v>254</v>
      </c>
      <c r="C78" s="53">
        <f t="shared" si="8"/>
        <v>1.1224534888859428</v>
      </c>
      <c r="D78" s="206"/>
      <c r="E78" s="217">
        <v>10</v>
      </c>
      <c r="F78" s="53">
        <f t="shared" si="10"/>
        <v>3.9370078740157481</v>
      </c>
      <c r="G78" s="295"/>
      <c r="H78" s="217">
        <v>20</v>
      </c>
      <c r="I78" s="53">
        <f t="shared" si="11"/>
        <v>7.8740157480314963</v>
      </c>
      <c r="J78" s="295"/>
      <c r="K78" s="217">
        <v>22</v>
      </c>
      <c r="L78" s="53">
        <f t="shared" si="12"/>
        <v>8.6614173228346463</v>
      </c>
      <c r="M78" s="295"/>
      <c r="N78" s="217">
        <v>20</v>
      </c>
      <c r="O78" s="53">
        <f t="shared" si="13"/>
        <v>7.8740157480314963</v>
      </c>
      <c r="P78" s="295"/>
      <c r="Q78" s="217">
        <v>182</v>
      </c>
      <c r="R78" s="53">
        <f t="shared" si="9"/>
        <v>71.653543307086608</v>
      </c>
      <c r="S78" s="55"/>
    </row>
    <row r="79" spans="1:19">
      <c r="A79" s="55" t="s">
        <v>183</v>
      </c>
      <c r="B79" s="206">
        <f t="shared" si="7"/>
        <v>172</v>
      </c>
      <c r="C79" s="53">
        <f t="shared" si="8"/>
        <v>0.76008661452118953</v>
      </c>
      <c r="D79" s="206"/>
      <c r="E79" s="217">
        <v>10</v>
      </c>
      <c r="F79" s="53">
        <f t="shared" si="10"/>
        <v>5.8139534883720927</v>
      </c>
      <c r="G79" s="295"/>
      <c r="H79" s="217">
        <v>9</v>
      </c>
      <c r="I79" s="53">
        <f t="shared" si="11"/>
        <v>5.2325581395348841</v>
      </c>
      <c r="J79" s="295"/>
      <c r="K79" s="217">
        <v>17</v>
      </c>
      <c r="L79" s="53">
        <f t="shared" si="12"/>
        <v>9.8837209302325579</v>
      </c>
      <c r="M79" s="295"/>
      <c r="N79" s="217">
        <v>20</v>
      </c>
      <c r="O79" s="53">
        <f t="shared" si="13"/>
        <v>11.627906976744185</v>
      </c>
      <c r="P79" s="295"/>
      <c r="Q79" s="217">
        <v>116</v>
      </c>
      <c r="R79" s="53">
        <f t="shared" si="9"/>
        <v>67.441860465116278</v>
      </c>
      <c r="S79" s="55"/>
    </row>
    <row r="80" spans="1:19">
      <c r="A80" s="55" t="s">
        <v>184</v>
      </c>
      <c r="B80" s="206">
        <f t="shared" si="7"/>
        <v>69</v>
      </c>
      <c r="C80" s="53">
        <f t="shared" si="8"/>
        <v>0.30491846745326789</v>
      </c>
      <c r="D80" s="206"/>
      <c r="E80" s="217">
        <v>8</v>
      </c>
      <c r="F80" s="53">
        <f t="shared" si="10"/>
        <v>11.594202898550725</v>
      </c>
      <c r="G80" s="295"/>
      <c r="H80" s="217">
        <v>7</v>
      </c>
      <c r="I80" s="53">
        <f t="shared" si="11"/>
        <v>10.144927536231885</v>
      </c>
      <c r="J80" s="295"/>
      <c r="K80" s="217">
        <v>14</v>
      </c>
      <c r="L80" s="53">
        <f t="shared" si="12"/>
        <v>20.289855072463769</v>
      </c>
      <c r="M80" s="295"/>
      <c r="N80" s="217">
        <v>6</v>
      </c>
      <c r="O80" s="53">
        <f t="shared" si="13"/>
        <v>8.695652173913043</v>
      </c>
      <c r="P80" s="295"/>
      <c r="Q80" s="217">
        <v>34</v>
      </c>
      <c r="R80" s="53">
        <f t="shared" si="9"/>
        <v>49.275362318840585</v>
      </c>
      <c r="S80" s="55"/>
    </row>
    <row r="81" spans="1:20" ht="7.5" customHeight="1">
      <c r="B81" s="206" t="str">
        <f t="shared" si="7"/>
        <v/>
      </c>
      <c r="C81" s="53" t="str">
        <f t="shared" si="8"/>
        <v/>
      </c>
      <c r="D81" s="206"/>
      <c r="E81" s="206"/>
      <c r="F81" s="53" t="str">
        <f t="shared" si="10"/>
        <v/>
      </c>
      <c r="G81" s="206"/>
      <c r="H81" s="206"/>
      <c r="I81" s="53" t="str">
        <f t="shared" si="11"/>
        <v/>
      </c>
      <c r="J81" s="206"/>
      <c r="K81" s="206"/>
      <c r="L81" s="53" t="str">
        <f t="shared" si="12"/>
        <v/>
      </c>
      <c r="M81" s="206"/>
      <c r="N81" s="206"/>
      <c r="O81" s="53" t="str">
        <f t="shared" si="13"/>
        <v/>
      </c>
      <c r="P81" s="206"/>
      <c r="Q81" s="206"/>
      <c r="R81" s="53" t="str">
        <f t="shared" si="9"/>
        <v/>
      </c>
      <c r="S81" s="206"/>
    </row>
    <row r="82" spans="1:20" s="37" customFormat="1">
      <c r="A82" s="37" t="s">
        <v>238</v>
      </c>
      <c r="B82" s="206">
        <f t="shared" si="7"/>
        <v>2556</v>
      </c>
      <c r="C82" s="53">
        <f t="shared" si="8"/>
        <v>11.295240620442796</v>
      </c>
      <c r="D82" s="206"/>
      <c r="E82" s="206">
        <f>SUM(E83)</f>
        <v>158</v>
      </c>
      <c r="F82" s="53">
        <f t="shared" si="10"/>
        <v>6.1815336463223787</v>
      </c>
      <c r="G82" s="206"/>
      <c r="H82" s="206">
        <f>SUM(H83)</f>
        <v>204</v>
      </c>
      <c r="I82" s="53">
        <f t="shared" si="11"/>
        <v>7.981220657276995</v>
      </c>
      <c r="J82" s="206"/>
      <c r="K82" s="206">
        <f>SUM(K83)</f>
        <v>318</v>
      </c>
      <c r="L82" s="53">
        <f t="shared" si="12"/>
        <v>12.44131455399061</v>
      </c>
      <c r="M82" s="206"/>
      <c r="N82" s="206">
        <f>SUM(N83)</f>
        <v>318</v>
      </c>
      <c r="O82" s="53">
        <f t="shared" si="13"/>
        <v>12.44131455399061</v>
      </c>
      <c r="P82" s="206"/>
      <c r="Q82" s="206">
        <f>SUM(Q83)</f>
        <v>1558</v>
      </c>
      <c r="R82" s="53">
        <f t="shared" si="9"/>
        <v>60.954616588419405</v>
      </c>
      <c r="S82" s="294"/>
    </row>
    <row r="83" spans="1:20">
      <c r="A83" s="55" t="s">
        <v>185</v>
      </c>
      <c r="B83" s="206">
        <f t="shared" si="7"/>
        <v>2556</v>
      </c>
      <c r="C83" s="53">
        <f t="shared" si="8"/>
        <v>11.295240620442796</v>
      </c>
      <c r="D83" s="206"/>
      <c r="E83" s="206">
        <f>SUM(E84:E92)</f>
        <v>158</v>
      </c>
      <c r="F83" s="53">
        <f t="shared" si="10"/>
        <v>6.1815336463223787</v>
      </c>
      <c r="G83" s="206"/>
      <c r="H83" s="206">
        <f>SUM(H84:H92)</f>
        <v>204</v>
      </c>
      <c r="I83" s="53">
        <f t="shared" si="11"/>
        <v>7.981220657276995</v>
      </c>
      <c r="J83" s="206"/>
      <c r="K83" s="206">
        <f>SUM(K84:K92)</f>
        <v>318</v>
      </c>
      <c r="L83" s="53">
        <f t="shared" si="12"/>
        <v>12.44131455399061</v>
      </c>
      <c r="M83" s="206"/>
      <c r="N83" s="206">
        <f>SUM(N84:N92)</f>
        <v>318</v>
      </c>
      <c r="O83" s="53">
        <f t="shared" si="13"/>
        <v>12.44131455399061</v>
      </c>
      <c r="P83" s="206"/>
      <c r="Q83" s="206">
        <f>SUM(Q84:Q92)</f>
        <v>1558</v>
      </c>
      <c r="R83" s="53">
        <f t="shared" si="9"/>
        <v>60.954616588419405</v>
      </c>
      <c r="S83" s="206"/>
    </row>
    <row r="84" spans="1:20">
      <c r="A84" s="55" t="s">
        <v>221</v>
      </c>
      <c r="B84" s="206">
        <f t="shared" si="7"/>
        <v>277</v>
      </c>
      <c r="C84" s="53">
        <f t="shared" si="8"/>
        <v>1.2240929780370322</v>
      </c>
      <c r="D84" s="206"/>
      <c r="E84" s="217">
        <v>15</v>
      </c>
      <c r="F84" s="53">
        <f t="shared" si="10"/>
        <v>5.4151624548736459</v>
      </c>
      <c r="G84" s="295"/>
      <c r="H84" s="217">
        <v>18</v>
      </c>
      <c r="I84" s="53">
        <f t="shared" si="11"/>
        <v>6.4981949458483745</v>
      </c>
      <c r="J84" s="295"/>
      <c r="K84" s="217">
        <v>28</v>
      </c>
      <c r="L84" s="53">
        <f t="shared" si="12"/>
        <v>10.108303249097473</v>
      </c>
      <c r="M84" s="295"/>
      <c r="N84" s="217">
        <v>37</v>
      </c>
      <c r="O84" s="53">
        <f t="shared" si="13"/>
        <v>13.357400722021662</v>
      </c>
      <c r="P84" s="295"/>
      <c r="Q84" s="217">
        <v>179</v>
      </c>
      <c r="R84" s="53">
        <f t="shared" si="9"/>
        <v>64.620938628158839</v>
      </c>
      <c r="S84" s="55"/>
    </row>
    <row r="85" spans="1:20">
      <c r="A85" s="55" t="s">
        <v>186</v>
      </c>
      <c r="B85" s="206">
        <f t="shared" si="7"/>
        <v>378</v>
      </c>
      <c r="C85" s="53">
        <f t="shared" si="8"/>
        <v>1.6704229086570332</v>
      </c>
      <c r="D85" s="206"/>
      <c r="E85" s="217">
        <v>29</v>
      </c>
      <c r="F85" s="53">
        <f t="shared" si="10"/>
        <v>7.6719576719576716</v>
      </c>
      <c r="G85" s="295"/>
      <c r="H85" s="217">
        <v>36</v>
      </c>
      <c r="I85" s="53">
        <f t="shared" si="11"/>
        <v>9.5238095238095237</v>
      </c>
      <c r="J85" s="295"/>
      <c r="K85" s="217">
        <v>52</v>
      </c>
      <c r="L85" s="53">
        <f t="shared" si="12"/>
        <v>13.756613756613756</v>
      </c>
      <c r="M85" s="295"/>
      <c r="N85" s="217">
        <v>40</v>
      </c>
      <c r="O85" s="53">
        <f t="shared" si="13"/>
        <v>10.582010582010582</v>
      </c>
      <c r="P85" s="295"/>
      <c r="Q85" s="217">
        <v>221</v>
      </c>
      <c r="R85" s="53">
        <f t="shared" si="9"/>
        <v>58.465608465608469</v>
      </c>
      <c r="S85" s="55"/>
    </row>
    <row r="86" spans="1:20">
      <c r="A86" s="55" t="s">
        <v>188</v>
      </c>
      <c r="B86" s="206">
        <f t="shared" si="7"/>
        <v>463</v>
      </c>
      <c r="C86" s="53">
        <f t="shared" si="8"/>
        <v>2.0460471076936675</v>
      </c>
      <c r="D86" s="206"/>
      <c r="E86" s="217">
        <v>32</v>
      </c>
      <c r="F86" s="53">
        <f t="shared" si="10"/>
        <v>6.911447084233262</v>
      </c>
      <c r="G86" s="295"/>
      <c r="H86" s="217">
        <v>40</v>
      </c>
      <c r="I86" s="53">
        <f t="shared" si="11"/>
        <v>8.639308855291576</v>
      </c>
      <c r="J86" s="295"/>
      <c r="K86" s="217">
        <v>56</v>
      </c>
      <c r="L86" s="53">
        <f t="shared" si="12"/>
        <v>12.095032397408207</v>
      </c>
      <c r="M86" s="295"/>
      <c r="N86" s="217">
        <v>57</v>
      </c>
      <c r="O86" s="53">
        <f t="shared" si="13"/>
        <v>12.311015118790497</v>
      </c>
      <c r="P86" s="295"/>
      <c r="Q86" s="217">
        <v>278</v>
      </c>
      <c r="R86" s="53">
        <f t="shared" si="9"/>
        <v>60.043196544276455</v>
      </c>
      <c r="S86" s="55"/>
    </row>
    <row r="87" spans="1:20">
      <c r="A87" s="55" t="s">
        <v>190</v>
      </c>
      <c r="B87" s="206">
        <f t="shared" si="7"/>
        <v>138</v>
      </c>
      <c r="C87" s="53">
        <f t="shared" si="8"/>
        <v>0.60983693490653579</v>
      </c>
      <c r="D87" s="206"/>
      <c r="E87" s="217">
        <v>7</v>
      </c>
      <c r="F87" s="53">
        <f t="shared" si="10"/>
        <v>5.0724637681159424</v>
      </c>
      <c r="G87" s="295"/>
      <c r="H87" s="217">
        <v>16</v>
      </c>
      <c r="I87" s="53">
        <f t="shared" si="11"/>
        <v>11.594202898550725</v>
      </c>
      <c r="J87" s="295"/>
      <c r="K87" s="217">
        <v>19</v>
      </c>
      <c r="L87" s="53">
        <f t="shared" si="12"/>
        <v>13.768115942028986</v>
      </c>
      <c r="M87" s="295"/>
      <c r="N87" s="217">
        <v>21</v>
      </c>
      <c r="O87" s="53">
        <f t="shared" si="13"/>
        <v>15.217391304347828</v>
      </c>
      <c r="P87" s="295"/>
      <c r="Q87" s="217">
        <v>75</v>
      </c>
      <c r="R87" s="53">
        <f t="shared" si="9"/>
        <v>54.347826086956516</v>
      </c>
      <c r="S87" s="55"/>
    </row>
    <row r="88" spans="1:20">
      <c r="A88" s="55" t="s">
        <v>189</v>
      </c>
      <c r="B88" s="206">
        <f t="shared" si="7"/>
        <v>191</v>
      </c>
      <c r="C88" s="53">
        <f t="shared" si="8"/>
        <v>0.84404967077643733</v>
      </c>
      <c r="D88" s="206"/>
      <c r="E88" s="217">
        <v>7</v>
      </c>
      <c r="F88" s="53">
        <f t="shared" si="10"/>
        <v>3.664921465968586</v>
      </c>
      <c r="G88" s="295"/>
      <c r="H88" s="217">
        <v>18</v>
      </c>
      <c r="I88" s="53">
        <f t="shared" si="11"/>
        <v>9.4240837696335085</v>
      </c>
      <c r="J88" s="295"/>
      <c r="K88" s="217">
        <v>23</v>
      </c>
      <c r="L88" s="53">
        <f t="shared" si="12"/>
        <v>12.041884816753926</v>
      </c>
      <c r="M88" s="295"/>
      <c r="N88" s="217">
        <v>31</v>
      </c>
      <c r="O88" s="53">
        <f t="shared" si="13"/>
        <v>16.230366492146597</v>
      </c>
      <c r="P88" s="295"/>
      <c r="Q88" s="217">
        <v>112</v>
      </c>
      <c r="R88" s="53">
        <f t="shared" si="9"/>
        <v>58.638743455497377</v>
      </c>
      <c r="S88" s="55"/>
    </row>
    <row r="89" spans="1:20">
      <c r="A89" s="55" t="s">
        <v>187</v>
      </c>
      <c r="B89" s="206">
        <f t="shared" si="7"/>
        <v>280</v>
      </c>
      <c r="C89" s="53">
        <f t="shared" si="8"/>
        <v>1.2373503027089134</v>
      </c>
      <c r="D89" s="206"/>
      <c r="E89" s="217">
        <v>15</v>
      </c>
      <c r="F89" s="53">
        <f t="shared" si="10"/>
        <v>5.3571428571428568</v>
      </c>
      <c r="G89" s="295"/>
      <c r="H89" s="217">
        <v>23</v>
      </c>
      <c r="I89" s="53">
        <f t="shared" si="11"/>
        <v>8.2142857142857135</v>
      </c>
      <c r="J89" s="295"/>
      <c r="K89" s="217">
        <v>41</v>
      </c>
      <c r="L89" s="53">
        <f t="shared" si="12"/>
        <v>14.642857142857144</v>
      </c>
      <c r="M89" s="295"/>
      <c r="N89" s="217">
        <v>29</v>
      </c>
      <c r="O89" s="53">
        <f t="shared" si="13"/>
        <v>10.357142857142858</v>
      </c>
      <c r="P89" s="295"/>
      <c r="Q89" s="217">
        <v>172</v>
      </c>
      <c r="R89" s="53">
        <f t="shared" si="9"/>
        <v>61.428571428571431</v>
      </c>
      <c r="S89" s="55"/>
    </row>
    <row r="90" spans="1:20">
      <c r="A90" s="55" t="s">
        <v>191</v>
      </c>
      <c r="B90" s="206">
        <f t="shared" si="7"/>
        <v>296</v>
      </c>
      <c r="C90" s="53">
        <f t="shared" si="8"/>
        <v>1.3080560342922798</v>
      </c>
      <c r="D90" s="206"/>
      <c r="E90" s="217">
        <v>10</v>
      </c>
      <c r="F90" s="53">
        <f t="shared" si="10"/>
        <v>3.3783783783783785</v>
      </c>
      <c r="G90" s="295"/>
      <c r="H90" s="217">
        <v>13</v>
      </c>
      <c r="I90" s="53">
        <f t="shared" si="11"/>
        <v>4.3918918918918921</v>
      </c>
      <c r="J90" s="295"/>
      <c r="K90" s="217">
        <v>41</v>
      </c>
      <c r="L90" s="53">
        <f t="shared" si="12"/>
        <v>13.851351351351351</v>
      </c>
      <c r="M90" s="295"/>
      <c r="N90" s="217">
        <v>38</v>
      </c>
      <c r="O90" s="53">
        <f t="shared" si="13"/>
        <v>12.837837837837837</v>
      </c>
      <c r="P90" s="295"/>
      <c r="Q90" s="217">
        <v>194</v>
      </c>
      <c r="R90" s="53">
        <f t="shared" si="9"/>
        <v>65.540540540540533</v>
      </c>
      <c r="S90" s="55"/>
    </row>
    <row r="91" spans="1:20">
      <c r="A91" s="55" t="s">
        <v>293</v>
      </c>
      <c r="B91" s="206">
        <f t="shared" si="7"/>
        <v>245</v>
      </c>
      <c r="C91" s="53">
        <f t="shared" si="8"/>
        <v>1.0826815148702991</v>
      </c>
      <c r="D91" s="206"/>
      <c r="E91" s="217">
        <v>10</v>
      </c>
      <c r="F91" s="53">
        <f t="shared" si="10"/>
        <v>4.0816326530612246</v>
      </c>
      <c r="G91" s="295"/>
      <c r="H91" s="217">
        <v>15</v>
      </c>
      <c r="I91" s="53">
        <f t="shared" si="11"/>
        <v>6.1224489795918364</v>
      </c>
      <c r="J91" s="295"/>
      <c r="K91" s="217">
        <v>24</v>
      </c>
      <c r="L91" s="53">
        <f t="shared" si="12"/>
        <v>9.795918367346939</v>
      </c>
      <c r="M91" s="295"/>
      <c r="N91" s="217">
        <v>25</v>
      </c>
      <c r="O91" s="53">
        <f t="shared" si="13"/>
        <v>10.204081632653061</v>
      </c>
      <c r="P91" s="295"/>
      <c r="Q91" s="217">
        <v>171</v>
      </c>
      <c r="R91" s="53">
        <f t="shared" si="9"/>
        <v>69.795918367346943</v>
      </c>
      <c r="S91" s="55"/>
      <c r="T91" s="63"/>
    </row>
    <row r="92" spans="1:20">
      <c r="A92" s="55" t="s">
        <v>222</v>
      </c>
      <c r="B92" s="206">
        <f t="shared" si="7"/>
        <v>288</v>
      </c>
      <c r="C92" s="53">
        <f t="shared" si="8"/>
        <v>1.2727031685005967</v>
      </c>
      <c r="D92" s="206"/>
      <c r="E92" s="217">
        <v>33</v>
      </c>
      <c r="F92" s="53">
        <f t="shared" si="10"/>
        <v>11.458333333333332</v>
      </c>
      <c r="G92" s="295"/>
      <c r="H92" s="217">
        <v>25</v>
      </c>
      <c r="I92" s="53">
        <f t="shared" si="11"/>
        <v>8.6805555555555554</v>
      </c>
      <c r="J92" s="295"/>
      <c r="K92" s="217">
        <v>34</v>
      </c>
      <c r="L92" s="53">
        <f t="shared" si="12"/>
        <v>11.805555555555555</v>
      </c>
      <c r="M92" s="295"/>
      <c r="N92" s="217">
        <v>40</v>
      </c>
      <c r="O92" s="53">
        <f t="shared" si="13"/>
        <v>13.888888888888889</v>
      </c>
      <c r="P92" s="295"/>
      <c r="Q92" s="217">
        <v>156</v>
      </c>
      <c r="R92" s="53">
        <f t="shared" si="9"/>
        <v>54.166666666666664</v>
      </c>
      <c r="S92" s="55"/>
    </row>
    <row r="93" spans="1:20" ht="10.5" customHeight="1">
      <c r="B93" s="206" t="str">
        <f t="shared" si="7"/>
        <v/>
      </c>
      <c r="C93" s="53" t="str">
        <f t="shared" si="8"/>
        <v/>
      </c>
      <c r="D93" s="206"/>
      <c r="E93" s="298"/>
      <c r="F93" s="53" t="str">
        <f t="shared" si="10"/>
        <v/>
      </c>
      <c r="G93" s="298"/>
      <c r="H93" s="298"/>
      <c r="I93" s="53" t="str">
        <f t="shared" si="11"/>
        <v/>
      </c>
      <c r="J93" s="298"/>
      <c r="K93" s="298"/>
      <c r="L93" s="53" t="str">
        <f t="shared" si="12"/>
        <v/>
      </c>
      <c r="M93" s="298"/>
      <c r="N93" s="298"/>
      <c r="O93" s="53" t="str">
        <f t="shared" si="13"/>
        <v/>
      </c>
      <c r="P93" s="298"/>
      <c r="Q93" s="298"/>
      <c r="R93" s="53" t="str">
        <f t="shared" si="9"/>
        <v/>
      </c>
      <c r="S93" s="55"/>
    </row>
    <row r="94" spans="1:20">
      <c r="A94" s="55" t="s">
        <v>242</v>
      </c>
      <c r="B94" s="206">
        <f t="shared" si="7"/>
        <v>332</v>
      </c>
      <c r="C94" s="53">
        <f t="shared" si="8"/>
        <v>1.4671439303548544</v>
      </c>
      <c r="D94" s="206"/>
      <c r="E94" s="217">
        <v>2</v>
      </c>
      <c r="F94" s="53">
        <f t="shared" si="10"/>
        <v>0.60240963855421692</v>
      </c>
      <c r="G94" s="295"/>
      <c r="H94" s="217">
        <v>4</v>
      </c>
      <c r="I94" s="53">
        <f t="shared" si="11"/>
        <v>1.2048192771084338</v>
      </c>
      <c r="J94" s="295"/>
      <c r="K94" s="217">
        <v>7</v>
      </c>
      <c r="L94" s="53">
        <f t="shared" si="12"/>
        <v>2.1084337349397591</v>
      </c>
      <c r="M94" s="295"/>
      <c r="N94" s="217">
        <v>22</v>
      </c>
      <c r="O94" s="53">
        <f t="shared" si="13"/>
        <v>6.6265060240963862</v>
      </c>
      <c r="P94" s="295"/>
      <c r="Q94" s="217">
        <v>297</v>
      </c>
      <c r="R94" s="53">
        <f t="shared" si="9"/>
        <v>89.457831325301214</v>
      </c>
      <c r="S94" s="55"/>
    </row>
    <row r="95" spans="1:20">
      <c r="A95" s="55" t="s">
        <v>276</v>
      </c>
      <c r="B95" s="206">
        <f t="shared" si="7"/>
        <v>401</v>
      </c>
      <c r="C95" s="53">
        <f t="shared" si="8"/>
        <v>1.7720623978081222</v>
      </c>
      <c r="D95" s="206"/>
      <c r="E95" s="217">
        <v>16</v>
      </c>
      <c r="F95" s="53">
        <f t="shared" si="10"/>
        <v>3.9900249376558601</v>
      </c>
      <c r="G95" s="295"/>
      <c r="H95" s="217">
        <v>25</v>
      </c>
      <c r="I95" s="53">
        <f t="shared" si="11"/>
        <v>6.2344139650872821</v>
      </c>
      <c r="J95" s="295"/>
      <c r="K95" s="217">
        <v>44</v>
      </c>
      <c r="L95" s="53">
        <f t="shared" si="12"/>
        <v>10.972568578553615</v>
      </c>
      <c r="M95" s="295"/>
      <c r="N95" s="217">
        <v>60</v>
      </c>
      <c r="O95" s="53">
        <f t="shared" si="13"/>
        <v>14.962593516209477</v>
      </c>
      <c r="P95" s="295"/>
      <c r="Q95" s="217">
        <v>256</v>
      </c>
      <c r="R95" s="53">
        <f t="shared" si="9"/>
        <v>63.840399002493761</v>
      </c>
      <c r="S95" s="55"/>
    </row>
    <row r="96" spans="1:20" ht="9" customHeight="1">
      <c r="B96" s="206" t="str">
        <f t="shared" si="7"/>
        <v/>
      </c>
      <c r="C96" s="53" t="str">
        <f t="shared" si="8"/>
        <v/>
      </c>
      <c r="D96" s="206"/>
      <c r="E96" s="206"/>
      <c r="F96" s="53" t="str">
        <f t="shared" si="10"/>
        <v/>
      </c>
      <c r="G96" s="206"/>
      <c r="H96" s="206"/>
      <c r="I96" s="53" t="str">
        <f t="shared" si="11"/>
        <v/>
      </c>
      <c r="J96" s="206"/>
      <c r="K96" s="206"/>
      <c r="L96" s="53" t="str">
        <f t="shared" si="12"/>
        <v/>
      </c>
      <c r="M96" s="206"/>
      <c r="N96" s="206"/>
      <c r="O96" s="53" t="str">
        <f t="shared" si="13"/>
        <v/>
      </c>
      <c r="P96" s="206"/>
      <c r="Q96" s="206"/>
      <c r="R96" s="53" t="str">
        <f t="shared" si="9"/>
        <v/>
      </c>
      <c r="S96" s="206"/>
    </row>
    <row r="97" spans="1:19" s="37" customFormat="1">
      <c r="A97" s="37" t="s">
        <v>224</v>
      </c>
      <c r="B97" s="206">
        <f t="shared" si="7"/>
        <v>7824</v>
      </c>
      <c r="C97" s="53">
        <f t="shared" si="8"/>
        <v>34.575102744266204</v>
      </c>
      <c r="D97" s="206"/>
      <c r="E97" s="206">
        <f>SUM(E98:E102)</f>
        <v>200</v>
      </c>
      <c r="F97" s="53">
        <f t="shared" si="10"/>
        <v>2.556237218813906</v>
      </c>
      <c r="G97" s="206"/>
      <c r="H97" s="206">
        <f>SUM(H98:H102)</f>
        <v>261</v>
      </c>
      <c r="I97" s="53">
        <f t="shared" si="11"/>
        <v>3.3358895705521476</v>
      </c>
      <c r="J97" s="206"/>
      <c r="K97" s="206">
        <f>SUM(K98:K102)</f>
        <v>460</v>
      </c>
      <c r="L97" s="53">
        <f t="shared" si="12"/>
        <v>5.8793456032719833</v>
      </c>
      <c r="M97" s="206"/>
      <c r="N97" s="206">
        <f>SUM(N98:N102)</f>
        <v>647</v>
      </c>
      <c r="O97" s="53">
        <f t="shared" si="13"/>
        <v>8.2694274028629859</v>
      </c>
      <c r="P97" s="206"/>
      <c r="Q97" s="206">
        <f>SUM(Q98:Q102)</f>
        <v>6256</v>
      </c>
      <c r="R97" s="53">
        <f t="shared" si="9"/>
        <v>79.959100204498981</v>
      </c>
      <c r="S97" s="294"/>
    </row>
    <row r="98" spans="1:19">
      <c r="A98" s="55" t="s">
        <v>225</v>
      </c>
      <c r="B98" s="206">
        <f t="shared" si="7"/>
        <v>2382</v>
      </c>
      <c r="C98" s="53">
        <f t="shared" si="8"/>
        <v>10.526315789473683</v>
      </c>
      <c r="D98" s="206"/>
      <c r="E98" s="217">
        <v>57</v>
      </c>
      <c r="F98" s="53">
        <f t="shared" si="10"/>
        <v>2.3929471032745591</v>
      </c>
      <c r="G98" s="295"/>
      <c r="H98" s="217">
        <v>75</v>
      </c>
      <c r="I98" s="53">
        <f t="shared" si="11"/>
        <v>3.1486146095717884</v>
      </c>
      <c r="J98" s="295"/>
      <c r="K98" s="217">
        <v>149</v>
      </c>
      <c r="L98" s="53">
        <f t="shared" si="12"/>
        <v>6.2552476910159527</v>
      </c>
      <c r="M98" s="295"/>
      <c r="N98" s="217">
        <v>203</v>
      </c>
      <c r="O98" s="53">
        <f t="shared" si="13"/>
        <v>8.5222502099076411</v>
      </c>
      <c r="P98" s="295"/>
      <c r="Q98" s="217">
        <v>1898</v>
      </c>
      <c r="R98" s="53">
        <f t="shared" si="9"/>
        <v>79.680940386230063</v>
      </c>
      <c r="S98" s="55"/>
    </row>
    <row r="99" spans="1:19">
      <c r="A99" s="55" t="s">
        <v>226</v>
      </c>
      <c r="B99" s="206">
        <f t="shared" si="7"/>
        <v>1575</v>
      </c>
      <c r="C99" s="53">
        <f t="shared" si="8"/>
        <v>6.9600954527376375</v>
      </c>
      <c r="D99" s="206"/>
      <c r="E99" s="217">
        <v>37</v>
      </c>
      <c r="F99" s="53">
        <f t="shared" si="10"/>
        <v>2.3492063492063493</v>
      </c>
      <c r="G99" s="295"/>
      <c r="H99" s="217">
        <v>39</v>
      </c>
      <c r="I99" s="53">
        <f t="shared" si="11"/>
        <v>2.4761904761904763</v>
      </c>
      <c r="J99" s="295"/>
      <c r="K99" s="217">
        <v>93</v>
      </c>
      <c r="L99" s="53">
        <f t="shared" si="12"/>
        <v>5.9047619047619051</v>
      </c>
      <c r="M99" s="295"/>
      <c r="N99" s="217">
        <v>135</v>
      </c>
      <c r="O99" s="53">
        <f t="shared" si="13"/>
        <v>8.5714285714285712</v>
      </c>
      <c r="P99" s="295"/>
      <c r="Q99" s="217">
        <v>1271</v>
      </c>
      <c r="R99" s="53">
        <f t="shared" si="9"/>
        <v>80.698412698412696</v>
      </c>
      <c r="S99" s="55"/>
    </row>
    <row r="100" spans="1:19">
      <c r="A100" s="55" t="s">
        <v>227</v>
      </c>
      <c r="B100" s="206">
        <f t="shared" si="7"/>
        <v>1628</v>
      </c>
      <c r="C100" s="53">
        <f t="shared" si="8"/>
        <v>7.1943081886075388</v>
      </c>
      <c r="D100" s="206"/>
      <c r="E100" s="217">
        <v>51</v>
      </c>
      <c r="F100" s="53">
        <f t="shared" si="10"/>
        <v>3.1326781326781328</v>
      </c>
      <c r="G100" s="295"/>
      <c r="H100" s="217">
        <v>69</v>
      </c>
      <c r="I100" s="53">
        <f t="shared" si="11"/>
        <v>4.2383292383292384</v>
      </c>
      <c r="J100" s="295"/>
      <c r="K100" s="217">
        <v>89</v>
      </c>
      <c r="L100" s="53">
        <f t="shared" si="12"/>
        <v>5.4668304668304666</v>
      </c>
      <c r="M100" s="295"/>
      <c r="N100" s="217">
        <v>139</v>
      </c>
      <c r="O100" s="53">
        <f t="shared" si="13"/>
        <v>8.5380835380835371</v>
      </c>
      <c r="P100" s="295"/>
      <c r="Q100" s="217">
        <v>1280</v>
      </c>
      <c r="R100" s="53">
        <f t="shared" si="9"/>
        <v>78.624078624078621</v>
      </c>
      <c r="S100" s="55"/>
    </row>
    <row r="101" spans="1:19">
      <c r="A101" s="55" t="s">
        <v>228</v>
      </c>
      <c r="B101" s="206">
        <f t="shared" si="7"/>
        <v>1208</v>
      </c>
      <c r="C101" s="53">
        <f t="shared" si="8"/>
        <v>5.338282734544169</v>
      </c>
      <c r="D101" s="206"/>
      <c r="E101" s="217">
        <v>22</v>
      </c>
      <c r="F101" s="53">
        <f t="shared" si="10"/>
        <v>1.8211920529801324</v>
      </c>
      <c r="G101" s="295"/>
      <c r="H101" s="217">
        <v>43</v>
      </c>
      <c r="I101" s="53">
        <f t="shared" si="11"/>
        <v>3.5596026490066226</v>
      </c>
      <c r="J101" s="295"/>
      <c r="K101" s="217">
        <v>59</v>
      </c>
      <c r="L101" s="53">
        <f t="shared" si="12"/>
        <v>4.8841059602649004</v>
      </c>
      <c r="M101" s="295"/>
      <c r="N101" s="217">
        <v>91</v>
      </c>
      <c r="O101" s="53">
        <f t="shared" si="13"/>
        <v>7.5331125827814569</v>
      </c>
      <c r="P101" s="295"/>
      <c r="Q101" s="217">
        <v>993</v>
      </c>
      <c r="R101" s="53">
        <f t="shared" si="9"/>
        <v>82.201986754966882</v>
      </c>
      <c r="S101" s="55"/>
    </row>
    <row r="102" spans="1:19">
      <c r="A102" s="55" t="s">
        <v>243</v>
      </c>
      <c r="B102" s="206">
        <f t="shared" si="7"/>
        <v>1031</v>
      </c>
      <c r="C102" s="53">
        <f t="shared" si="8"/>
        <v>4.5561005789031768</v>
      </c>
      <c r="D102" s="206"/>
      <c r="E102" s="217">
        <v>33</v>
      </c>
      <c r="F102" s="53">
        <f t="shared" si="10"/>
        <v>3.2007759456838021</v>
      </c>
      <c r="G102" s="295"/>
      <c r="H102" s="217">
        <v>35</v>
      </c>
      <c r="I102" s="53">
        <f t="shared" si="11"/>
        <v>3.3947623666343358</v>
      </c>
      <c r="J102" s="295"/>
      <c r="K102" s="217">
        <v>70</v>
      </c>
      <c r="L102" s="53">
        <f t="shared" si="12"/>
        <v>6.7895247332686717</v>
      </c>
      <c r="M102" s="295"/>
      <c r="N102" s="217">
        <v>79</v>
      </c>
      <c r="O102" s="53">
        <f t="shared" si="13"/>
        <v>7.6624636275460718</v>
      </c>
      <c r="P102" s="295"/>
      <c r="Q102" s="217">
        <v>814</v>
      </c>
      <c r="R102" s="53">
        <f t="shared" si="9"/>
        <v>78.952473326867121</v>
      </c>
      <c r="S102" s="55"/>
    </row>
    <row r="103" spans="1:19" ht="6.75" customHeight="1" thickBot="1"/>
    <row r="104" spans="1:19" ht="10.5" customHeight="1">
      <c r="A104" s="57"/>
      <c r="B104" s="110"/>
      <c r="C104" s="43"/>
      <c r="D104" s="44"/>
      <c r="E104" s="113"/>
      <c r="F104" s="43"/>
      <c r="G104" s="43"/>
      <c r="H104" s="113"/>
      <c r="I104" s="44"/>
      <c r="J104" s="44"/>
      <c r="K104" s="113"/>
      <c r="L104" s="44"/>
      <c r="M104" s="44"/>
      <c r="N104" s="113"/>
      <c r="O104" s="44"/>
      <c r="P104" s="44"/>
      <c r="Q104" s="113"/>
      <c r="R104" s="44"/>
      <c r="S104" s="44"/>
    </row>
    <row r="105" spans="1:19">
      <c r="A105" s="11" t="s">
        <v>366</v>
      </c>
    </row>
    <row r="106" spans="1:19">
      <c r="A106" s="55" t="s">
        <v>351</v>
      </c>
    </row>
    <row r="107" spans="1:19" ht="8.25" customHeight="1"/>
    <row r="108" spans="1:19">
      <c r="A108" s="55" t="s">
        <v>352</v>
      </c>
    </row>
    <row r="109" spans="1:19">
      <c r="A109" s="55" t="s">
        <v>353</v>
      </c>
    </row>
  </sheetData>
  <mergeCells count="6">
    <mergeCell ref="Q8:R8"/>
    <mergeCell ref="B8:C8"/>
    <mergeCell ref="E8:F8"/>
    <mergeCell ref="H8:I8"/>
    <mergeCell ref="K8:L8"/>
    <mergeCell ref="N8:O8"/>
  </mergeCells>
  <conditionalFormatting sqref="A1:XFD1048576">
    <cfRule type="cellIs" dxfId="2" priority="1" operator="equal">
      <formula>0</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 workbookViewId="0">
      <selection activeCell="A7" sqref="A7"/>
    </sheetView>
  </sheetViews>
  <sheetFormatPr baseColWidth="10" defaultColWidth="9.109375" defaultRowHeight="13.2"/>
  <cols>
    <col min="1" max="1" width="37.109375" style="55" customWidth="1"/>
    <col min="2" max="2" width="5.88671875" style="102" customWidth="1"/>
    <col min="3" max="3" width="7.33203125" style="98" customWidth="1"/>
    <col min="4" max="4" width="2.6640625" style="98" customWidth="1"/>
    <col min="5" max="5" width="4.6640625" style="99" customWidth="1"/>
    <col min="6" max="6" width="7.33203125" style="98" customWidth="1"/>
    <col min="7" max="7" width="2.6640625" style="98" customWidth="1"/>
    <col min="8" max="8" width="4.6640625" style="99" customWidth="1"/>
    <col min="9" max="9" width="7.109375" style="65" customWidth="1"/>
    <col min="10" max="10" width="2.6640625" style="65" customWidth="1"/>
    <col min="11" max="11" width="4.6640625" style="99" customWidth="1"/>
    <col min="12" max="12" width="6.33203125" style="65" customWidth="1"/>
    <col min="13" max="13" width="2.6640625" style="65" customWidth="1"/>
    <col min="14" max="14" width="4.6640625" style="102" customWidth="1"/>
    <col min="15" max="15" width="7.33203125" style="65" customWidth="1"/>
    <col min="16" max="16" width="2.6640625" style="65" customWidth="1"/>
    <col min="17" max="17" width="4.6640625" style="99" customWidth="1"/>
    <col min="18" max="18" width="6.6640625" style="65" customWidth="1"/>
    <col min="19" max="19" width="2.6640625" style="99" customWidth="1"/>
    <col min="20" max="256" width="9.109375" style="55"/>
    <col min="257" max="257" width="34.6640625" style="55" customWidth="1"/>
    <col min="258" max="258" width="5.6640625" style="55" customWidth="1"/>
    <col min="259" max="259" width="7.33203125" style="55" customWidth="1"/>
    <col min="260" max="260" width="2.6640625" style="55" customWidth="1"/>
    <col min="261" max="261" width="4.6640625" style="55" customWidth="1"/>
    <col min="262" max="262" width="7.33203125" style="55" customWidth="1"/>
    <col min="263" max="263" width="2.6640625" style="55" customWidth="1"/>
    <col min="264" max="264" width="4.6640625" style="55" customWidth="1"/>
    <col min="265" max="265" width="7.109375" style="55" customWidth="1"/>
    <col min="266" max="266" width="2.6640625" style="55" customWidth="1"/>
    <col min="267" max="267" width="4.6640625" style="55" customWidth="1"/>
    <col min="268" max="268" width="6.33203125" style="55" customWidth="1"/>
    <col min="269" max="269" width="2.6640625" style="55" customWidth="1"/>
    <col min="270" max="270" width="4.6640625" style="55" customWidth="1"/>
    <col min="271" max="271" width="7.33203125" style="55" customWidth="1"/>
    <col min="272" max="272" width="2.6640625" style="55" customWidth="1"/>
    <col min="273" max="273" width="4.6640625" style="55" customWidth="1"/>
    <col min="274" max="274" width="6.6640625" style="55" customWidth="1"/>
    <col min="275" max="275" width="2.6640625" style="55" customWidth="1"/>
    <col min="276" max="512" width="9.109375" style="55"/>
    <col min="513" max="513" width="34.6640625" style="55" customWidth="1"/>
    <col min="514" max="514" width="5.6640625" style="55" customWidth="1"/>
    <col min="515" max="515" width="7.33203125" style="55" customWidth="1"/>
    <col min="516" max="516" width="2.6640625" style="55" customWidth="1"/>
    <col min="517" max="517" width="4.6640625" style="55" customWidth="1"/>
    <col min="518" max="518" width="7.33203125" style="55" customWidth="1"/>
    <col min="519" max="519" width="2.6640625" style="55" customWidth="1"/>
    <col min="520" max="520" width="4.6640625" style="55" customWidth="1"/>
    <col min="521" max="521" width="7.109375" style="55" customWidth="1"/>
    <col min="522" max="522" width="2.6640625" style="55" customWidth="1"/>
    <col min="523" max="523" width="4.6640625" style="55" customWidth="1"/>
    <col min="524" max="524" width="6.33203125" style="55" customWidth="1"/>
    <col min="525" max="525" width="2.6640625" style="55" customWidth="1"/>
    <col min="526" max="526" width="4.6640625" style="55" customWidth="1"/>
    <col min="527" max="527" width="7.33203125" style="55" customWidth="1"/>
    <col min="528" max="528" width="2.6640625" style="55" customWidth="1"/>
    <col min="529" max="529" width="4.6640625" style="55" customWidth="1"/>
    <col min="530" max="530" width="6.6640625" style="55" customWidth="1"/>
    <col min="531" max="531" width="2.6640625" style="55" customWidth="1"/>
    <col min="532" max="768" width="9.109375" style="55"/>
    <col min="769" max="769" width="34.6640625" style="55" customWidth="1"/>
    <col min="770" max="770" width="5.6640625" style="55" customWidth="1"/>
    <col min="771" max="771" width="7.33203125" style="55" customWidth="1"/>
    <col min="772" max="772" width="2.6640625" style="55" customWidth="1"/>
    <col min="773" max="773" width="4.6640625" style="55" customWidth="1"/>
    <col min="774" max="774" width="7.33203125" style="55" customWidth="1"/>
    <col min="775" max="775" width="2.6640625" style="55" customWidth="1"/>
    <col min="776" max="776" width="4.6640625" style="55" customWidth="1"/>
    <col min="777" max="777" width="7.109375" style="55" customWidth="1"/>
    <col min="778" max="778" width="2.6640625" style="55" customWidth="1"/>
    <col min="779" max="779" width="4.6640625" style="55" customWidth="1"/>
    <col min="780" max="780" width="6.33203125" style="55" customWidth="1"/>
    <col min="781" max="781" width="2.6640625" style="55" customWidth="1"/>
    <col min="782" max="782" width="4.6640625" style="55" customWidth="1"/>
    <col min="783" max="783" width="7.33203125" style="55" customWidth="1"/>
    <col min="784" max="784" width="2.6640625" style="55" customWidth="1"/>
    <col min="785" max="785" width="4.6640625" style="55" customWidth="1"/>
    <col min="786" max="786" width="6.6640625" style="55" customWidth="1"/>
    <col min="787" max="787" width="2.6640625" style="55" customWidth="1"/>
    <col min="788" max="1024" width="9.109375" style="55"/>
    <col min="1025" max="1025" width="34.6640625" style="55" customWidth="1"/>
    <col min="1026" max="1026" width="5.6640625" style="55" customWidth="1"/>
    <col min="1027" max="1027" width="7.33203125" style="55" customWidth="1"/>
    <col min="1028" max="1028" width="2.6640625" style="55" customWidth="1"/>
    <col min="1029" max="1029" width="4.6640625" style="55" customWidth="1"/>
    <col min="1030" max="1030" width="7.33203125" style="55" customWidth="1"/>
    <col min="1031" max="1031" width="2.6640625" style="55" customWidth="1"/>
    <col min="1032" max="1032" width="4.6640625" style="55" customWidth="1"/>
    <col min="1033" max="1033" width="7.109375" style="55" customWidth="1"/>
    <col min="1034" max="1034" width="2.6640625" style="55" customWidth="1"/>
    <col min="1035" max="1035" width="4.6640625" style="55" customWidth="1"/>
    <col min="1036" max="1036" width="6.33203125" style="55" customWidth="1"/>
    <col min="1037" max="1037" width="2.6640625" style="55" customWidth="1"/>
    <col min="1038" max="1038" width="4.6640625" style="55" customWidth="1"/>
    <col min="1039" max="1039" width="7.33203125" style="55" customWidth="1"/>
    <col min="1040" max="1040" width="2.6640625" style="55" customWidth="1"/>
    <col min="1041" max="1041" width="4.6640625" style="55" customWidth="1"/>
    <col min="1042" max="1042" width="6.6640625" style="55" customWidth="1"/>
    <col min="1043" max="1043" width="2.6640625" style="55" customWidth="1"/>
    <col min="1044" max="1280" width="9.109375" style="55"/>
    <col min="1281" max="1281" width="34.6640625" style="55" customWidth="1"/>
    <col min="1282" max="1282" width="5.6640625" style="55" customWidth="1"/>
    <col min="1283" max="1283" width="7.33203125" style="55" customWidth="1"/>
    <col min="1284" max="1284" width="2.6640625" style="55" customWidth="1"/>
    <col min="1285" max="1285" width="4.6640625" style="55" customWidth="1"/>
    <col min="1286" max="1286" width="7.33203125" style="55" customWidth="1"/>
    <col min="1287" max="1287" width="2.6640625" style="55" customWidth="1"/>
    <col min="1288" max="1288" width="4.6640625" style="55" customWidth="1"/>
    <col min="1289" max="1289" width="7.109375" style="55" customWidth="1"/>
    <col min="1290" max="1290" width="2.6640625" style="55" customWidth="1"/>
    <col min="1291" max="1291" width="4.6640625" style="55" customWidth="1"/>
    <col min="1292" max="1292" width="6.33203125" style="55" customWidth="1"/>
    <col min="1293" max="1293" width="2.6640625" style="55" customWidth="1"/>
    <col min="1294" max="1294" width="4.6640625" style="55" customWidth="1"/>
    <col min="1295" max="1295" width="7.33203125" style="55" customWidth="1"/>
    <col min="1296" max="1296" width="2.6640625" style="55" customWidth="1"/>
    <col min="1297" max="1297" width="4.6640625" style="55" customWidth="1"/>
    <col min="1298" max="1298" width="6.6640625" style="55" customWidth="1"/>
    <col min="1299" max="1299" width="2.6640625" style="55" customWidth="1"/>
    <col min="1300" max="1536" width="9.109375" style="55"/>
    <col min="1537" max="1537" width="34.6640625" style="55" customWidth="1"/>
    <col min="1538" max="1538" width="5.6640625" style="55" customWidth="1"/>
    <col min="1539" max="1539" width="7.33203125" style="55" customWidth="1"/>
    <col min="1540" max="1540" width="2.6640625" style="55" customWidth="1"/>
    <col min="1541" max="1541" width="4.6640625" style="55" customWidth="1"/>
    <col min="1542" max="1542" width="7.33203125" style="55" customWidth="1"/>
    <col min="1543" max="1543" width="2.6640625" style="55" customWidth="1"/>
    <col min="1544" max="1544" width="4.6640625" style="55" customWidth="1"/>
    <col min="1545" max="1545" width="7.109375" style="55" customWidth="1"/>
    <col min="1546" max="1546" width="2.6640625" style="55" customWidth="1"/>
    <col min="1547" max="1547" width="4.6640625" style="55" customWidth="1"/>
    <col min="1548" max="1548" width="6.33203125" style="55" customWidth="1"/>
    <col min="1549" max="1549" width="2.6640625" style="55" customWidth="1"/>
    <col min="1550" max="1550" width="4.6640625" style="55" customWidth="1"/>
    <col min="1551" max="1551" width="7.33203125" style="55" customWidth="1"/>
    <col min="1552" max="1552" width="2.6640625" style="55" customWidth="1"/>
    <col min="1553" max="1553" width="4.6640625" style="55" customWidth="1"/>
    <col min="1554" max="1554" width="6.6640625" style="55" customWidth="1"/>
    <col min="1555" max="1555" width="2.6640625" style="55" customWidth="1"/>
    <col min="1556" max="1792" width="9.109375" style="55"/>
    <col min="1793" max="1793" width="34.6640625" style="55" customWidth="1"/>
    <col min="1794" max="1794" width="5.6640625" style="55" customWidth="1"/>
    <col min="1795" max="1795" width="7.33203125" style="55" customWidth="1"/>
    <col min="1796" max="1796" width="2.6640625" style="55" customWidth="1"/>
    <col min="1797" max="1797" width="4.6640625" style="55" customWidth="1"/>
    <col min="1798" max="1798" width="7.33203125" style="55" customWidth="1"/>
    <col min="1799" max="1799" width="2.6640625" style="55" customWidth="1"/>
    <col min="1800" max="1800" width="4.6640625" style="55" customWidth="1"/>
    <col min="1801" max="1801" width="7.109375" style="55" customWidth="1"/>
    <col min="1802" max="1802" width="2.6640625" style="55" customWidth="1"/>
    <col min="1803" max="1803" width="4.6640625" style="55" customWidth="1"/>
    <col min="1804" max="1804" width="6.33203125" style="55" customWidth="1"/>
    <col min="1805" max="1805" width="2.6640625" style="55" customWidth="1"/>
    <col min="1806" max="1806" width="4.6640625" style="55" customWidth="1"/>
    <col min="1807" max="1807" width="7.33203125" style="55" customWidth="1"/>
    <col min="1808" max="1808" width="2.6640625" style="55" customWidth="1"/>
    <col min="1809" max="1809" width="4.6640625" style="55" customWidth="1"/>
    <col min="1810" max="1810" width="6.6640625" style="55" customWidth="1"/>
    <col min="1811" max="1811" width="2.6640625" style="55" customWidth="1"/>
    <col min="1812" max="2048" width="9.109375" style="55"/>
    <col min="2049" max="2049" width="34.6640625" style="55" customWidth="1"/>
    <col min="2050" max="2050" width="5.6640625" style="55" customWidth="1"/>
    <col min="2051" max="2051" width="7.33203125" style="55" customWidth="1"/>
    <col min="2052" max="2052" width="2.6640625" style="55" customWidth="1"/>
    <col min="2053" max="2053" width="4.6640625" style="55" customWidth="1"/>
    <col min="2054" max="2054" width="7.33203125" style="55" customWidth="1"/>
    <col min="2055" max="2055" width="2.6640625" style="55" customWidth="1"/>
    <col min="2056" max="2056" width="4.6640625" style="55" customWidth="1"/>
    <col min="2057" max="2057" width="7.109375" style="55" customWidth="1"/>
    <col min="2058" max="2058" width="2.6640625" style="55" customWidth="1"/>
    <col min="2059" max="2059" width="4.6640625" style="55" customWidth="1"/>
    <col min="2060" max="2060" width="6.33203125" style="55" customWidth="1"/>
    <col min="2061" max="2061" width="2.6640625" style="55" customWidth="1"/>
    <col min="2062" max="2062" width="4.6640625" style="55" customWidth="1"/>
    <col min="2063" max="2063" width="7.33203125" style="55" customWidth="1"/>
    <col min="2064" max="2064" width="2.6640625" style="55" customWidth="1"/>
    <col min="2065" max="2065" width="4.6640625" style="55" customWidth="1"/>
    <col min="2066" max="2066" width="6.6640625" style="55" customWidth="1"/>
    <col min="2067" max="2067" width="2.6640625" style="55" customWidth="1"/>
    <col min="2068" max="2304" width="9.109375" style="55"/>
    <col min="2305" max="2305" width="34.6640625" style="55" customWidth="1"/>
    <col min="2306" max="2306" width="5.6640625" style="55" customWidth="1"/>
    <col min="2307" max="2307" width="7.33203125" style="55" customWidth="1"/>
    <col min="2308" max="2308" width="2.6640625" style="55" customWidth="1"/>
    <col min="2309" max="2309" width="4.6640625" style="55" customWidth="1"/>
    <col min="2310" max="2310" width="7.33203125" style="55" customWidth="1"/>
    <col min="2311" max="2311" width="2.6640625" style="55" customWidth="1"/>
    <col min="2312" max="2312" width="4.6640625" style="55" customWidth="1"/>
    <col min="2313" max="2313" width="7.109375" style="55" customWidth="1"/>
    <col min="2314" max="2314" width="2.6640625" style="55" customWidth="1"/>
    <col min="2315" max="2315" width="4.6640625" style="55" customWidth="1"/>
    <col min="2316" max="2316" width="6.33203125" style="55" customWidth="1"/>
    <col min="2317" max="2317" width="2.6640625" style="55" customWidth="1"/>
    <col min="2318" max="2318" width="4.6640625" style="55" customWidth="1"/>
    <col min="2319" max="2319" width="7.33203125" style="55" customWidth="1"/>
    <col min="2320" max="2320" width="2.6640625" style="55" customWidth="1"/>
    <col min="2321" max="2321" width="4.6640625" style="55" customWidth="1"/>
    <col min="2322" max="2322" width="6.6640625" style="55" customWidth="1"/>
    <col min="2323" max="2323" width="2.6640625" style="55" customWidth="1"/>
    <col min="2324" max="2560" width="9.109375" style="55"/>
    <col min="2561" max="2561" width="34.6640625" style="55" customWidth="1"/>
    <col min="2562" max="2562" width="5.6640625" style="55" customWidth="1"/>
    <col min="2563" max="2563" width="7.33203125" style="55" customWidth="1"/>
    <col min="2564" max="2564" width="2.6640625" style="55" customWidth="1"/>
    <col min="2565" max="2565" width="4.6640625" style="55" customWidth="1"/>
    <col min="2566" max="2566" width="7.33203125" style="55" customWidth="1"/>
    <col min="2567" max="2567" width="2.6640625" style="55" customWidth="1"/>
    <col min="2568" max="2568" width="4.6640625" style="55" customWidth="1"/>
    <col min="2569" max="2569" width="7.109375" style="55" customWidth="1"/>
    <col min="2570" max="2570" width="2.6640625" style="55" customWidth="1"/>
    <col min="2571" max="2571" width="4.6640625" style="55" customWidth="1"/>
    <col min="2572" max="2572" width="6.33203125" style="55" customWidth="1"/>
    <col min="2573" max="2573" width="2.6640625" style="55" customWidth="1"/>
    <col min="2574" max="2574" width="4.6640625" style="55" customWidth="1"/>
    <col min="2575" max="2575" width="7.33203125" style="55" customWidth="1"/>
    <col min="2576" max="2576" width="2.6640625" style="55" customWidth="1"/>
    <col min="2577" max="2577" width="4.6640625" style="55" customWidth="1"/>
    <col min="2578" max="2578" width="6.6640625" style="55" customWidth="1"/>
    <col min="2579" max="2579" width="2.6640625" style="55" customWidth="1"/>
    <col min="2580" max="2816" width="9.109375" style="55"/>
    <col min="2817" max="2817" width="34.6640625" style="55" customWidth="1"/>
    <col min="2818" max="2818" width="5.6640625" style="55" customWidth="1"/>
    <col min="2819" max="2819" width="7.33203125" style="55" customWidth="1"/>
    <col min="2820" max="2820" width="2.6640625" style="55" customWidth="1"/>
    <col min="2821" max="2821" width="4.6640625" style="55" customWidth="1"/>
    <col min="2822" max="2822" width="7.33203125" style="55" customWidth="1"/>
    <col min="2823" max="2823" width="2.6640625" style="55" customWidth="1"/>
    <col min="2824" max="2824" width="4.6640625" style="55" customWidth="1"/>
    <col min="2825" max="2825" width="7.109375" style="55" customWidth="1"/>
    <col min="2826" max="2826" width="2.6640625" style="55" customWidth="1"/>
    <col min="2827" max="2827" width="4.6640625" style="55" customWidth="1"/>
    <col min="2828" max="2828" width="6.33203125" style="55" customWidth="1"/>
    <col min="2829" max="2829" width="2.6640625" style="55" customWidth="1"/>
    <col min="2830" max="2830" width="4.6640625" style="55" customWidth="1"/>
    <col min="2831" max="2831" width="7.33203125" style="55" customWidth="1"/>
    <col min="2832" max="2832" width="2.6640625" style="55" customWidth="1"/>
    <col min="2833" max="2833" width="4.6640625" style="55" customWidth="1"/>
    <col min="2834" max="2834" width="6.6640625" style="55" customWidth="1"/>
    <col min="2835" max="2835" width="2.6640625" style="55" customWidth="1"/>
    <col min="2836" max="3072" width="9.109375" style="55"/>
    <col min="3073" max="3073" width="34.6640625" style="55" customWidth="1"/>
    <col min="3074" max="3074" width="5.6640625" style="55" customWidth="1"/>
    <col min="3075" max="3075" width="7.33203125" style="55" customWidth="1"/>
    <col min="3076" max="3076" width="2.6640625" style="55" customWidth="1"/>
    <col min="3077" max="3077" width="4.6640625" style="55" customWidth="1"/>
    <col min="3078" max="3078" width="7.33203125" style="55" customWidth="1"/>
    <col min="3079" max="3079" width="2.6640625" style="55" customWidth="1"/>
    <col min="3080" max="3080" width="4.6640625" style="55" customWidth="1"/>
    <col min="3081" max="3081" width="7.109375" style="55" customWidth="1"/>
    <col min="3082" max="3082" width="2.6640625" style="55" customWidth="1"/>
    <col min="3083" max="3083" width="4.6640625" style="55" customWidth="1"/>
    <col min="3084" max="3084" width="6.33203125" style="55" customWidth="1"/>
    <col min="3085" max="3085" width="2.6640625" style="55" customWidth="1"/>
    <col min="3086" max="3086" width="4.6640625" style="55" customWidth="1"/>
    <col min="3087" max="3087" width="7.33203125" style="55" customWidth="1"/>
    <col min="3088" max="3088" width="2.6640625" style="55" customWidth="1"/>
    <col min="3089" max="3089" width="4.6640625" style="55" customWidth="1"/>
    <col min="3090" max="3090" width="6.6640625" style="55" customWidth="1"/>
    <col min="3091" max="3091" width="2.6640625" style="55" customWidth="1"/>
    <col min="3092" max="3328" width="9.109375" style="55"/>
    <col min="3329" max="3329" width="34.6640625" style="55" customWidth="1"/>
    <col min="3330" max="3330" width="5.6640625" style="55" customWidth="1"/>
    <col min="3331" max="3331" width="7.33203125" style="55" customWidth="1"/>
    <col min="3332" max="3332" width="2.6640625" style="55" customWidth="1"/>
    <col min="3333" max="3333" width="4.6640625" style="55" customWidth="1"/>
    <col min="3334" max="3334" width="7.33203125" style="55" customWidth="1"/>
    <col min="3335" max="3335" width="2.6640625" style="55" customWidth="1"/>
    <col min="3336" max="3336" width="4.6640625" style="55" customWidth="1"/>
    <col min="3337" max="3337" width="7.109375" style="55" customWidth="1"/>
    <col min="3338" max="3338" width="2.6640625" style="55" customWidth="1"/>
    <col min="3339" max="3339" width="4.6640625" style="55" customWidth="1"/>
    <col min="3340" max="3340" width="6.33203125" style="55" customWidth="1"/>
    <col min="3341" max="3341" width="2.6640625" style="55" customWidth="1"/>
    <col min="3342" max="3342" width="4.6640625" style="55" customWidth="1"/>
    <col min="3343" max="3343" width="7.33203125" style="55" customWidth="1"/>
    <col min="3344" max="3344" width="2.6640625" style="55" customWidth="1"/>
    <col min="3345" max="3345" width="4.6640625" style="55" customWidth="1"/>
    <col min="3346" max="3346" width="6.6640625" style="55" customWidth="1"/>
    <col min="3347" max="3347" width="2.6640625" style="55" customWidth="1"/>
    <col min="3348" max="3584" width="9.109375" style="55"/>
    <col min="3585" max="3585" width="34.6640625" style="55" customWidth="1"/>
    <col min="3586" max="3586" width="5.6640625" style="55" customWidth="1"/>
    <col min="3587" max="3587" width="7.33203125" style="55" customWidth="1"/>
    <col min="3588" max="3588" width="2.6640625" style="55" customWidth="1"/>
    <col min="3589" max="3589" width="4.6640625" style="55" customWidth="1"/>
    <col min="3590" max="3590" width="7.33203125" style="55" customWidth="1"/>
    <col min="3591" max="3591" width="2.6640625" style="55" customWidth="1"/>
    <col min="3592" max="3592" width="4.6640625" style="55" customWidth="1"/>
    <col min="3593" max="3593" width="7.109375" style="55" customWidth="1"/>
    <col min="3594" max="3594" width="2.6640625" style="55" customWidth="1"/>
    <col min="3595" max="3595" width="4.6640625" style="55" customWidth="1"/>
    <col min="3596" max="3596" width="6.33203125" style="55" customWidth="1"/>
    <col min="3597" max="3597" width="2.6640625" style="55" customWidth="1"/>
    <col min="3598" max="3598" width="4.6640625" style="55" customWidth="1"/>
    <col min="3599" max="3599" width="7.33203125" style="55" customWidth="1"/>
    <col min="3600" max="3600" width="2.6640625" style="55" customWidth="1"/>
    <col min="3601" max="3601" width="4.6640625" style="55" customWidth="1"/>
    <col min="3602" max="3602" width="6.6640625" style="55" customWidth="1"/>
    <col min="3603" max="3603" width="2.6640625" style="55" customWidth="1"/>
    <col min="3604" max="3840" width="9.109375" style="55"/>
    <col min="3841" max="3841" width="34.6640625" style="55" customWidth="1"/>
    <col min="3842" max="3842" width="5.6640625" style="55" customWidth="1"/>
    <col min="3843" max="3843" width="7.33203125" style="55" customWidth="1"/>
    <col min="3844" max="3844" width="2.6640625" style="55" customWidth="1"/>
    <col min="3845" max="3845" width="4.6640625" style="55" customWidth="1"/>
    <col min="3846" max="3846" width="7.33203125" style="55" customWidth="1"/>
    <col min="3847" max="3847" width="2.6640625" style="55" customWidth="1"/>
    <col min="3848" max="3848" width="4.6640625" style="55" customWidth="1"/>
    <col min="3849" max="3849" width="7.109375" style="55" customWidth="1"/>
    <col min="3850" max="3850" width="2.6640625" style="55" customWidth="1"/>
    <col min="3851" max="3851" width="4.6640625" style="55" customWidth="1"/>
    <col min="3852" max="3852" width="6.33203125" style="55" customWidth="1"/>
    <col min="3853" max="3853" width="2.6640625" style="55" customWidth="1"/>
    <col min="3854" max="3854" width="4.6640625" style="55" customWidth="1"/>
    <col min="3855" max="3855" width="7.33203125" style="55" customWidth="1"/>
    <col min="3856" max="3856" width="2.6640625" style="55" customWidth="1"/>
    <col min="3857" max="3857" width="4.6640625" style="55" customWidth="1"/>
    <col min="3858" max="3858" width="6.6640625" style="55" customWidth="1"/>
    <col min="3859" max="3859" width="2.6640625" style="55" customWidth="1"/>
    <col min="3860" max="4096" width="9.109375" style="55"/>
    <col min="4097" max="4097" width="34.6640625" style="55" customWidth="1"/>
    <col min="4098" max="4098" width="5.6640625" style="55" customWidth="1"/>
    <col min="4099" max="4099" width="7.33203125" style="55" customWidth="1"/>
    <col min="4100" max="4100" width="2.6640625" style="55" customWidth="1"/>
    <col min="4101" max="4101" width="4.6640625" style="55" customWidth="1"/>
    <col min="4102" max="4102" width="7.33203125" style="55" customWidth="1"/>
    <col min="4103" max="4103" width="2.6640625" style="55" customWidth="1"/>
    <col min="4104" max="4104" width="4.6640625" style="55" customWidth="1"/>
    <col min="4105" max="4105" width="7.109375" style="55" customWidth="1"/>
    <col min="4106" max="4106" width="2.6640625" style="55" customWidth="1"/>
    <col min="4107" max="4107" width="4.6640625" style="55" customWidth="1"/>
    <col min="4108" max="4108" width="6.33203125" style="55" customWidth="1"/>
    <col min="4109" max="4109" width="2.6640625" style="55" customWidth="1"/>
    <col min="4110" max="4110" width="4.6640625" style="55" customWidth="1"/>
    <col min="4111" max="4111" width="7.33203125" style="55" customWidth="1"/>
    <col min="4112" max="4112" width="2.6640625" style="55" customWidth="1"/>
    <col min="4113" max="4113" width="4.6640625" style="55" customWidth="1"/>
    <col min="4114" max="4114" width="6.6640625" style="55" customWidth="1"/>
    <col min="4115" max="4115" width="2.6640625" style="55" customWidth="1"/>
    <col min="4116" max="4352" width="9.109375" style="55"/>
    <col min="4353" max="4353" width="34.6640625" style="55" customWidth="1"/>
    <col min="4354" max="4354" width="5.6640625" style="55" customWidth="1"/>
    <col min="4355" max="4355" width="7.33203125" style="55" customWidth="1"/>
    <col min="4356" max="4356" width="2.6640625" style="55" customWidth="1"/>
    <col min="4357" max="4357" width="4.6640625" style="55" customWidth="1"/>
    <col min="4358" max="4358" width="7.33203125" style="55" customWidth="1"/>
    <col min="4359" max="4359" width="2.6640625" style="55" customWidth="1"/>
    <col min="4360" max="4360" width="4.6640625" style="55" customWidth="1"/>
    <col min="4361" max="4361" width="7.109375" style="55" customWidth="1"/>
    <col min="4362" max="4362" width="2.6640625" style="55" customWidth="1"/>
    <col min="4363" max="4363" width="4.6640625" style="55" customWidth="1"/>
    <col min="4364" max="4364" width="6.33203125" style="55" customWidth="1"/>
    <col min="4365" max="4365" width="2.6640625" style="55" customWidth="1"/>
    <col min="4366" max="4366" width="4.6640625" style="55" customWidth="1"/>
    <col min="4367" max="4367" width="7.33203125" style="55" customWidth="1"/>
    <col min="4368" max="4368" width="2.6640625" style="55" customWidth="1"/>
    <col min="4369" max="4369" width="4.6640625" style="55" customWidth="1"/>
    <col min="4370" max="4370" width="6.6640625" style="55" customWidth="1"/>
    <col min="4371" max="4371" width="2.6640625" style="55" customWidth="1"/>
    <col min="4372" max="4608" width="9.109375" style="55"/>
    <col min="4609" max="4609" width="34.6640625" style="55" customWidth="1"/>
    <col min="4610" max="4610" width="5.6640625" style="55" customWidth="1"/>
    <col min="4611" max="4611" width="7.33203125" style="55" customWidth="1"/>
    <col min="4612" max="4612" width="2.6640625" style="55" customWidth="1"/>
    <col min="4613" max="4613" width="4.6640625" style="55" customWidth="1"/>
    <col min="4614" max="4614" width="7.33203125" style="55" customWidth="1"/>
    <col min="4615" max="4615" width="2.6640625" style="55" customWidth="1"/>
    <col min="4616" max="4616" width="4.6640625" style="55" customWidth="1"/>
    <col min="4617" max="4617" width="7.109375" style="55" customWidth="1"/>
    <col min="4618" max="4618" width="2.6640625" style="55" customWidth="1"/>
    <col min="4619" max="4619" width="4.6640625" style="55" customWidth="1"/>
    <col min="4620" max="4620" width="6.33203125" style="55" customWidth="1"/>
    <col min="4621" max="4621" width="2.6640625" style="55" customWidth="1"/>
    <col min="4622" max="4622" width="4.6640625" style="55" customWidth="1"/>
    <col min="4623" max="4623" width="7.33203125" style="55" customWidth="1"/>
    <col min="4624" max="4624" width="2.6640625" style="55" customWidth="1"/>
    <col min="4625" max="4625" width="4.6640625" style="55" customWidth="1"/>
    <col min="4626" max="4626" width="6.6640625" style="55" customWidth="1"/>
    <col min="4627" max="4627" width="2.6640625" style="55" customWidth="1"/>
    <col min="4628" max="4864" width="9.109375" style="55"/>
    <col min="4865" max="4865" width="34.6640625" style="55" customWidth="1"/>
    <col min="4866" max="4866" width="5.6640625" style="55" customWidth="1"/>
    <col min="4867" max="4867" width="7.33203125" style="55" customWidth="1"/>
    <col min="4868" max="4868" width="2.6640625" style="55" customWidth="1"/>
    <col min="4869" max="4869" width="4.6640625" style="55" customWidth="1"/>
    <col min="4870" max="4870" width="7.33203125" style="55" customWidth="1"/>
    <col min="4871" max="4871" width="2.6640625" style="55" customWidth="1"/>
    <col min="4872" max="4872" width="4.6640625" style="55" customWidth="1"/>
    <col min="4873" max="4873" width="7.109375" style="55" customWidth="1"/>
    <col min="4874" max="4874" width="2.6640625" style="55" customWidth="1"/>
    <col min="4875" max="4875" width="4.6640625" style="55" customWidth="1"/>
    <col min="4876" max="4876" width="6.33203125" style="55" customWidth="1"/>
    <col min="4877" max="4877" width="2.6640625" style="55" customWidth="1"/>
    <col min="4878" max="4878" width="4.6640625" style="55" customWidth="1"/>
    <col min="4879" max="4879" width="7.33203125" style="55" customWidth="1"/>
    <col min="4880" max="4880" width="2.6640625" style="55" customWidth="1"/>
    <col min="4881" max="4881" width="4.6640625" style="55" customWidth="1"/>
    <col min="4882" max="4882" width="6.6640625" style="55" customWidth="1"/>
    <col min="4883" max="4883" width="2.6640625" style="55" customWidth="1"/>
    <col min="4884" max="5120" width="9.109375" style="55"/>
    <col min="5121" max="5121" width="34.6640625" style="55" customWidth="1"/>
    <col min="5122" max="5122" width="5.6640625" style="55" customWidth="1"/>
    <col min="5123" max="5123" width="7.33203125" style="55" customWidth="1"/>
    <col min="5124" max="5124" width="2.6640625" style="55" customWidth="1"/>
    <col min="5125" max="5125" width="4.6640625" style="55" customWidth="1"/>
    <col min="5126" max="5126" width="7.33203125" style="55" customWidth="1"/>
    <col min="5127" max="5127" width="2.6640625" style="55" customWidth="1"/>
    <col min="5128" max="5128" width="4.6640625" style="55" customWidth="1"/>
    <col min="5129" max="5129" width="7.109375" style="55" customWidth="1"/>
    <col min="5130" max="5130" width="2.6640625" style="55" customWidth="1"/>
    <col min="5131" max="5131" width="4.6640625" style="55" customWidth="1"/>
    <col min="5132" max="5132" width="6.33203125" style="55" customWidth="1"/>
    <col min="5133" max="5133" width="2.6640625" style="55" customWidth="1"/>
    <col min="5134" max="5134" width="4.6640625" style="55" customWidth="1"/>
    <col min="5135" max="5135" width="7.33203125" style="55" customWidth="1"/>
    <col min="5136" max="5136" width="2.6640625" style="55" customWidth="1"/>
    <col min="5137" max="5137" width="4.6640625" style="55" customWidth="1"/>
    <col min="5138" max="5138" width="6.6640625" style="55" customWidth="1"/>
    <col min="5139" max="5139" width="2.6640625" style="55" customWidth="1"/>
    <col min="5140" max="5376" width="9.109375" style="55"/>
    <col min="5377" max="5377" width="34.6640625" style="55" customWidth="1"/>
    <col min="5378" max="5378" width="5.6640625" style="55" customWidth="1"/>
    <col min="5379" max="5379" width="7.33203125" style="55" customWidth="1"/>
    <col min="5380" max="5380" width="2.6640625" style="55" customWidth="1"/>
    <col min="5381" max="5381" width="4.6640625" style="55" customWidth="1"/>
    <col min="5382" max="5382" width="7.33203125" style="55" customWidth="1"/>
    <col min="5383" max="5383" width="2.6640625" style="55" customWidth="1"/>
    <col min="5384" max="5384" width="4.6640625" style="55" customWidth="1"/>
    <col min="5385" max="5385" width="7.109375" style="55" customWidth="1"/>
    <col min="5386" max="5386" width="2.6640625" style="55" customWidth="1"/>
    <col min="5387" max="5387" width="4.6640625" style="55" customWidth="1"/>
    <col min="5388" max="5388" width="6.33203125" style="55" customWidth="1"/>
    <col min="5389" max="5389" width="2.6640625" style="55" customWidth="1"/>
    <col min="5390" max="5390" width="4.6640625" style="55" customWidth="1"/>
    <col min="5391" max="5391" width="7.33203125" style="55" customWidth="1"/>
    <col min="5392" max="5392" width="2.6640625" style="55" customWidth="1"/>
    <col min="5393" max="5393" width="4.6640625" style="55" customWidth="1"/>
    <col min="5394" max="5394" width="6.6640625" style="55" customWidth="1"/>
    <col min="5395" max="5395" width="2.6640625" style="55" customWidth="1"/>
    <col min="5396" max="5632" width="9.109375" style="55"/>
    <col min="5633" max="5633" width="34.6640625" style="55" customWidth="1"/>
    <col min="5634" max="5634" width="5.6640625" style="55" customWidth="1"/>
    <col min="5635" max="5635" width="7.33203125" style="55" customWidth="1"/>
    <col min="5636" max="5636" width="2.6640625" style="55" customWidth="1"/>
    <col min="5637" max="5637" width="4.6640625" style="55" customWidth="1"/>
    <col min="5638" max="5638" width="7.33203125" style="55" customWidth="1"/>
    <col min="5639" max="5639" width="2.6640625" style="55" customWidth="1"/>
    <col min="5640" max="5640" width="4.6640625" style="55" customWidth="1"/>
    <col min="5641" max="5641" width="7.109375" style="55" customWidth="1"/>
    <col min="5642" max="5642" width="2.6640625" style="55" customWidth="1"/>
    <col min="5643" max="5643" width="4.6640625" style="55" customWidth="1"/>
    <col min="5644" max="5644" width="6.33203125" style="55" customWidth="1"/>
    <col min="5645" max="5645" width="2.6640625" style="55" customWidth="1"/>
    <col min="5646" max="5646" width="4.6640625" style="55" customWidth="1"/>
    <col min="5647" max="5647" width="7.33203125" style="55" customWidth="1"/>
    <col min="5648" max="5648" width="2.6640625" style="55" customWidth="1"/>
    <col min="5649" max="5649" width="4.6640625" style="55" customWidth="1"/>
    <col min="5650" max="5650" width="6.6640625" style="55" customWidth="1"/>
    <col min="5651" max="5651" width="2.6640625" style="55" customWidth="1"/>
    <col min="5652" max="5888" width="9.109375" style="55"/>
    <col min="5889" max="5889" width="34.6640625" style="55" customWidth="1"/>
    <col min="5890" max="5890" width="5.6640625" style="55" customWidth="1"/>
    <col min="5891" max="5891" width="7.33203125" style="55" customWidth="1"/>
    <col min="5892" max="5892" width="2.6640625" style="55" customWidth="1"/>
    <col min="5893" max="5893" width="4.6640625" style="55" customWidth="1"/>
    <col min="5894" max="5894" width="7.33203125" style="55" customWidth="1"/>
    <col min="5895" max="5895" width="2.6640625" style="55" customWidth="1"/>
    <col min="5896" max="5896" width="4.6640625" style="55" customWidth="1"/>
    <col min="5897" max="5897" width="7.109375" style="55" customWidth="1"/>
    <col min="5898" max="5898" width="2.6640625" style="55" customWidth="1"/>
    <col min="5899" max="5899" width="4.6640625" style="55" customWidth="1"/>
    <col min="5900" max="5900" width="6.33203125" style="55" customWidth="1"/>
    <col min="5901" max="5901" width="2.6640625" style="55" customWidth="1"/>
    <col min="5902" max="5902" width="4.6640625" style="55" customWidth="1"/>
    <col min="5903" max="5903" width="7.33203125" style="55" customWidth="1"/>
    <col min="5904" max="5904" width="2.6640625" style="55" customWidth="1"/>
    <col min="5905" max="5905" width="4.6640625" style="55" customWidth="1"/>
    <col min="5906" max="5906" width="6.6640625" style="55" customWidth="1"/>
    <col min="5907" max="5907" width="2.6640625" style="55" customWidth="1"/>
    <col min="5908" max="6144" width="9.109375" style="55"/>
    <col min="6145" max="6145" width="34.6640625" style="55" customWidth="1"/>
    <col min="6146" max="6146" width="5.6640625" style="55" customWidth="1"/>
    <col min="6147" max="6147" width="7.33203125" style="55" customWidth="1"/>
    <col min="6148" max="6148" width="2.6640625" style="55" customWidth="1"/>
    <col min="6149" max="6149" width="4.6640625" style="55" customWidth="1"/>
    <col min="6150" max="6150" width="7.33203125" style="55" customWidth="1"/>
    <col min="6151" max="6151" width="2.6640625" style="55" customWidth="1"/>
    <col min="6152" max="6152" width="4.6640625" style="55" customWidth="1"/>
    <col min="6153" max="6153" width="7.109375" style="55" customWidth="1"/>
    <col min="6154" max="6154" width="2.6640625" style="55" customWidth="1"/>
    <col min="6155" max="6155" width="4.6640625" style="55" customWidth="1"/>
    <col min="6156" max="6156" width="6.33203125" style="55" customWidth="1"/>
    <col min="6157" max="6157" width="2.6640625" style="55" customWidth="1"/>
    <col min="6158" max="6158" width="4.6640625" style="55" customWidth="1"/>
    <col min="6159" max="6159" width="7.33203125" style="55" customWidth="1"/>
    <col min="6160" max="6160" width="2.6640625" style="55" customWidth="1"/>
    <col min="6161" max="6161" width="4.6640625" style="55" customWidth="1"/>
    <col min="6162" max="6162" width="6.6640625" style="55" customWidth="1"/>
    <col min="6163" max="6163" width="2.6640625" style="55" customWidth="1"/>
    <col min="6164" max="6400" width="9.109375" style="55"/>
    <col min="6401" max="6401" width="34.6640625" style="55" customWidth="1"/>
    <col min="6402" max="6402" width="5.6640625" style="55" customWidth="1"/>
    <col min="6403" max="6403" width="7.33203125" style="55" customWidth="1"/>
    <col min="6404" max="6404" width="2.6640625" style="55" customWidth="1"/>
    <col min="6405" max="6405" width="4.6640625" style="55" customWidth="1"/>
    <col min="6406" max="6406" width="7.33203125" style="55" customWidth="1"/>
    <col min="6407" max="6407" width="2.6640625" style="55" customWidth="1"/>
    <col min="6408" max="6408" width="4.6640625" style="55" customWidth="1"/>
    <col min="6409" max="6409" width="7.109375" style="55" customWidth="1"/>
    <col min="6410" max="6410" width="2.6640625" style="55" customWidth="1"/>
    <col min="6411" max="6411" width="4.6640625" style="55" customWidth="1"/>
    <col min="6412" max="6412" width="6.33203125" style="55" customWidth="1"/>
    <col min="6413" max="6413" width="2.6640625" style="55" customWidth="1"/>
    <col min="6414" max="6414" width="4.6640625" style="55" customWidth="1"/>
    <col min="6415" max="6415" width="7.33203125" style="55" customWidth="1"/>
    <col min="6416" max="6416" width="2.6640625" style="55" customWidth="1"/>
    <col min="6417" max="6417" width="4.6640625" style="55" customWidth="1"/>
    <col min="6418" max="6418" width="6.6640625" style="55" customWidth="1"/>
    <col min="6419" max="6419" width="2.6640625" style="55" customWidth="1"/>
    <col min="6420" max="6656" width="9.109375" style="55"/>
    <col min="6657" max="6657" width="34.6640625" style="55" customWidth="1"/>
    <col min="6658" max="6658" width="5.6640625" style="55" customWidth="1"/>
    <col min="6659" max="6659" width="7.33203125" style="55" customWidth="1"/>
    <col min="6660" max="6660" width="2.6640625" style="55" customWidth="1"/>
    <col min="6661" max="6661" width="4.6640625" style="55" customWidth="1"/>
    <col min="6662" max="6662" width="7.33203125" style="55" customWidth="1"/>
    <col min="6663" max="6663" width="2.6640625" style="55" customWidth="1"/>
    <col min="6664" max="6664" width="4.6640625" style="55" customWidth="1"/>
    <col min="6665" max="6665" width="7.109375" style="55" customWidth="1"/>
    <col min="6666" max="6666" width="2.6640625" style="55" customWidth="1"/>
    <col min="6667" max="6667" width="4.6640625" style="55" customWidth="1"/>
    <col min="6668" max="6668" width="6.33203125" style="55" customWidth="1"/>
    <col min="6669" max="6669" width="2.6640625" style="55" customWidth="1"/>
    <col min="6670" max="6670" width="4.6640625" style="55" customWidth="1"/>
    <col min="6671" max="6671" width="7.33203125" style="55" customWidth="1"/>
    <col min="6672" max="6672" width="2.6640625" style="55" customWidth="1"/>
    <col min="6673" max="6673" width="4.6640625" style="55" customWidth="1"/>
    <col min="6674" max="6674" width="6.6640625" style="55" customWidth="1"/>
    <col min="6675" max="6675" width="2.6640625" style="55" customWidth="1"/>
    <col min="6676" max="6912" width="9.109375" style="55"/>
    <col min="6913" max="6913" width="34.6640625" style="55" customWidth="1"/>
    <col min="6914" max="6914" width="5.6640625" style="55" customWidth="1"/>
    <col min="6915" max="6915" width="7.33203125" style="55" customWidth="1"/>
    <col min="6916" max="6916" width="2.6640625" style="55" customWidth="1"/>
    <col min="6917" max="6917" width="4.6640625" style="55" customWidth="1"/>
    <col min="6918" max="6918" width="7.33203125" style="55" customWidth="1"/>
    <col min="6919" max="6919" width="2.6640625" style="55" customWidth="1"/>
    <col min="6920" max="6920" width="4.6640625" style="55" customWidth="1"/>
    <col min="6921" max="6921" width="7.109375" style="55" customWidth="1"/>
    <col min="6922" max="6922" width="2.6640625" style="55" customWidth="1"/>
    <col min="6923" max="6923" width="4.6640625" style="55" customWidth="1"/>
    <col min="6924" max="6924" width="6.33203125" style="55" customWidth="1"/>
    <col min="6925" max="6925" width="2.6640625" style="55" customWidth="1"/>
    <col min="6926" max="6926" width="4.6640625" style="55" customWidth="1"/>
    <col min="6927" max="6927" width="7.33203125" style="55" customWidth="1"/>
    <col min="6928" max="6928" width="2.6640625" style="55" customWidth="1"/>
    <col min="6929" max="6929" width="4.6640625" style="55" customWidth="1"/>
    <col min="6930" max="6930" width="6.6640625" style="55" customWidth="1"/>
    <col min="6931" max="6931" width="2.6640625" style="55" customWidth="1"/>
    <col min="6932" max="7168" width="9.109375" style="55"/>
    <col min="7169" max="7169" width="34.6640625" style="55" customWidth="1"/>
    <col min="7170" max="7170" width="5.6640625" style="55" customWidth="1"/>
    <col min="7171" max="7171" width="7.33203125" style="55" customWidth="1"/>
    <col min="7172" max="7172" width="2.6640625" style="55" customWidth="1"/>
    <col min="7173" max="7173" width="4.6640625" style="55" customWidth="1"/>
    <col min="7174" max="7174" width="7.33203125" style="55" customWidth="1"/>
    <col min="7175" max="7175" width="2.6640625" style="55" customWidth="1"/>
    <col min="7176" max="7176" width="4.6640625" style="55" customWidth="1"/>
    <col min="7177" max="7177" width="7.109375" style="55" customWidth="1"/>
    <col min="7178" max="7178" width="2.6640625" style="55" customWidth="1"/>
    <col min="7179" max="7179" width="4.6640625" style="55" customWidth="1"/>
    <col min="7180" max="7180" width="6.33203125" style="55" customWidth="1"/>
    <col min="7181" max="7181" width="2.6640625" style="55" customWidth="1"/>
    <col min="7182" max="7182" width="4.6640625" style="55" customWidth="1"/>
    <col min="7183" max="7183" width="7.33203125" style="55" customWidth="1"/>
    <col min="7184" max="7184" width="2.6640625" style="55" customWidth="1"/>
    <col min="7185" max="7185" width="4.6640625" style="55" customWidth="1"/>
    <col min="7186" max="7186" width="6.6640625" style="55" customWidth="1"/>
    <col min="7187" max="7187" width="2.6640625" style="55" customWidth="1"/>
    <col min="7188" max="7424" width="9.109375" style="55"/>
    <col min="7425" max="7425" width="34.6640625" style="55" customWidth="1"/>
    <col min="7426" max="7426" width="5.6640625" style="55" customWidth="1"/>
    <col min="7427" max="7427" width="7.33203125" style="55" customWidth="1"/>
    <col min="7428" max="7428" width="2.6640625" style="55" customWidth="1"/>
    <col min="7429" max="7429" width="4.6640625" style="55" customWidth="1"/>
    <col min="7430" max="7430" width="7.33203125" style="55" customWidth="1"/>
    <col min="7431" max="7431" width="2.6640625" style="55" customWidth="1"/>
    <col min="7432" max="7432" width="4.6640625" style="55" customWidth="1"/>
    <col min="7433" max="7433" width="7.109375" style="55" customWidth="1"/>
    <col min="7434" max="7434" width="2.6640625" style="55" customWidth="1"/>
    <col min="7435" max="7435" width="4.6640625" style="55" customWidth="1"/>
    <col min="7436" max="7436" width="6.33203125" style="55" customWidth="1"/>
    <col min="7437" max="7437" width="2.6640625" style="55" customWidth="1"/>
    <col min="7438" max="7438" width="4.6640625" style="55" customWidth="1"/>
    <col min="7439" max="7439" width="7.33203125" style="55" customWidth="1"/>
    <col min="7440" max="7440" width="2.6640625" style="55" customWidth="1"/>
    <col min="7441" max="7441" width="4.6640625" style="55" customWidth="1"/>
    <col min="7442" max="7442" width="6.6640625" style="55" customWidth="1"/>
    <col min="7443" max="7443" width="2.6640625" style="55" customWidth="1"/>
    <col min="7444" max="7680" width="9.109375" style="55"/>
    <col min="7681" max="7681" width="34.6640625" style="55" customWidth="1"/>
    <col min="7682" max="7682" width="5.6640625" style="55" customWidth="1"/>
    <col min="7683" max="7683" width="7.33203125" style="55" customWidth="1"/>
    <col min="7684" max="7684" width="2.6640625" style="55" customWidth="1"/>
    <col min="7685" max="7685" width="4.6640625" style="55" customWidth="1"/>
    <col min="7686" max="7686" width="7.33203125" style="55" customWidth="1"/>
    <col min="7687" max="7687" width="2.6640625" style="55" customWidth="1"/>
    <col min="7688" max="7688" width="4.6640625" style="55" customWidth="1"/>
    <col min="7689" max="7689" width="7.109375" style="55" customWidth="1"/>
    <col min="7690" max="7690" width="2.6640625" style="55" customWidth="1"/>
    <col min="7691" max="7691" width="4.6640625" style="55" customWidth="1"/>
    <col min="7692" max="7692" width="6.33203125" style="55" customWidth="1"/>
    <col min="7693" max="7693" width="2.6640625" style="55" customWidth="1"/>
    <col min="7694" max="7694" width="4.6640625" style="55" customWidth="1"/>
    <col min="7695" max="7695" width="7.33203125" style="55" customWidth="1"/>
    <col min="7696" max="7696" width="2.6640625" style="55" customWidth="1"/>
    <col min="7697" max="7697" width="4.6640625" style="55" customWidth="1"/>
    <col min="7698" max="7698" width="6.6640625" style="55" customWidth="1"/>
    <col min="7699" max="7699" width="2.6640625" style="55" customWidth="1"/>
    <col min="7700" max="7936" width="9.109375" style="55"/>
    <col min="7937" max="7937" width="34.6640625" style="55" customWidth="1"/>
    <col min="7938" max="7938" width="5.6640625" style="55" customWidth="1"/>
    <col min="7939" max="7939" width="7.33203125" style="55" customWidth="1"/>
    <col min="7940" max="7940" width="2.6640625" style="55" customWidth="1"/>
    <col min="7941" max="7941" width="4.6640625" style="55" customWidth="1"/>
    <col min="7942" max="7942" width="7.33203125" style="55" customWidth="1"/>
    <col min="7943" max="7943" width="2.6640625" style="55" customWidth="1"/>
    <col min="7944" max="7944" width="4.6640625" style="55" customWidth="1"/>
    <col min="7945" max="7945" width="7.109375" style="55" customWidth="1"/>
    <col min="7946" max="7946" width="2.6640625" style="55" customWidth="1"/>
    <col min="7947" max="7947" width="4.6640625" style="55" customWidth="1"/>
    <col min="7948" max="7948" width="6.33203125" style="55" customWidth="1"/>
    <col min="7949" max="7949" width="2.6640625" style="55" customWidth="1"/>
    <col min="7950" max="7950" width="4.6640625" style="55" customWidth="1"/>
    <col min="7951" max="7951" width="7.33203125" style="55" customWidth="1"/>
    <col min="7952" max="7952" width="2.6640625" style="55" customWidth="1"/>
    <col min="7953" max="7953" width="4.6640625" style="55" customWidth="1"/>
    <col min="7954" max="7954" width="6.6640625" style="55" customWidth="1"/>
    <col min="7955" max="7955" width="2.6640625" style="55" customWidth="1"/>
    <col min="7956" max="8192" width="9.109375" style="55"/>
    <col min="8193" max="8193" width="34.6640625" style="55" customWidth="1"/>
    <col min="8194" max="8194" width="5.6640625" style="55" customWidth="1"/>
    <col min="8195" max="8195" width="7.33203125" style="55" customWidth="1"/>
    <col min="8196" max="8196" width="2.6640625" style="55" customWidth="1"/>
    <col min="8197" max="8197" width="4.6640625" style="55" customWidth="1"/>
    <col min="8198" max="8198" width="7.33203125" style="55" customWidth="1"/>
    <col min="8199" max="8199" width="2.6640625" style="55" customWidth="1"/>
    <col min="8200" max="8200" width="4.6640625" style="55" customWidth="1"/>
    <col min="8201" max="8201" width="7.109375" style="55" customWidth="1"/>
    <col min="8202" max="8202" width="2.6640625" style="55" customWidth="1"/>
    <col min="8203" max="8203" width="4.6640625" style="55" customWidth="1"/>
    <col min="8204" max="8204" width="6.33203125" style="55" customWidth="1"/>
    <col min="8205" max="8205" width="2.6640625" style="55" customWidth="1"/>
    <col min="8206" max="8206" width="4.6640625" style="55" customWidth="1"/>
    <col min="8207" max="8207" width="7.33203125" style="55" customWidth="1"/>
    <col min="8208" max="8208" width="2.6640625" style="55" customWidth="1"/>
    <col min="8209" max="8209" width="4.6640625" style="55" customWidth="1"/>
    <col min="8210" max="8210" width="6.6640625" style="55" customWidth="1"/>
    <col min="8211" max="8211" width="2.6640625" style="55" customWidth="1"/>
    <col min="8212" max="8448" width="9.109375" style="55"/>
    <col min="8449" max="8449" width="34.6640625" style="55" customWidth="1"/>
    <col min="8450" max="8450" width="5.6640625" style="55" customWidth="1"/>
    <col min="8451" max="8451" width="7.33203125" style="55" customWidth="1"/>
    <col min="8452" max="8452" width="2.6640625" style="55" customWidth="1"/>
    <col min="8453" max="8453" width="4.6640625" style="55" customWidth="1"/>
    <col min="8454" max="8454" width="7.33203125" style="55" customWidth="1"/>
    <col min="8455" max="8455" width="2.6640625" style="55" customWidth="1"/>
    <col min="8456" max="8456" width="4.6640625" style="55" customWidth="1"/>
    <col min="8457" max="8457" width="7.109375" style="55" customWidth="1"/>
    <col min="8458" max="8458" width="2.6640625" style="55" customWidth="1"/>
    <col min="8459" max="8459" width="4.6640625" style="55" customWidth="1"/>
    <col min="8460" max="8460" width="6.33203125" style="55" customWidth="1"/>
    <col min="8461" max="8461" width="2.6640625" style="55" customWidth="1"/>
    <col min="8462" max="8462" width="4.6640625" style="55" customWidth="1"/>
    <col min="8463" max="8463" width="7.33203125" style="55" customWidth="1"/>
    <col min="8464" max="8464" width="2.6640625" style="55" customWidth="1"/>
    <col min="8465" max="8465" width="4.6640625" style="55" customWidth="1"/>
    <col min="8466" max="8466" width="6.6640625" style="55" customWidth="1"/>
    <col min="8467" max="8467" width="2.6640625" style="55" customWidth="1"/>
    <col min="8468" max="8704" width="9.109375" style="55"/>
    <col min="8705" max="8705" width="34.6640625" style="55" customWidth="1"/>
    <col min="8706" max="8706" width="5.6640625" style="55" customWidth="1"/>
    <col min="8707" max="8707" width="7.33203125" style="55" customWidth="1"/>
    <col min="8708" max="8708" width="2.6640625" style="55" customWidth="1"/>
    <col min="8709" max="8709" width="4.6640625" style="55" customWidth="1"/>
    <col min="8710" max="8710" width="7.33203125" style="55" customWidth="1"/>
    <col min="8711" max="8711" width="2.6640625" style="55" customWidth="1"/>
    <col min="8712" max="8712" width="4.6640625" style="55" customWidth="1"/>
    <col min="8713" max="8713" width="7.109375" style="55" customWidth="1"/>
    <col min="8714" max="8714" width="2.6640625" style="55" customWidth="1"/>
    <col min="8715" max="8715" width="4.6640625" style="55" customWidth="1"/>
    <col min="8716" max="8716" width="6.33203125" style="55" customWidth="1"/>
    <col min="8717" max="8717" width="2.6640625" style="55" customWidth="1"/>
    <col min="8718" max="8718" width="4.6640625" style="55" customWidth="1"/>
    <col min="8719" max="8719" width="7.33203125" style="55" customWidth="1"/>
    <col min="8720" max="8720" width="2.6640625" style="55" customWidth="1"/>
    <col min="8721" max="8721" width="4.6640625" style="55" customWidth="1"/>
    <col min="8722" max="8722" width="6.6640625" style="55" customWidth="1"/>
    <col min="8723" max="8723" width="2.6640625" style="55" customWidth="1"/>
    <col min="8724" max="8960" width="9.109375" style="55"/>
    <col min="8961" max="8961" width="34.6640625" style="55" customWidth="1"/>
    <col min="8962" max="8962" width="5.6640625" style="55" customWidth="1"/>
    <col min="8963" max="8963" width="7.33203125" style="55" customWidth="1"/>
    <col min="8964" max="8964" width="2.6640625" style="55" customWidth="1"/>
    <col min="8965" max="8965" width="4.6640625" style="55" customWidth="1"/>
    <col min="8966" max="8966" width="7.33203125" style="55" customWidth="1"/>
    <col min="8967" max="8967" width="2.6640625" style="55" customWidth="1"/>
    <col min="8968" max="8968" width="4.6640625" style="55" customWidth="1"/>
    <col min="8969" max="8969" width="7.109375" style="55" customWidth="1"/>
    <col min="8970" max="8970" width="2.6640625" style="55" customWidth="1"/>
    <col min="8971" max="8971" width="4.6640625" style="55" customWidth="1"/>
    <col min="8972" max="8972" width="6.33203125" style="55" customWidth="1"/>
    <col min="8973" max="8973" width="2.6640625" style="55" customWidth="1"/>
    <col min="8974" max="8974" width="4.6640625" style="55" customWidth="1"/>
    <col min="8975" max="8975" width="7.33203125" style="55" customWidth="1"/>
    <col min="8976" max="8976" width="2.6640625" style="55" customWidth="1"/>
    <col min="8977" max="8977" width="4.6640625" style="55" customWidth="1"/>
    <col min="8978" max="8978" width="6.6640625" style="55" customWidth="1"/>
    <col min="8979" max="8979" width="2.6640625" style="55" customWidth="1"/>
    <col min="8980" max="9216" width="9.109375" style="55"/>
    <col min="9217" max="9217" width="34.6640625" style="55" customWidth="1"/>
    <col min="9218" max="9218" width="5.6640625" style="55" customWidth="1"/>
    <col min="9219" max="9219" width="7.33203125" style="55" customWidth="1"/>
    <col min="9220" max="9220" width="2.6640625" style="55" customWidth="1"/>
    <col min="9221" max="9221" width="4.6640625" style="55" customWidth="1"/>
    <col min="9222" max="9222" width="7.33203125" style="55" customWidth="1"/>
    <col min="9223" max="9223" width="2.6640625" style="55" customWidth="1"/>
    <col min="9224" max="9224" width="4.6640625" style="55" customWidth="1"/>
    <col min="9225" max="9225" width="7.109375" style="55" customWidth="1"/>
    <col min="9226" max="9226" width="2.6640625" style="55" customWidth="1"/>
    <col min="9227" max="9227" width="4.6640625" style="55" customWidth="1"/>
    <col min="9228" max="9228" width="6.33203125" style="55" customWidth="1"/>
    <col min="9229" max="9229" width="2.6640625" style="55" customWidth="1"/>
    <col min="9230" max="9230" width="4.6640625" style="55" customWidth="1"/>
    <col min="9231" max="9231" width="7.33203125" style="55" customWidth="1"/>
    <col min="9232" max="9232" width="2.6640625" style="55" customWidth="1"/>
    <col min="9233" max="9233" width="4.6640625" style="55" customWidth="1"/>
    <col min="9234" max="9234" width="6.6640625" style="55" customWidth="1"/>
    <col min="9235" max="9235" width="2.6640625" style="55" customWidth="1"/>
    <col min="9236" max="9472" width="9.109375" style="55"/>
    <col min="9473" max="9473" width="34.6640625" style="55" customWidth="1"/>
    <col min="9474" max="9474" width="5.6640625" style="55" customWidth="1"/>
    <col min="9475" max="9475" width="7.33203125" style="55" customWidth="1"/>
    <col min="9476" max="9476" width="2.6640625" style="55" customWidth="1"/>
    <col min="9477" max="9477" width="4.6640625" style="55" customWidth="1"/>
    <col min="9478" max="9478" width="7.33203125" style="55" customWidth="1"/>
    <col min="9479" max="9479" width="2.6640625" style="55" customWidth="1"/>
    <col min="9480" max="9480" width="4.6640625" style="55" customWidth="1"/>
    <col min="9481" max="9481" width="7.109375" style="55" customWidth="1"/>
    <col min="9482" max="9482" width="2.6640625" style="55" customWidth="1"/>
    <col min="9483" max="9483" width="4.6640625" style="55" customWidth="1"/>
    <col min="9484" max="9484" width="6.33203125" style="55" customWidth="1"/>
    <col min="9485" max="9485" width="2.6640625" style="55" customWidth="1"/>
    <col min="9486" max="9486" width="4.6640625" style="55" customWidth="1"/>
    <col min="9487" max="9487" width="7.33203125" style="55" customWidth="1"/>
    <col min="9488" max="9488" width="2.6640625" style="55" customWidth="1"/>
    <col min="9489" max="9489" width="4.6640625" style="55" customWidth="1"/>
    <col min="9490" max="9490" width="6.6640625" style="55" customWidth="1"/>
    <col min="9491" max="9491" width="2.6640625" style="55" customWidth="1"/>
    <col min="9492" max="9728" width="9.109375" style="55"/>
    <col min="9729" max="9729" width="34.6640625" style="55" customWidth="1"/>
    <col min="9730" max="9730" width="5.6640625" style="55" customWidth="1"/>
    <col min="9731" max="9731" width="7.33203125" style="55" customWidth="1"/>
    <col min="9732" max="9732" width="2.6640625" style="55" customWidth="1"/>
    <col min="9733" max="9733" width="4.6640625" style="55" customWidth="1"/>
    <col min="9734" max="9734" width="7.33203125" style="55" customWidth="1"/>
    <col min="9735" max="9735" width="2.6640625" style="55" customWidth="1"/>
    <col min="9736" max="9736" width="4.6640625" style="55" customWidth="1"/>
    <col min="9737" max="9737" width="7.109375" style="55" customWidth="1"/>
    <col min="9738" max="9738" width="2.6640625" style="55" customWidth="1"/>
    <col min="9739" max="9739" width="4.6640625" style="55" customWidth="1"/>
    <col min="9740" max="9740" width="6.33203125" style="55" customWidth="1"/>
    <col min="9741" max="9741" width="2.6640625" style="55" customWidth="1"/>
    <col min="9742" max="9742" width="4.6640625" style="55" customWidth="1"/>
    <col min="9743" max="9743" width="7.33203125" style="55" customWidth="1"/>
    <col min="9744" max="9744" width="2.6640625" style="55" customWidth="1"/>
    <col min="9745" max="9745" width="4.6640625" style="55" customWidth="1"/>
    <col min="9746" max="9746" width="6.6640625" style="55" customWidth="1"/>
    <col min="9747" max="9747" width="2.6640625" style="55" customWidth="1"/>
    <col min="9748" max="9984" width="9.109375" style="55"/>
    <col min="9985" max="9985" width="34.6640625" style="55" customWidth="1"/>
    <col min="9986" max="9986" width="5.6640625" style="55" customWidth="1"/>
    <col min="9987" max="9987" width="7.33203125" style="55" customWidth="1"/>
    <col min="9988" max="9988" width="2.6640625" style="55" customWidth="1"/>
    <col min="9989" max="9989" width="4.6640625" style="55" customWidth="1"/>
    <col min="9990" max="9990" width="7.33203125" style="55" customWidth="1"/>
    <col min="9991" max="9991" width="2.6640625" style="55" customWidth="1"/>
    <col min="9992" max="9992" width="4.6640625" style="55" customWidth="1"/>
    <col min="9993" max="9993" width="7.109375" style="55" customWidth="1"/>
    <col min="9994" max="9994" width="2.6640625" style="55" customWidth="1"/>
    <col min="9995" max="9995" width="4.6640625" style="55" customWidth="1"/>
    <col min="9996" max="9996" width="6.33203125" style="55" customWidth="1"/>
    <col min="9997" max="9997" width="2.6640625" style="55" customWidth="1"/>
    <col min="9998" max="9998" width="4.6640625" style="55" customWidth="1"/>
    <col min="9999" max="9999" width="7.33203125" style="55" customWidth="1"/>
    <col min="10000" max="10000" width="2.6640625" style="55" customWidth="1"/>
    <col min="10001" max="10001" width="4.6640625" style="55" customWidth="1"/>
    <col min="10002" max="10002" width="6.6640625" style="55" customWidth="1"/>
    <col min="10003" max="10003" width="2.6640625" style="55" customWidth="1"/>
    <col min="10004" max="10240" width="9.109375" style="55"/>
    <col min="10241" max="10241" width="34.6640625" style="55" customWidth="1"/>
    <col min="10242" max="10242" width="5.6640625" style="55" customWidth="1"/>
    <col min="10243" max="10243" width="7.33203125" style="55" customWidth="1"/>
    <col min="10244" max="10244" width="2.6640625" style="55" customWidth="1"/>
    <col min="10245" max="10245" width="4.6640625" style="55" customWidth="1"/>
    <col min="10246" max="10246" width="7.33203125" style="55" customWidth="1"/>
    <col min="10247" max="10247" width="2.6640625" style="55" customWidth="1"/>
    <col min="10248" max="10248" width="4.6640625" style="55" customWidth="1"/>
    <col min="10249" max="10249" width="7.109375" style="55" customWidth="1"/>
    <col min="10250" max="10250" width="2.6640625" style="55" customWidth="1"/>
    <col min="10251" max="10251" width="4.6640625" style="55" customWidth="1"/>
    <col min="10252" max="10252" width="6.33203125" style="55" customWidth="1"/>
    <col min="10253" max="10253" width="2.6640625" style="55" customWidth="1"/>
    <col min="10254" max="10254" width="4.6640625" style="55" customWidth="1"/>
    <col min="10255" max="10255" width="7.33203125" style="55" customWidth="1"/>
    <col min="10256" max="10256" width="2.6640625" style="55" customWidth="1"/>
    <col min="10257" max="10257" width="4.6640625" style="55" customWidth="1"/>
    <col min="10258" max="10258" width="6.6640625" style="55" customWidth="1"/>
    <col min="10259" max="10259" width="2.6640625" style="55" customWidth="1"/>
    <col min="10260" max="10496" width="9.109375" style="55"/>
    <col min="10497" max="10497" width="34.6640625" style="55" customWidth="1"/>
    <col min="10498" max="10498" width="5.6640625" style="55" customWidth="1"/>
    <col min="10499" max="10499" width="7.33203125" style="55" customWidth="1"/>
    <col min="10500" max="10500" width="2.6640625" style="55" customWidth="1"/>
    <col min="10501" max="10501" width="4.6640625" style="55" customWidth="1"/>
    <col min="10502" max="10502" width="7.33203125" style="55" customWidth="1"/>
    <col min="10503" max="10503" width="2.6640625" style="55" customWidth="1"/>
    <col min="10504" max="10504" width="4.6640625" style="55" customWidth="1"/>
    <col min="10505" max="10505" width="7.109375" style="55" customWidth="1"/>
    <col min="10506" max="10506" width="2.6640625" style="55" customWidth="1"/>
    <col min="10507" max="10507" width="4.6640625" style="55" customWidth="1"/>
    <col min="10508" max="10508" width="6.33203125" style="55" customWidth="1"/>
    <col min="10509" max="10509" width="2.6640625" style="55" customWidth="1"/>
    <col min="10510" max="10510" width="4.6640625" style="55" customWidth="1"/>
    <col min="10511" max="10511" width="7.33203125" style="55" customWidth="1"/>
    <col min="10512" max="10512" width="2.6640625" style="55" customWidth="1"/>
    <col min="10513" max="10513" width="4.6640625" style="55" customWidth="1"/>
    <col min="10514" max="10514" width="6.6640625" style="55" customWidth="1"/>
    <col min="10515" max="10515" width="2.6640625" style="55" customWidth="1"/>
    <col min="10516" max="10752" width="9.109375" style="55"/>
    <col min="10753" max="10753" width="34.6640625" style="55" customWidth="1"/>
    <col min="10754" max="10754" width="5.6640625" style="55" customWidth="1"/>
    <col min="10755" max="10755" width="7.33203125" style="55" customWidth="1"/>
    <col min="10756" max="10756" width="2.6640625" style="55" customWidth="1"/>
    <col min="10757" max="10757" width="4.6640625" style="55" customWidth="1"/>
    <col min="10758" max="10758" width="7.33203125" style="55" customWidth="1"/>
    <col min="10759" max="10759" width="2.6640625" style="55" customWidth="1"/>
    <col min="10760" max="10760" width="4.6640625" style="55" customWidth="1"/>
    <col min="10761" max="10761" width="7.109375" style="55" customWidth="1"/>
    <col min="10762" max="10762" width="2.6640625" style="55" customWidth="1"/>
    <col min="10763" max="10763" width="4.6640625" style="55" customWidth="1"/>
    <col min="10764" max="10764" width="6.33203125" style="55" customWidth="1"/>
    <col min="10765" max="10765" width="2.6640625" style="55" customWidth="1"/>
    <col min="10766" max="10766" width="4.6640625" style="55" customWidth="1"/>
    <col min="10767" max="10767" width="7.33203125" style="55" customWidth="1"/>
    <col min="10768" max="10768" width="2.6640625" style="55" customWidth="1"/>
    <col min="10769" max="10769" width="4.6640625" style="55" customWidth="1"/>
    <col min="10770" max="10770" width="6.6640625" style="55" customWidth="1"/>
    <col min="10771" max="10771" width="2.6640625" style="55" customWidth="1"/>
    <col min="10772" max="11008" width="9.109375" style="55"/>
    <col min="11009" max="11009" width="34.6640625" style="55" customWidth="1"/>
    <col min="11010" max="11010" width="5.6640625" style="55" customWidth="1"/>
    <col min="11011" max="11011" width="7.33203125" style="55" customWidth="1"/>
    <col min="11012" max="11012" width="2.6640625" style="55" customWidth="1"/>
    <col min="11013" max="11013" width="4.6640625" style="55" customWidth="1"/>
    <col min="11014" max="11014" width="7.33203125" style="55" customWidth="1"/>
    <col min="11015" max="11015" width="2.6640625" style="55" customWidth="1"/>
    <col min="11016" max="11016" width="4.6640625" style="55" customWidth="1"/>
    <col min="11017" max="11017" width="7.109375" style="55" customWidth="1"/>
    <col min="11018" max="11018" width="2.6640625" style="55" customWidth="1"/>
    <col min="11019" max="11019" width="4.6640625" style="55" customWidth="1"/>
    <col min="11020" max="11020" width="6.33203125" style="55" customWidth="1"/>
    <col min="11021" max="11021" width="2.6640625" style="55" customWidth="1"/>
    <col min="11022" max="11022" width="4.6640625" style="55" customWidth="1"/>
    <col min="11023" max="11023" width="7.33203125" style="55" customWidth="1"/>
    <col min="11024" max="11024" width="2.6640625" style="55" customWidth="1"/>
    <col min="11025" max="11025" width="4.6640625" style="55" customWidth="1"/>
    <col min="11026" max="11026" width="6.6640625" style="55" customWidth="1"/>
    <col min="11027" max="11027" width="2.6640625" style="55" customWidth="1"/>
    <col min="11028" max="11264" width="9.109375" style="55"/>
    <col min="11265" max="11265" width="34.6640625" style="55" customWidth="1"/>
    <col min="11266" max="11266" width="5.6640625" style="55" customWidth="1"/>
    <col min="11267" max="11267" width="7.33203125" style="55" customWidth="1"/>
    <col min="11268" max="11268" width="2.6640625" style="55" customWidth="1"/>
    <col min="11269" max="11269" width="4.6640625" style="55" customWidth="1"/>
    <col min="11270" max="11270" width="7.33203125" style="55" customWidth="1"/>
    <col min="11271" max="11271" width="2.6640625" style="55" customWidth="1"/>
    <col min="11272" max="11272" width="4.6640625" style="55" customWidth="1"/>
    <col min="11273" max="11273" width="7.109375" style="55" customWidth="1"/>
    <col min="11274" max="11274" width="2.6640625" style="55" customWidth="1"/>
    <col min="11275" max="11275" width="4.6640625" style="55" customWidth="1"/>
    <col min="11276" max="11276" width="6.33203125" style="55" customWidth="1"/>
    <col min="11277" max="11277" width="2.6640625" style="55" customWidth="1"/>
    <col min="11278" max="11278" width="4.6640625" style="55" customWidth="1"/>
    <col min="11279" max="11279" width="7.33203125" style="55" customWidth="1"/>
    <col min="11280" max="11280" width="2.6640625" style="55" customWidth="1"/>
    <col min="11281" max="11281" width="4.6640625" style="55" customWidth="1"/>
    <col min="11282" max="11282" width="6.6640625" style="55" customWidth="1"/>
    <col min="11283" max="11283" width="2.6640625" style="55" customWidth="1"/>
    <col min="11284" max="11520" width="9.109375" style="55"/>
    <col min="11521" max="11521" width="34.6640625" style="55" customWidth="1"/>
    <col min="11522" max="11522" width="5.6640625" style="55" customWidth="1"/>
    <col min="11523" max="11523" width="7.33203125" style="55" customWidth="1"/>
    <col min="11524" max="11524" width="2.6640625" style="55" customWidth="1"/>
    <col min="11525" max="11525" width="4.6640625" style="55" customWidth="1"/>
    <col min="11526" max="11526" width="7.33203125" style="55" customWidth="1"/>
    <col min="11527" max="11527" width="2.6640625" style="55" customWidth="1"/>
    <col min="11528" max="11528" width="4.6640625" style="55" customWidth="1"/>
    <col min="11529" max="11529" width="7.109375" style="55" customWidth="1"/>
    <col min="11530" max="11530" width="2.6640625" style="55" customWidth="1"/>
    <col min="11531" max="11531" width="4.6640625" style="55" customWidth="1"/>
    <col min="11532" max="11532" width="6.33203125" style="55" customWidth="1"/>
    <col min="11533" max="11533" width="2.6640625" style="55" customWidth="1"/>
    <col min="11534" max="11534" width="4.6640625" style="55" customWidth="1"/>
    <col min="11535" max="11535" width="7.33203125" style="55" customWidth="1"/>
    <col min="11536" max="11536" width="2.6640625" style="55" customWidth="1"/>
    <col min="11537" max="11537" width="4.6640625" style="55" customWidth="1"/>
    <col min="11538" max="11538" width="6.6640625" style="55" customWidth="1"/>
    <col min="11539" max="11539" width="2.6640625" style="55" customWidth="1"/>
    <col min="11540" max="11776" width="9.109375" style="55"/>
    <col min="11777" max="11777" width="34.6640625" style="55" customWidth="1"/>
    <col min="11778" max="11778" width="5.6640625" style="55" customWidth="1"/>
    <col min="11779" max="11779" width="7.33203125" style="55" customWidth="1"/>
    <col min="11780" max="11780" width="2.6640625" style="55" customWidth="1"/>
    <col min="11781" max="11781" width="4.6640625" style="55" customWidth="1"/>
    <col min="11782" max="11782" width="7.33203125" style="55" customWidth="1"/>
    <col min="11783" max="11783" width="2.6640625" style="55" customWidth="1"/>
    <col min="11784" max="11784" width="4.6640625" style="55" customWidth="1"/>
    <col min="11785" max="11785" width="7.109375" style="55" customWidth="1"/>
    <col min="11786" max="11786" width="2.6640625" style="55" customWidth="1"/>
    <col min="11787" max="11787" width="4.6640625" style="55" customWidth="1"/>
    <col min="11788" max="11788" width="6.33203125" style="55" customWidth="1"/>
    <col min="11789" max="11789" width="2.6640625" style="55" customWidth="1"/>
    <col min="11790" max="11790" width="4.6640625" style="55" customWidth="1"/>
    <col min="11791" max="11791" width="7.33203125" style="55" customWidth="1"/>
    <col min="11792" max="11792" width="2.6640625" style="55" customWidth="1"/>
    <col min="11793" max="11793" width="4.6640625" style="55" customWidth="1"/>
    <col min="11794" max="11794" width="6.6640625" style="55" customWidth="1"/>
    <col min="11795" max="11795" width="2.6640625" style="55" customWidth="1"/>
    <col min="11796" max="12032" width="9.109375" style="55"/>
    <col min="12033" max="12033" width="34.6640625" style="55" customWidth="1"/>
    <col min="12034" max="12034" width="5.6640625" style="55" customWidth="1"/>
    <col min="12035" max="12035" width="7.33203125" style="55" customWidth="1"/>
    <col min="12036" max="12036" width="2.6640625" style="55" customWidth="1"/>
    <col min="12037" max="12037" width="4.6640625" style="55" customWidth="1"/>
    <col min="12038" max="12038" width="7.33203125" style="55" customWidth="1"/>
    <col min="12039" max="12039" width="2.6640625" style="55" customWidth="1"/>
    <col min="12040" max="12040" width="4.6640625" style="55" customWidth="1"/>
    <col min="12041" max="12041" width="7.109375" style="55" customWidth="1"/>
    <col min="12042" max="12042" width="2.6640625" style="55" customWidth="1"/>
    <col min="12043" max="12043" width="4.6640625" style="55" customWidth="1"/>
    <col min="12044" max="12044" width="6.33203125" style="55" customWidth="1"/>
    <col min="12045" max="12045" width="2.6640625" style="55" customWidth="1"/>
    <col min="12046" max="12046" width="4.6640625" style="55" customWidth="1"/>
    <col min="12047" max="12047" width="7.33203125" style="55" customWidth="1"/>
    <col min="12048" max="12048" width="2.6640625" style="55" customWidth="1"/>
    <col min="12049" max="12049" width="4.6640625" style="55" customWidth="1"/>
    <col min="12050" max="12050" width="6.6640625" style="55" customWidth="1"/>
    <col min="12051" max="12051" width="2.6640625" style="55" customWidth="1"/>
    <col min="12052" max="12288" width="9.109375" style="55"/>
    <col min="12289" max="12289" width="34.6640625" style="55" customWidth="1"/>
    <col min="12290" max="12290" width="5.6640625" style="55" customWidth="1"/>
    <col min="12291" max="12291" width="7.33203125" style="55" customWidth="1"/>
    <col min="12292" max="12292" width="2.6640625" style="55" customWidth="1"/>
    <col min="12293" max="12293" width="4.6640625" style="55" customWidth="1"/>
    <col min="12294" max="12294" width="7.33203125" style="55" customWidth="1"/>
    <col min="12295" max="12295" width="2.6640625" style="55" customWidth="1"/>
    <col min="12296" max="12296" width="4.6640625" style="55" customWidth="1"/>
    <col min="12297" max="12297" width="7.109375" style="55" customWidth="1"/>
    <col min="12298" max="12298" width="2.6640625" style="55" customWidth="1"/>
    <col min="12299" max="12299" width="4.6640625" style="55" customWidth="1"/>
    <col min="12300" max="12300" width="6.33203125" style="55" customWidth="1"/>
    <col min="12301" max="12301" width="2.6640625" style="55" customWidth="1"/>
    <col min="12302" max="12302" width="4.6640625" style="55" customWidth="1"/>
    <col min="12303" max="12303" width="7.33203125" style="55" customWidth="1"/>
    <col min="12304" max="12304" width="2.6640625" style="55" customWidth="1"/>
    <col min="12305" max="12305" width="4.6640625" style="55" customWidth="1"/>
    <col min="12306" max="12306" width="6.6640625" style="55" customWidth="1"/>
    <col min="12307" max="12307" width="2.6640625" style="55" customWidth="1"/>
    <col min="12308" max="12544" width="9.109375" style="55"/>
    <col min="12545" max="12545" width="34.6640625" style="55" customWidth="1"/>
    <col min="12546" max="12546" width="5.6640625" style="55" customWidth="1"/>
    <col min="12547" max="12547" width="7.33203125" style="55" customWidth="1"/>
    <col min="12548" max="12548" width="2.6640625" style="55" customWidth="1"/>
    <col min="12549" max="12549" width="4.6640625" style="55" customWidth="1"/>
    <col min="12550" max="12550" width="7.33203125" style="55" customWidth="1"/>
    <col min="12551" max="12551" width="2.6640625" style="55" customWidth="1"/>
    <col min="12552" max="12552" width="4.6640625" style="55" customWidth="1"/>
    <col min="12553" max="12553" width="7.109375" style="55" customWidth="1"/>
    <col min="12554" max="12554" width="2.6640625" style="55" customWidth="1"/>
    <col min="12555" max="12555" width="4.6640625" style="55" customWidth="1"/>
    <col min="12556" max="12556" width="6.33203125" style="55" customWidth="1"/>
    <col min="12557" max="12557" width="2.6640625" style="55" customWidth="1"/>
    <col min="12558" max="12558" width="4.6640625" style="55" customWidth="1"/>
    <col min="12559" max="12559" width="7.33203125" style="55" customWidth="1"/>
    <col min="12560" max="12560" width="2.6640625" style="55" customWidth="1"/>
    <col min="12561" max="12561" width="4.6640625" style="55" customWidth="1"/>
    <col min="12562" max="12562" width="6.6640625" style="55" customWidth="1"/>
    <col min="12563" max="12563" width="2.6640625" style="55" customWidth="1"/>
    <col min="12564" max="12800" width="9.109375" style="55"/>
    <col min="12801" max="12801" width="34.6640625" style="55" customWidth="1"/>
    <col min="12802" max="12802" width="5.6640625" style="55" customWidth="1"/>
    <col min="12803" max="12803" width="7.33203125" style="55" customWidth="1"/>
    <col min="12804" max="12804" width="2.6640625" style="55" customWidth="1"/>
    <col min="12805" max="12805" width="4.6640625" style="55" customWidth="1"/>
    <col min="12806" max="12806" width="7.33203125" style="55" customWidth="1"/>
    <col min="12807" max="12807" width="2.6640625" style="55" customWidth="1"/>
    <col min="12808" max="12808" width="4.6640625" style="55" customWidth="1"/>
    <col min="12809" max="12809" width="7.109375" style="55" customWidth="1"/>
    <col min="12810" max="12810" width="2.6640625" style="55" customWidth="1"/>
    <col min="12811" max="12811" width="4.6640625" style="55" customWidth="1"/>
    <col min="12812" max="12812" width="6.33203125" style="55" customWidth="1"/>
    <col min="12813" max="12813" width="2.6640625" style="55" customWidth="1"/>
    <col min="12814" max="12814" width="4.6640625" style="55" customWidth="1"/>
    <col min="12815" max="12815" width="7.33203125" style="55" customWidth="1"/>
    <col min="12816" max="12816" width="2.6640625" style="55" customWidth="1"/>
    <col min="12817" max="12817" width="4.6640625" style="55" customWidth="1"/>
    <col min="12818" max="12818" width="6.6640625" style="55" customWidth="1"/>
    <col min="12819" max="12819" width="2.6640625" style="55" customWidth="1"/>
    <col min="12820" max="13056" width="9.109375" style="55"/>
    <col min="13057" max="13057" width="34.6640625" style="55" customWidth="1"/>
    <col min="13058" max="13058" width="5.6640625" style="55" customWidth="1"/>
    <col min="13059" max="13059" width="7.33203125" style="55" customWidth="1"/>
    <col min="13060" max="13060" width="2.6640625" style="55" customWidth="1"/>
    <col min="13061" max="13061" width="4.6640625" style="55" customWidth="1"/>
    <col min="13062" max="13062" width="7.33203125" style="55" customWidth="1"/>
    <col min="13063" max="13063" width="2.6640625" style="55" customWidth="1"/>
    <col min="13064" max="13064" width="4.6640625" style="55" customWidth="1"/>
    <col min="13065" max="13065" width="7.109375" style="55" customWidth="1"/>
    <col min="13066" max="13066" width="2.6640625" style="55" customWidth="1"/>
    <col min="13067" max="13067" width="4.6640625" style="55" customWidth="1"/>
    <col min="13068" max="13068" width="6.33203125" style="55" customWidth="1"/>
    <col min="13069" max="13069" width="2.6640625" style="55" customWidth="1"/>
    <col min="13070" max="13070" width="4.6640625" style="55" customWidth="1"/>
    <col min="13071" max="13071" width="7.33203125" style="55" customWidth="1"/>
    <col min="13072" max="13072" width="2.6640625" style="55" customWidth="1"/>
    <col min="13073" max="13073" width="4.6640625" style="55" customWidth="1"/>
    <col min="13074" max="13074" width="6.6640625" style="55" customWidth="1"/>
    <col min="13075" max="13075" width="2.6640625" style="55" customWidth="1"/>
    <col min="13076" max="13312" width="9.109375" style="55"/>
    <col min="13313" max="13313" width="34.6640625" style="55" customWidth="1"/>
    <col min="13314" max="13314" width="5.6640625" style="55" customWidth="1"/>
    <col min="13315" max="13315" width="7.33203125" style="55" customWidth="1"/>
    <col min="13316" max="13316" width="2.6640625" style="55" customWidth="1"/>
    <col min="13317" max="13317" width="4.6640625" style="55" customWidth="1"/>
    <col min="13318" max="13318" width="7.33203125" style="55" customWidth="1"/>
    <col min="13319" max="13319" width="2.6640625" style="55" customWidth="1"/>
    <col min="13320" max="13320" width="4.6640625" style="55" customWidth="1"/>
    <col min="13321" max="13321" width="7.109375" style="55" customWidth="1"/>
    <col min="13322" max="13322" width="2.6640625" style="55" customWidth="1"/>
    <col min="13323" max="13323" width="4.6640625" style="55" customWidth="1"/>
    <col min="13324" max="13324" width="6.33203125" style="55" customWidth="1"/>
    <col min="13325" max="13325" width="2.6640625" style="55" customWidth="1"/>
    <col min="13326" max="13326" width="4.6640625" style="55" customWidth="1"/>
    <col min="13327" max="13327" width="7.33203125" style="55" customWidth="1"/>
    <col min="13328" max="13328" width="2.6640625" style="55" customWidth="1"/>
    <col min="13329" max="13329" width="4.6640625" style="55" customWidth="1"/>
    <col min="13330" max="13330" width="6.6640625" style="55" customWidth="1"/>
    <col min="13331" max="13331" width="2.6640625" style="55" customWidth="1"/>
    <col min="13332" max="13568" width="9.109375" style="55"/>
    <col min="13569" max="13569" width="34.6640625" style="55" customWidth="1"/>
    <col min="13570" max="13570" width="5.6640625" style="55" customWidth="1"/>
    <col min="13571" max="13571" width="7.33203125" style="55" customWidth="1"/>
    <col min="13572" max="13572" width="2.6640625" style="55" customWidth="1"/>
    <col min="13573" max="13573" width="4.6640625" style="55" customWidth="1"/>
    <col min="13574" max="13574" width="7.33203125" style="55" customWidth="1"/>
    <col min="13575" max="13575" width="2.6640625" style="55" customWidth="1"/>
    <col min="13576" max="13576" width="4.6640625" style="55" customWidth="1"/>
    <col min="13577" max="13577" width="7.109375" style="55" customWidth="1"/>
    <col min="13578" max="13578" width="2.6640625" style="55" customWidth="1"/>
    <col min="13579" max="13579" width="4.6640625" style="55" customWidth="1"/>
    <col min="13580" max="13580" width="6.33203125" style="55" customWidth="1"/>
    <col min="13581" max="13581" width="2.6640625" style="55" customWidth="1"/>
    <col min="13582" max="13582" width="4.6640625" style="55" customWidth="1"/>
    <col min="13583" max="13583" width="7.33203125" style="55" customWidth="1"/>
    <col min="13584" max="13584" width="2.6640625" style="55" customWidth="1"/>
    <col min="13585" max="13585" width="4.6640625" style="55" customWidth="1"/>
    <col min="13586" max="13586" width="6.6640625" style="55" customWidth="1"/>
    <col min="13587" max="13587" width="2.6640625" style="55" customWidth="1"/>
    <col min="13588" max="13824" width="9.109375" style="55"/>
    <col min="13825" max="13825" width="34.6640625" style="55" customWidth="1"/>
    <col min="13826" max="13826" width="5.6640625" style="55" customWidth="1"/>
    <col min="13827" max="13827" width="7.33203125" style="55" customWidth="1"/>
    <col min="13828" max="13828" width="2.6640625" style="55" customWidth="1"/>
    <col min="13829" max="13829" width="4.6640625" style="55" customWidth="1"/>
    <col min="13830" max="13830" width="7.33203125" style="55" customWidth="1"/>
    <col min="13831" max="13831" width="2.6640625" style="55" customWidth="1"/>
    <col min="13832" max="13832" width="4.6640625" style="55" customWidth="1"/>
    <col min="13833" max="13833" width="7.109375" style="55" customWidth="1"/>
    <col min="13834" max="13834" width="2.6640625" style="55" customWidth="1"/>
    <col min="13835" max="13835" width="4.6640625" style="55" customWidth="1"/>
    <col min="13836" max="13836" width="6.33203125" style="55" customWidth="1"/>
    <col min="13837" max="13837" width="2.6640625" style="55" customWidth="1"/>
    <col min="13838" max="13838" width="4.6640625" style="55" customWidth="1"/>
    <col min="13839" max="13839" width="7.33203125" style="55" customWidth="1"/>
    <col min="13840" max="13840" width="2.6640625" style="55" customWidth="1"/>
    <col min="13841" max="13841" width="4.6640625" style="55" customWidth="1"/>
    <col min="13842" max="13842" width="6.6640625" style="55" customWidth="1"/>
    <col min="13843" max="13843" width="2.6640625" style="55" customWidth="1"/>
    <col min="13844" max="14080" width="9.109375" style="55"/>
    <col min="14081" max="14081" width="34.6640625" style="55" customWidth="1"/>
    <col min="14082" max="14082" width="5.6640625" style="55" customWidth="1"/>
    <col min="14083" max="14083" width="7.33203125" style="55" customWidth="1"/>
    <col min="14084" max="14084" width="2.6640625" style="55" customWidth="1"/>
    <col min="14085" max="14085" width="4.6640625" style="55" customWidth="1"/>
    <col min="14086" max="14086" width="7.33203125" style="55" customWidth="1"/>
    <col min="14087" max="14087" width="2.6640625" style="55" customWidth="1"/>
    <col min="14088" max="14088" width="4.6640625" style="55" customWidth="1"/>
    <col min="14089" max="14089" width="7.109375" style="55" customWidth="1"/>
    <col min="14090" max="14090" width="2.6640625" style="55" customWidth="1"/>
    <col min="14091" max="14091" width="4.6640625" style="55" customWidth="1"/>
    <col min="14092" max="14092" width="6.33203125" style="55" customWidth="1"/>
    <col min="14093" max="14093" width="2.6640625" style="55" customWidth="1"/>
    <col min="14094" max="14094" width="4.6640625" style="55" customWidth="1"/>
    <col min="14095" max="14095" width="7.33203125" style="55" customWidth="1"/>
    <col min="14096" max="14096" width="2.6640625" style="55" customWidth="1"/>
    <col min="14097" max="14097" width="4.6640625" style="55" customWidth="1"/>
    <col min="14098" max="14098" width="6.6640625" style="55" customWidth="1"/>
    <col min="14099" max="14099" width="2.6640625" style="55" customWidth="1"/>
    <col min="14100" max="14336" width="9.109375" style="55"/>
    <col min="14337" max="14337" width="34.6640625" style="55" customWidth="1"/>
    <col min="14338" max="14338" width="5.6640625" style="55" customWidth="1"/>
    <col min="14339" max="14339" width="7.33203125" style="55" customWidth="1"/>
    <col min="14340" max="14340" width="2.6640625" style="55" customWidth="1"/>
    <col min="14341" max="14341" width="4.6640625" style="55" customWidth="1"/>
    <col min="14342" max="14342" width="7.33203125" style="55" customWidth="1"/>
    <col min="14343" max="14343" width="2.6640625" style="55" customWidth="1"/>
    <col min="14344" max="14344" width="4.6640625" style="55" customWidth="1"/>
    <col min="14345" max="14345" width="7.109375" style="55" customWidth="1"/>
    <col min="14346" max="14346" width="2.6640625" style="55" customWidth="1"/>
    <col min="14347" max="14347" width="4.6640625" style="55" customWidth="1"/>
    <col min="14348" max="14348" width="6.33203125" style="55" customWidth="1"/>
    <col min="14349" max="14349" width="2.6640625" style="55" customWidth="1"/>
    <col min="14350" max="14350" width="4.6640625" style="55" customWidth="1"/>
    <col min="14351" max="14351" width="7.33203125" style="55" customWidth="1"/>
    <col min="14352" max="14352" width="2.6640625" style="55" customWidth="1"/>
    <col min="14353" max="14353" width="4.6640625" style="55" customWidth="1"/>
    <col min="14354" max="14354" width="6.6640625" style="55" customWidth="1"/>
    <col min="14355" max="14355" width="2.6640625" style="55" customWidth="1"/>
    <col min="14356" max="14592" width="9.109375" style="55"/>
    <col min="14593" max="14593" width="34.6640625" style="55" customWidth="1"/>
    <col min="14594" max="14594" width="5.6640625" style="55" customWidth="1"/>
    <col min="14595" max="14595" width="7.33203125" style="55" customWidth="1"/>
    <col min="14596" max="14596" width="2.6640625" style="55" customWidth="1"/>
    <col min="14597" max="14597" width="4.6640625" style="55" customWidth="1"/>
    <col min="14598" max="14598" width="7.33203125" style="55" customWidth="1"/>
    <col min="14599" max="14599" width="2.6640625" style="55" customWidth="1"/>
    <col min="14600" max="14600" width="4.6640625" style="55" customWidth="1"/>
    <col min="14601" max="14601" width="7.109375" style="55" customWidth="1"/>
    <col min="14602" max="14602" width="2.6640625" style="55" customWidth="1"/>
    <col min="14603" max="14603" width="4.6640625" style="55" customWidth="1"/>
    <col min="14604" max="14604" width="6.33203125" style="55" customWidth="1"/>
    <col min="14605" max="14605" width="2.6640625" style="55" customWidth="1"/>
    <col min="14606" max="14606" width="4.6640625" style="55" customWidth="1"/>
    <col min="14607" max="14607" width="7.33203125" style="55" customWidth="1"/>
    <col min="14608" max="14608" width="2.6640625" style="55" customWidth="1"/>
    <col min="14609" max="14609" width="4.6640625" style="55" customWidth="1"/>
    <col min="14610" max="14610" width="6.6640625" style="55" customWidth="1"/>
    <col min="14611" max="14611" width="2.6640625" style="55" customWidth="1"/>
    <col min="14612" max="14848" width="9.109375" style="55"/>
    <col min="14849" max="14849" width="34.6640625" style="55" customWidth="1"/>
    <col min="14850" max="14850" width="5.6640625" style="55" customWidth="1"/>
    <col min="14851" max="14851" width="7.33203125" style="55" customWidth="1"/>
    <col min="14852" max="14852" width="2.6640625" style="55" customWidth="1"/>
    <col min="14853" max="14853" width="4.6640625" style="55" customWidth="1"/>
    <col min="14854" max="14854" width="7.33203125" style="55" customWidth="1"/>
    <col min="14855" max="14855" width="2.6640625" style="55" customWidth="1"/>
    <col min="14856" max="14856" width="4.6640625" style="55" customWidth="1"/>
    <col min="14857" max="14857" width="7.109375" style="55" customWidth="1"/>
    <col min="14858" max="14858" width="2.6640625" style="55" customWidth="1"/>
    <col min="14859" max="14859" width="4.6640625" style="55" customWidth="1"/>
    <col min="14860" max="14860" width="6.33203125" style="55" customWidth="1"/>
    <col min="14861" max="14861" width="2.6640625" style="55" customWidth="1"/>
    <col min="14862" max="14862" width="4.6640625" style="55" customWidth="1"/>
    <col min="14863" max="14863" width="7.33203125" style="55" customWidth="1"/>
    <col min="14864" max="14864" width="2.6640625" style="55" customWidth="1"/>
    <col min="14865" max="14865" width="4.6640625" style="55" customWidth="1"/>
    <col min="14866" max="14866" width="6.6640625" style="55" customWidth="1"/>
    <col min="14867" max="14867" width="2.6640625" style="55" customWidth="1"/>
    <col min="14868" max="15104" width="9.109375" style="55"/>
    <col min="15105" max="15105" width="34.6640625" style="55" customWidth="1"/>
    <col min="15106" max="15106" width="5.6640625" style="55" customWidth="1"/>
    <col min="15107" max="15107" width="7.33203125" style="55" customWidth="1"/>
    <col min="15108" max="15108" width="2.6640625" style="55" customWidth="1"/>
    <col min="15109" max="15109" width="4.6640625" style="55" customWidth="1"/>
    <col min="15110" max="15110" width="7.33203125" style="55" customWidth="1"/>
    <col min="15111" max="15111" width="2.6640625" style="55" customWidth="1"/>
    <col min="15112" max="15112" width="4.6640625" style="55" customWidth="1"/>
    <col min="15113" max="15113" width="7.109375" style="55" customWidth="1"/>
    <col min="15114" max="15114" width="2.6640625" style="55" customWidth="1"/>
    <col min="15115" max="15115" width="4.6640625" style="55" customWidth="1"/>
    <col min="15116" max="15116" width="6.33203125" style="55" customWidth="1"/>
    <col min="15117" max="15117" width="2.6640625" style="55" customWidth="1"/>
    <col min="15118" max="15118" width="4.6640625" style="55" customWidth="1"/>
    <col min="15119" max="15119" width="7.33203125" style="55" customWidth="1"/>
    <col min="15120" max="15120" width="2.6640625" style="55" customWidth="1"/>
    <col min="15121" max="15121" width="4.6640625" style="55" customWidth="1"/>
    <col min="15122" max="15122" width="6.6640625" style="55" customWidth="1"/>
    <col min="15123" max="15123" width="2.6640625" style="55" customWidth="1"/>
    <col min="15124" max="15360" width="9.109375" style="55"/>
    <col min="15361" max="15361" width="34.6640625" style="55" customWidth="1"/>
    <col min="15362" max="15362" width="5.6640625" style="55" customWidth="1"/>
    <col min="15363" max="15363" width="7.33203125" style="55" customWidth="1"/>
    <col min="15364" max="15364" width="2.6640625" style="55" customWidth="1"/>
    <col min="15365" max="15365" width="4.6640625" style="55" customWidth="1"/>
    <col min="15366" max="15366" width="7.33203125" style="55" customWidth="1"/>
    <col min="15367" max="15367" width="2.6640625" style="55" customWidth="1"/>
    <col min="15368" max="15368" width="4.6640625" style="55" customWidth="1"/>
    <col min="15369" max="15369" width="7.109375" style="55" customWidth="1"/>
    <col min="15370" max="15370" width="2.6640625" style="55" customWidth="1"/>
    <col min="15371" max="15371" width="4.6640625" style="55" customWidth="1"/>
    <col min="15372" max="15372" width="6.33203125" style="55" customWidth="1"/>
    <col min="15373" max="15373" width="2.6640625" style="55" customWidth="1"/>
    <col min="15374" max="15374" width="4.6640625" style="55" customWidth="1"/>
    <col min="15375" max="15375" width="7.33203125" style="55" customWidth="1"/>
    <col min="15376" max="15376" width="2.6640625" style="55" customWidth="1"/>
    <col min="15377" max="15377" width="4.6640625" style="55" customWidth="1"/>
    <col min="15378" max="15378" width="6.6640625" style="55" customWidth="1"/>
    <col min="15379" max="15379" width="2.6640625" style="55" customWidth="1"/>
    <col min="15380" max="15616" width="9.109375" style="55"/>
    <col min="15617" max="15617" width="34.6640625" style="55" customWidth="1"/>
    <col min="15618" max="15618" width="5.6640625" style="55" customWidth="1"/>
    <col min="15619" max="15619" width="7.33203125" style="55" customWidth="1"/>
    <col min="15620" max="15620" width="2.6640625" style="55" customWidth="1"/>
    <col min="15621" max="15621" width="4.6640625" style="55" customWidth="1"/>
    <col min="15622" max="15622" width="7.33203125" style="55" customWidth="1"/>
    <col min="15623" max="15623" width="2.6640625" style="55" customWidth="1"/>
    <col min="15624" max="15624" width="4.6640625" style="55" customWidth="1"/>
    <col min="15625" max="15625" width="7.109375" style="55" customWidth="1"/>
    <col min="15626" max="15626" width="2.6640625" style="55" customWidth="1"/>
    <col min="15627" max="15627" width="4.6640625" style="55" customWidth="1"/>
    <col min="15628" max="15628" width="6.33203125" style="55" customWidth="1"/>
    <col min="15629" max="15629" width="2.6640625" style="55" customWidth="1"/>
    <col min="15630" max="15630" width="4.6640625" style="55" customWidth="1"/>
    <col min="15631" max="15631" width="7.33203125" style="55" customWidth="1"/>
    <col min="15632" max="15632" width="2.6640625" style="55" customWidth="1"/>
    <col min="15633" max="15633" width="4.6640625" style="55" customWidth="1"/>
    <col min="15634" max="15634" width="6.6640625" style="55" customWidth="1"/>
    <col min="15635" max="15635" width="2.6640625" style="55" customWidth="1"/>
    <col min="15636" max="15872" width="9.109375" style="55"/>
    <col min="15873" max="15873" width="34.6640625" style="55" customWidth="1"/>
    <col min="15874" max="15874" width="5.6640625" style="55" customWidth="1"/>
    <col min="15875" max="15875" width="7.33203125" style="55" customWidth="1"/>
    <col min="15876" max="15876" width="2.6640625" style="55" customWidth="1"/>
    <col min="15877" max="15877" width="4.6640625" style="55" customWidth="1"/>
    <col min="15878" max="15878" width="7.33203125" style="55" customWidth="1"/>
    <col min="15879" max="15879" width="2.6640625" style="55" customWidth="1"/>
    <col min="15880" max="15880" width="4.6640625" style="55" customWidth="1"/>
    <col min="15881" max="15881" width="7.109375" style="55" customWidth="1"/>
    <col min="15882" max="15882" width="2.6640625" style="55" customWidth="1"/>
    <col min="15883" max="15883" width="4.6640625" style="55" customWidth="1"/>
    <col min="15884" max="15884" width="6.33203125" style="55" customWidth="1"/>
    <col min="15885" max="15885" width="2.6640625" style="55" customWidth="1"/>
    <col min="15886" max="15886" width="4.6640625" style="55" customWidth="1"/>
    <col min="15887" max="15887" width="7.33203125" style="55" customWidth="1"/>
    <col min="15888" max="15888" width="2.6640625" style="55" customWidth="1"/>
    <col min="15889" max="15889" width="4.6640625" style="55" customWidth="1"/>
    <col min="15890" max="15890" width="6.6640625" style="55" customWidth="1"/>
    <col min="15891" max="15891" width="2.6640625" style="55" customWidth="1"/>
    <col min="15892" max="16128" width="9.109375" style="55"/>
    <col min="16129" max="16129" width="34.6640625" style="55" customWidth="1"/>
    <col min="16130" max="16130" width="5.6640625" style="55" customWidth="1"/>
    <col min="16131" max="16131" width="7.33203125" style="55" customWidth="1"/>
    <col min="16132" max="16132" width="2.6640625" style="55" customWidth="1"/>
    <col min="16133" max="16133" width="4.6640625" style="55" customWidth="1"/>
    <col min="16134" max="16134" width="7.33203125" style="55" customWidth="1"/>
    <col min="16135" max="16135" width="2.6640625" style="55" customWidth="1"/>
    <col min="16136" max="16136" width="4.6640625" style="55" customWidth="1"/>
    <col min="16137" max="16137" width="7.109375" style="55" customWidth="1"/>
    <col min="16138" max="16138" width="2.6640625" style="55" customWidth="1"/>
    <col min="16139" max="16139" width="4.6640625" style="55" customWidth="1"/>
    <col min="16140" max="16140" width="6.33203125" style="55" customWidth="1"/>
    <col min="16141" max="16141" width="2.6640625" style="55" customWidth="1"/>
    <col min="16142" max="16142" width="4.6640625" style="55" customWidth="1"/>
    <col min="16143" max="16143" width="7.33203125" style="55" customWidth="1"/>
    <col min="16144" max="16144" width="2.6640625" style="55" customWidth="1"/>
    <col min="16145" max="16145" width="4.6640625" style="55" customWidth="1"/>
    <col min="16146" max="16146" width="6.6640625" style="55" customWidth="1"/>
    <col min="16147" max="16147" width="2.6640625" style="55" customWidth="1"/>
    <col min="16148" max="16384" width="9.109375" style="55"/>
  </cols>
  <sheetData>
    <row r="1" spans="1:19" ht="12.75" hidden="1" customHeight="1">
      <c r="A1" s="297">
        <f ca="1">TODAY()</f>
        <v>43901</v>
      </c>
      <c r="B1" s="162" t="s">
        <v>423</v>
      </c>
    </row>
    <row r="2" spans="1:19">
      <c r="A2" s="55" t="s">
        <v>232</v>
      </c>
    </row>
    <row r="3" spans="1:19">
      <c r="A3" s="55" t="s">
        <v>233</v>
      </c>
      <c r="L3" s="65" t="s">
        <v>127</v>
      </c>
    </row>
    <row r="5" spans="1:19" ht="15" customHeight="1">
      <c r="A5" s="28" t="s">
        <v>666</v>
      </c>
    </row>
    <row r="6" spans="1:19" ht="11.25" customHeight="1" thickBot="1">
      <c r="I6" s="98"/>
      <c r="J6" s="98"/>
      <c r="L6" s="98"/>
      <c r="M6" s="98"/>
      <c r="O6" s="98"/>
      <c r="P6" s="98"/>
      <c r="R6" s="98"/>
    </row>
    <row r="7" spans="1:19" ht="12" customHeight="1">
      <c r="A7" s="57"/>
      <c r="B7" s="301"/>
      <c r="C7" s="302"/>
      <c r="D7" s="302"/>
      <c r="E7" s="234"/>
      <c r="F7" s="232"/>
      <c r="G7" s="232"/>
      <c r="H7" s="234"/>
      <c r="I7" s="232"/>
      <c r="J7" s="232"/>
      <c r="K7" s="234"/>
      <c r="L7" s="232"/>
      <c r="M7" s="232"/>
      <c r="N7" s="301"/>
      <c r="O7" s="232"/>
      <c r="P7" s="232"/>
      <c r="Q7" s="234"/>
      <c r="R7" s="232"/>
      <c r="S7" s="234"/>
    </row>
    <row r="8" spans="1:19" ht="15" customHeight="1">
      <c r="A8" s="72" t="s">
        <v>424</v>
      </c>
      <c r="B8" s="435" t="s">
        <v>665</v>
      </c>
      <c r="C8" s="435"/>
      <c r="D8" s="303"/>
      <c r="E8" s="436">
        <v>1</v>
      </c>
      <c r="F8" s="436"/>
      <c r="G8" s="303"/>
      <c r="H8" s="436">
        <v>2</v>
      </c>
      <c r="I8" s="436"/>
      <c r="J8" s="88"/>
      <c r="K8" s="436">
        <v>3</v>
      </c>
      <c r="L8" s="436"/>
      <c r="M8" s="88"/>
      <c r="N8" s="436">
        <v>4</v>
      </c>
      <c r="O8" s="436"/>
      <c r="P8" s="88"/>
      <c r="Q8" s="436">
        <v>5</v>
      </c>
      <c r="R8" s="436"/>
      <c r="S8" s="88"/>
    </row>
    <row r="9" spans="1:19" ht="15" customHeight="1">
      <c r="A9" s="55" t="s">
        <v>425</v>
      </c>
      <c r="B9" s="149" t="s">
        <v>292</v>
      </c>
      <c r="C9" s="89" t="s">
        <v>209</v>
      </c>
      <c r="D9" s="103"/>
      <c r="E9" s="90" t="s">
        <v>327</v>
      </c>
      <c r="F9" s="60" t="s">
        <v>209</v>
      </c>
      <c r="G9" s="91"/>
      <c r="H9" s="90" t="s">
        <v>327</v>
      </c>
      <c r="I9" s="60" t="s">
        <v>209</v>
      </c>
      <c r="J9" s="91"/>
      <c r="K9" s="90" t="s">
        <v>327</v>
      </c>
      <c r="L9" s="60" t="s">
        <v>209</v>
      </c>
      <c r="M9" s="91"/>
      <c r="N9" s="149" t="s">
        <v>327</v>
      </c>
      <c r="O9" s="60" t="s">
        <v>209</v>
      </c>
      <c r="P9" s="91"/>
      <c r="Q9" s="90" t="s">
        <v>327</v>
      </c>
      <c r="R9" s="60" t="s">
        <v>209</v>
      </c>
      <c r="S9" s="88"/>
    </row>
    <row r="10" spans="1:19" ht="12.75" customHeight="1" thickBot="1">
      <c r="A10" s="61"/>
      <c r="B10" s="304"/>
      <c r="C10" s="305"/>
      <c r="D10" s="305"/>
      <c r="E10" s="238"/>
      <c r="F10" s="237"/>
      <c r="G10" s="237"/>
      <c r="H10" s="238"/>
      <c r="I10" s="237"/>
      <c r="J10" s="237"/>
      <c r="K10" s="238"/>
      <c r="L10" s="237"/>
      <c r="M10" s="237"/>
      <c r="N10" s="304"/>
      <c r="O10" s="237"/>
      <c r="P10" s="237"/>
      <c r="Q10" s="238"/>
      <c r="R10" s="237"/>
      <c r="S10" s="238"/>
    </row>
    <row r="11" spans="1:19" ht="11.25" customHeight="1">
      <c r="A11" s="72"/>
      <c r="B11" s="303"/>
      <c r="C11" s="103"/>
      <c r="D11" s="103"/>
      <c r="E11" s="88"/>
      <c r="F11" s="91"/>
      <c r="G11" s="91"/>
      <c r="H11" s="88"/>
      <c r="I11" s="91"/>
      <c r="J11" s="91"/>
      <c r="K11" s="88"/>
      <c r="L11" s="91"/>
      <c r="M11" s="91"/>
      <c r="N11" s="303"/>
      <c r="O11" s="91"/>
      <c r="P11" s="91"/>
      <c r="Q11" s="88"/>
      <c r="R11" s="91"/>
      <c r="S11" s="88"/>
    </row>
    <row r="12" spans="1:19" ht="15" customHeight="1">
      <c r="A12" s="37" t="s">
        <v>193</v>
      </c>
      <c r="B12" s="294">
        <f>E12+H12+K12+N12+Q12+S12</f>
        <v>165</v>
      </c>
      <c r="C12" s="420">
        <f>SUM(C13:C45)</f>
        <v>77.575757575757592</v>
      </c>
      <c r="D12" s="420"/>
      <c r="E12" s="287">
        <f>SUM(E13:E52)</f>
        <v>10</v>
      </c>
      <c r="F12" s="223">
        <f t="shared" ref="F12:F52" si="0">IF(A12&lt;&gt;0,E12/B12*100,"")</f>
        <v>6.0606060606060606</v>
      </c>
      <c r="G12" s="421"/>
      <c r="H12" s="287">
        <f>SUM(H13:H52)</f>
        <v>12</v>
      </c>
      <c r="I12" s="223">
        <f t="shared" ref="I12:I52" si="1">IF(A12&lt;&gt;0,H12/B12*100,"")</f>
        <v>7.2727272727272725</v>
      </c>
      <c r="J12" s="223"/>
      <c r="K12" s="287">
        <f>SUM(K13:K52)</f>
        <v>21</v>
      </c>
      <c r="L12" s="223">
        <f t="shared" ref="L12:L52" si="2">IF(A12&lt;&gt;0,K12/B12*100,"")</f>
        <v>12.727272727272727</v>
      </c>
      <c r="M12" s="223"/>
      <c r="N12" s="287">
        <f>SUM(N13:N52)</f>
        <v>21</v>
      </c>
      <c r="O12" s="223">
        <f t="shared" ref="O12:O52" si="3">IF(A12&lt;&gt;0,N12/B12*100,"")</f>
        <v>12.727272727272727</v>
      </c>
      <c r="P12" s="223"/>
      <c r="Q12" s="287">
        <f>SUM(Q13:Q52)</f>
        <v>101</v>
      </c>
      <c r="R12" s="223">
        <f t="shared" ref="R12:R52" si="4">IF(A12&lt;&gt;0,Q12/B12*100,"")</f>
        <v>61.212121212121204</v>
      </c>
      <c r="S12" s="287"/>
    </row>
    <row r="13" spans="1:19" ht="12" customHeight="1">
      <c r="A13" s="37"/>
      <c r="B13" s="294">
        <f t="shared" ref="B13:B52" si="5">E13+H13+K13+N13+Q13+S13</f>
        <v>0</v>
      </c>
      <c r="C13" s="422" t="str">
        <f t="shared" ref="C13:C52" si="6">IF(A13&lt;&gt;0,B13/$B$12*100,"")</f>
        <v/>
      </c>
      <c r="D13" s="422"/>
      <c r="E13" s="130"/>
      <c r="F13" s="223" t="str">
        <f t="shared" si="0"/>
        <v/>
      </c>
      <c r="G13" s="421"/>
      <c r="H13" s="133"/>
      <c r="I13" s="223" t="str">
        <f t="shared" si="1"/>
        <v/>
      </c>
      <c r="J13" s="223"/>
      <c r="K13" s="139">
        <v>0</v>
      </c>
      <c r="L13" s="223" t="str">
        <f t="shared" si="2"/>
        <v/>
      </c>
      <c r="M13" s="223"/>
      <c r="N13" s="134"/>
      <c r="O13" s="223" t="str">
        <f t="shared" si="3"/>
        <v/>
      </c>
      <c r="P13" s="223"/>
      <c r="Q13" s="130"/>
      <c r="R13" s="223" t="str">
        <f t="shared" si="4"/>
        <v/>
      </c>
      <c r="S13" s="130"/>
    </row>
    <row r="14" spans="1:19">
      <c r="A14" s="299" t="s">
        <v>337</v>
      </c>
      <c r="B14" s="206">
        <f t="shared" si="5"/>
        <v>2</v>
      </c>
      <c r="C14" s="204">
        <f t="shared" si="6"/>
        <v>1.2121212121212122</v>
      </c>
      <c r="D14" s="133"/>
      <c r="E14" s="300">
        <v>0</v>
      </c>
      <c r="F14" s="259">
        <f t="shared" si="0"/>
        <v>0</v>
      </c>
      <c r="G14" s="133"/>
      <c r="H14" s="300">
        <v>0</v>
      </c>
      <c r="I14" s="259">
        <f t="shared" si="1"/>
        <v>0</v>
      </c>
      <c r="J14" s="133"/>
      <c r="K14" s="300">
        <v>0</v>
      </c>
      <c r="L14" s="259">
        <f t="shared" si="2"/>
        <v>0</v>
      </c>
      <c r="M14" s="133"/>
      <c r="N14" s="300">
        <v>0</v>
      </c>
      <c r="O14" s="259">
        <f t="shared" si="3"/>
        <v>0</v>
      </c>
      <c r="P14" s="133"/>
      <c r="Q14" s="300">
        <v>2</v>
      </c>
      <c r="R14" s="259">
        <f t="shared" si="4"/>
        <v>100</v>
      </c>
      <c r="S14" s="139"/>
    </row>
    <row r="15" spans="1:19">
      <c r="A15" s="299" t="s">
        <v>356</v>
      </c>
      <c r="B15" s="206">
        <f t="shared" si="5"/>
        <v>1</v>
      </c>
      <c r="C15" s="204">
        <f t="shared" si="6"/>
        <v>0.60606060606060608</v>
      </c>
      <c r="D15" s="133"/>
      <c r="E15" s="300">
        <v>0</v>
      </c>
      <c r="F15" s="259">
        <f t="shared" si="0"/>
        <v>0</v>
      </c>
      <c r="G15" s="133"/>
      <c r="H15" s="300">
        <v>0</v>
      </c>
      <c r="I15" s="259">
        <f t="shared" si="1"/>
        <v>0</v>
      </c>
      <c r="J15" s="133"/>
      <c r="K15" s="300">
        <v>1</v>
      </c>
      <c r="L15" s="259">
        <f t="shared" si="2"/>
        <v>100</v>
      </c>
      <c r="M15" s="133"/>
      <c r="N15" s="300">
        <v>0</v>
      </c>
      <c r="O15" s="259">
        <f t="shared" si="3"/>
        <v>0</v>
      </c>
      <c r="P15" s="133"/>
      <c r="Q15" s="300">
        <v>0</v>
      </c>
      <c r="R15" s="259">
        <f t="shared" si="4"/>
        <v>0</v>
      </c>
      <c r="S15" s="423"/>
    </row>
    <row r="16" spans="1:19">
      <c r="A16" s="299" t="s">
        <v>426</v>
      </c>
      <c r="B16" s="206">
        <f t="shared" si="5"/>
        <v>1</v>
      </c>
      <c r="C16" s="204">
        <f t="shared" si="6"/>
        <v>0.60606060606060608</v>
      </c>
      <c r="D16" s="133"/>
      <c r="E16" s="300">
        <v>0</v>
      </c>
      <c r="F16" s="259">
        <f t="shared" si="0"/>
        <v>0</v>
      </c>
      <c r="G16" s="133"/>
      <c r="H16" s="300">
        <v>0</v>
      </c>
      <c r="I16" s="259">
        <f t="shared" si="1"/>
        <v>0</v>
      </c>
      <c r="J16" s="133"/>
      <c r="K16" s="300">
        <v>0</v>
      </c>
      <c r="L16" s="259">
        <f t="shared" si="2"/>
        <v>0</v>
      </c>
      <c r="M16" s="133"/>
      <c r="N16" s="300">
        <v>1</v>
      </c>
      <c r="O16" s="259">
        <f t="shared" si="3"/>
        <v>100</v>
      </c>
      <c r="P16" s="133"/>
      <c r="Q16" s="300">
        <v>0</v>
      </c>
      <c r="R16" s="259">
        <f t="shared" si="4"/>
        <v>0</v>
      </c>
      <c r="S16" s="423"/>
    </row>
    <row r="17" spans="1:19">
      <c r="A17" s="299" t="s">
        <v>335</v>
      </c>
      <c r="B17" s="206">
        <f t="shared" si="5"/>
        <v>11</v>
      </c>
      <c r="C17" s="204">
        <f>IF(A17&lt;&gt;0,B17/$B$12*100,"")</f>
        <v>6.666666666666667</v>
      </c>
      <c r="D17" s="133"/>
      <c r="E17" s="300">
        <v>0</v>
      </c>
      <c r="F17" s="259">
        <f t="shared" si="0"/>
        <v>0</v>
      </c>
      <c r="G17" s="133"/>
      <c r="H17" s="300">
        <v>0</v>
      </c>
      <c r="I17" s="259">
        <f t="shared" si="1"/>
        <v>0</v>
      </c>
      <c r="J17" s="133"/>
      <c r="K17" s="300">
        <v>4</v>
      </c>
      <c r="L17" s="259">
        <f t="shared" si="2"/>
        <v>36.363636363636367</v>
      </c>
      <c r="M17" s="133"/>
      <c r="N17" s="300">
        <v>0</v>
      </c>
      <c r="O17" s="259">
        <f t="shared" si="3"/>
        <v>0</v>
      </c>
      <c r="P17" s="133"/>
      <c r="Q17" s="300">
        <v>7</v>
      </c>
      <c r="R17" s="259">
        <f t="shared" si="4"/>
        <v>63.636363636363633</v>
      </c>
      <c r="S17" s="423"/>
    </row>
    <row r="18" spans="1:19">
      <c r="A18" s="299" t="s">
        <v>427</v>
      </c>
      <c r="B18" s="206">
        <f t="shared" si="5"/>
        <v>1</v>
      </c>
      <c r="C18" s="131">
        <f t="shared" si="6"/>
        <v>0.60606060606060608</v>
      </c>
      <c r="D18" s="133"/>
      <c r="E18" s="300">
        <v>0</v>
      </c>
      <c r="F18" s="259">
        <f t="shared" si="0"/>
        <v>0</v>
      </c>
      <c r="G18" s="133"/>
      <c r="H18" s="300">
        <v>0</v>
      </c>
      <c r="I18" s="259">
        <f t="shared" si="1"/>
        <v>0</v>
      </c>
      <c r="J18" s="133"/>
      <c r="K18" s="300">
        <v>0</v>
      </c>
      <c r="L18" s="259">
        <f t="shared" si="2"/>
        <v>0</v>
      </c>
      <c r="M18" s="133"/>
      <c r="N18" s="300">
        <v>0</v>
      </c>
      <c r="O18" s="259">
        <f t="shared" si="3"/>
        <v>0</v>
      </c>
      <c r="P18" s="133"/>
      <c r="Q18" s="300">
        <v>1</v>
      </c>
      <c r="R18" s="259">
        <f t="shared" si="4"/>
        <v>100</v>
      </c>
      <c r="S18" s="423"/>
    </row>
    <row r="19" spans="1:19">
      <c r="A19" s="299" t="s">
        <v>329</v>
      </c>
      <c r="B19" s="206">
        <f t="shared" si="5"/>
        <v>14</v>
      </c>
      <c r="C19" s="131">
        <f t="shared" si="6"/>
        <v>8.4848484848484862</v>
      </c>
      <c r="D19" s="133"/>
      <c r="E19" s="300">
        <v>1</v>
      </c>
      <c r="F19" s="259">
        <f t="shared" si="0"/>
        <v>7.1428571428571423</v>
      </c>
      <c r="G19" s="133"/>
      <c r="H19" s="300">
        <v>1</v>
      </c>
      <c r="I19" s="259">
        <f t="shared" si="1"/>
        <v>7.1428571428571423</v>
      </c>
      <c r="J19" s="133"/>
      <c r="K19" s="300">
        <v>3</v>
      </c>
      <c r="L19" s="259">
        <f t="shared" si="2"/>
        <v>21.428571428571427</v>
      </c>
      <c r="M19" s="133"/>
      <c r="N19" s="300">
        <v>1</v>
      </c>
      <c r="O19" s="259">
        <f t="shared" si="3"/>
        <v>7.1428571428571423</v>
      </c>
      <c r="P19" s="133"/>
      <c r="Q19" s="300">
        <v>8</v>
      </c>
      <c r="R19" s="259">
        <f t="shared" si="4"/>
        <v>57.142857142857139</v>
      </c>
      <c r="S19" s="423"/>
    </row>
    <row r="20" spans="1:19">
      <c r="A20" s="299" t="s">
        <v>428</v>
      </c>
      <c r="B20" s="206">
        <f t="shared" si="5"/>
        <v>5</v>
      </c>
      <c r="C20" s="131">
        <f>IF(A20&lt;&gt;0,B20/$B$12*100,"")</f>
        <v>3.0303030303030303</v>
      </c>
      <c r="D20" s="133"/>
      <c r="E20" s="300">
        <v>0</v>
      </c>
      <c r="F20" s="259">
        <f t="shared" si="0"/>
        <v>0</v>
      </c>
      <c r="G20" s="133"/>
      <c r="H20" s="300">
        <v>1</v>
      </c>
      <c r="I20" s="259">
        <f t="shared" si="1"/>
        <v>20</v>
      </c>
      <c r="J20" s="133"/>
      <c r="K20" s="300">
        <v>0</v>
      </c>
      <c r="L20" s="259">
        <f t="shared" si="2"/>
        <v>0</v>
      </c>
      <c r="M20" s="133"/>
      <c r="N20" s="300">
        <v>0</v>
      </c>
      <c r="O20" s="259">
        <f t="shared" si="3"/>
        <v>0</v>
      </c>
      <c r="P20" s="133"/>
      <c r="Q20" s="300">
        <v>4</v>
      </c>
      <c r="R20" s="259">
        <f t="shared" si="4"/>
        <v>80</v>
      </c>
      <c r="S20" s="423"/>
    </row>
    <row r="21" spans="1:19">
      <c r="A21" s="299" t="s">
        <v>429</v>
      </c>
      <c r="B21" s="206">
        <f t="shared" si="5"/>
        <v>1</v>
      </c>
      <c r="C21" s="131">
        <f t="shared" si="6"/>
        <v>0.60606060606060608</v>
      </c>
      <c r="D21" s="133"/>
      <c r="E21" s="300">
        <v>0</v>
      </c>
      <c r="F21" s="259">
        <f t="shared" si="0"/>
        <v>0</v>
      </c>
      <c r="G21" s="133"/>
      <c r="H21" s="300">
        <v>1</v>
      </c>
      <c r="I21" s="259">
        <f t="shared" si="1"/>
        <v>100</v>
      </c>
      <c r="J21" s="133"/>
      <c r="K21" s="300">
        <v>0</v>
      </c>
      <c r="L21" s="259">
        <f t="shared" si="2"/>
        <v>0</v>
      </c>
      <c r="M21" s="133"/>
      <c r="N21" s="300">
        <v>0</v>
      </c>
      <c r="O21" s="259">
        <f t="shared" si="3"/>
        <v>0</v>
      </c>
      <c r="P21" s="133"/>
      <c r="Q21" s="300">
        <v>0</v>
      </c>
      <c r="R21" s="259">
        <f t="shared" si="4"/>
        <v>0</v>
      </c>
      <c r="S21" s="423"/>
    </row>
    <row r="22" spans="1:19">
      <c r="A22" s="299" t="s">
        <v>430</v>
      </c>
      <c r="B22" s="206">
        <f t="shared" si="5"/>
        <v>3</v>
      </c>
      <c r="C22" s="131">
        <f t="shared" si="6"/>
        <v>1.8181818181818181</v>
      </c>
      <c r="D22" s="133"/>
      <c r="E22" s="300">
        <v>0</v>
      </c>
      <c r="F22" s="259">
        <f t="shared" si="0"/>
        <v>0</v>
      </c>
      <c r="G22" s="133"/>
      <c r="H22" s="300">
        <v>0</v>
      </c>
      <c r="I22" s="259">
        <f t="shared" si="1"/>
        <v>0</v>
      </c>
      <c r="J22" s="133"/>
      <c r="K22" s="300">
        <v>1</v>
      </c>
      <c r="L22" s="259">
        <f t="shared" si="2"/>
        <v>33.333333333333329</v>
      </c>
      <c r="M22" s="133"/>
      <c r="N22" s="300">
        <v>0</v>
      </c>
      <c r="O22" s="259">
        <f t="shared" si="3"/>
        <v>0</v>
      </c>
      <c r="P22" s="133"/>
      <c r="Q22" s="300">
        <v>2</v>
      </c>
      <c r="R22" s="259">
        <f t="shared" si="4"/>
        <v>66.666666666666657</v>
      </c>
      <c r="S22" s="423"/>
    </row>
    <row r="23" spans="1:19">
      <c r="A23" s="299" t="s">
        <v>431</v>
      </c>
      <c r="B23" s="206">
        <f t="shared" si="5"/>
        <v>1</v>
      </c>
      <c r="C23" s="131">
        <f t="shared" si="6"/>
        <v>0.60606060606060608</v>
      </c>
      <c r="D23" s="133"/>
      <c r="E23" s="300">
        <v>0</v>
      </c>
      <c r="F23" s="259">
        <f t="shared" si="0"/>
        <v>0</v>
      </c>
      <c r="G23" s="133"/>
      <c r="H23" s="300">
        <v>0</v>
      </c>
      <c r="I23" s="259">
        <f t="shared" si="1"/>
        <v>0</v>
      </c>
      <c r="J23" s="133"/>
      <c r="K23" s="300">
        <v>0</v>
      </c>
      <c r="L23" s="259">
        <f t="shared" si="2"/>
        <v>0</v>
      </c>
      <c r="M23" s="133"/>
      <c r="N23" s="300">
        <v>0</v>
      </c>
      <c r="O23" s="259">
        <f t="shared" si="3"/>
        <v>0</v>
      </c>
      <c r="P23" s="133"/>
      <c r="Q23" s="300">
        <v>1</v>
      </c>
      <c r="R23" s="259">
        <f t="shared" si="4"/>
        <v>100</v>
      </c>
      <c r="S23" s="423"/>
    </row>
    <row r="24" spans="1:19" ht="26.4">
      <c r="A24" s="299" t="s">
        <v>432</v>
      </c>
      <c r="B24" s="206">
        <f t="shared" si="5"/>
        <v>13</v>
      </c>
      <c r="C24" s="131">
        <f t="shared" si="6"/>
        <v>7.878787878787878</v>
      </c>
      <c r="D24" s="133"/>
      <c r="E24" s="300">
        <v>0</v>
      </c>
      <c r="F24" s="259">
        <f t="shared" si="0"/>
        <v>0</v>
      </c>
      <c r="G24" s="133"/>
      <c r="H24" s="300">
        <v>2</v>
      </c>
      <c r="I24" s="259">
        <f t="shared" si="1"/>
        <v>15.384615384615385</v>
      </c>
      <c r="J24" s="133"/>
      <c r="K24" s="300">
        <v>3</v>
      </c>
      <c r="L24" s="259">
        <f t="shared" si="2"/>
        <v>23.076923076923077</v>
      </c>
      <c r="M24" s="133"/>
      <c r="N24" s="300">
        <v>2</v>
      </c>
      <c r="O24" s="259">
        <f t="shared" si="3"/>
        <v>15.384615384615385</v>
      </c>
      <c r="P24" s="133"/>
      <c r="Q24" s="300">
        <v>6</v>
      </c>
      <c r="R24" s="259">
        <f t="shared" si="4"/>
        <v>46.153846153846153</v>
      </c>
      <c r="S24" s="423"/>
    </row>
    <row r="25" spans="1:19">
      <c r="A25" s="299" t="s">
        <v>433</v>
      </c>
      <c r="B25" s="206">
        <f t="shared" si="5"/>
        <v>1</v>
      </c>
      <c r="C25" s="131">
        <f t="shared" si="6"/>
        <v>0.60606060606060608</v>
      </c>
      <c r="D25" s="133"/>
      <c r="E25" s="300">
        <v>0</v>
      </c>
      <c r="F25" s="259">
        <f t="shared" si="0"/>
        <v>0</v>
      </c>
      <c r="G25" s="133"/>
      <c r="H25" s="300">
        <v>0</v>
      </c>
      <c r="I25" s="259">
        <f t="shared" si="1"/>
        <v>0</v>
      </c>
      <c r="J25" s="133"/>
      <c r="K25" s="300">
        <v>0</v>
      </c>
      <c r="L25" s="259">
        <f t="shared" si="2"/>
        <v>0</v>
      </c>
      <c r="M25" s="133"/>
      <c r="N25" s="300">
        <v>0</v>
      </c>
      <c r="O25" s="259">
        <f t="shared" si="3"/>
        <v>0</v>
      </c>
      <c r="P25" s="133"/>
      <c r="Q25" s="300">
        <v>1</v>
      </c>
      <c r="R25" s="259">
        <f t="shared" si="4"/>
        <v>100</v>
      </c>
      <c r="S25" s="423"/>
    </row>
    <row r="26" spans="1:19">
      <c r="A26" s="299" t="s">
        <v>434</v>
      </c>
      <c r="B26" s="206">
        <f t="shared" si="5"/>
        <v>1</v>
      </c>
      <c r="C26" s="131">
        <f t="shared" si="6"/>
        <v>0.60606060606060608</v>
      </c>
      <c r="D26" s="133"/>
      <c r="E26" s="300">
        <v>0</v>
      </c>
      <c r="F26" s="259">
        <f t="shared" si="0"/>
        <v>0</v>
      </c>
      <c r="G26" s="133"/>
      <c r="H26" s="300">
        <v>0</v>
      </c>
      <c r="I26" s="259">
        <f t="shared" si="1"/>
        <v>0</v>
      </c>
      <c r="J26" s="133"/>
      <c r="K26" s="300">
        <v>0</v>
      </c>
      <c r="L26" s="259">
        <f t="shared" si="2"/>
        <v>0</v>
      </c>
      <c r="M26" s="133"/>
      <c r="N26" s="300">
        <v>0</v>
      </c>
      <c r="O26" s="259">
        <f t="shared" si="3"/>
        <v>0</v>
      </c>
      <c r="P26" s="133"/>
      <c r="Q26" s="300">
        <v>1</v>
      </c>
      <c r="R26" s="259">
        <f t="shared" si="4"/>
        <v>100</v>
      </c>
      <c r="S26" s="139"/>
    </row>
    <row r="27" spans="1:19">
      <c r="A27" s="299" t="s">
        <v>435</v>
      </c>
      <c r="B27" s="206">
        <f t="shared" si="5"/>
        <v>6</v>
      </c>
      <c r="C27" s="131">
        <f t="shared" si="6"/>
        <v>3.6363636363636362</v>
      </c>
      <c r="D27" s="133"/>
      <c r="E27" s="300">
        <v>1</v>
      </c>
      <c r="F27" s="259">
        <f t="shared" si="0"/>
        <v>16.666666666666664</v>
      </c>
      <c r="G27" s="133"/>
      <c r="H27" s="300">
        <v>1</v>
      </c>
      <c r="I27" s="259">
        <f t="shared" si="1"/>
        <v>16.666666666666664</v>
      </c>
      <c r="J27" s="133"/>
      <c r="K27" s="300">
        <v>1</v>
      </c>
      <c r="L27" s="259">
        <f t="shared" si="2"/>
        <v>16.666666666666664</v>
      </c>
      <c r="M27" s="133"/>
      <c r="N27" s="300">
        <v>2</v>
      </c>
      <c r="O27" s="259">
        <f t="shared" si="3"/>
        <v>33.333333333333329</v>
      </c>
      <c r="P27" s="133"/>
      <c r="Q27" s="300">
        <v>1</v>
      </c>
      <c r="R27" s="259">
        <f t="shared" si="4"/>
        <v>16.666666666666664</v>
      </c>
      <c r="S27" s="423"/>
    </row>
    <row r="28" spans="1:19">
      <c r="A28" s="299" t="s">
        <v>331</v>
      </c>
      <c r="B28" s="206">
        <f t="shared" si="5"/>
        <v>1</v>
      </c>
      <c r="C28" s="131">
        <f t="shared" si="6"/>
        <v>0.60606060606060608</v>
      </c>
      <c r="D28" s="133"/>
      <c r="E28" s="300">
        <v>0</v>
      </c>
      <c r="F28" s="259">
        <f t="shared" si="0"/>
        <v>0</v>
      </c>
      <c r="G28" s="133"/>
      <c r="H28" s="300">
        <v>0</v>
      </c>
      <c r="I28" s="259">
        <f t="shared" si="1"/>
        <v>0</v>
      </c>
      <c r="J28" s="133"/>
      <c r="K28" s="300">
        <v>0</v>
      </c>
      <c r="L28" s="259">
        <f t="shared" si="2"/>
        <v>0</v>
      </c>
      <c r="M28" s="133"/>
      <c r="N28" s="300">
        <v>0</v>
      </c>
      <c r="O28" s="259">
        <f t="shared" si="3"/>
        <v>0</v>
      </c>
      <c r="P28" s="133"/>
      <c r="Q28" s="300">
        <v>1</v>
      </c>
      <c r="R28" s="259">
        <f t="shared" si="4"/>
        <v>100</v>
      </c>
      <c r="S28" s="139"/>
    </row>
    <row r="29" spans="1:19" ht="26.4">
      <c r="A29" s="299" t="s">
        <v>360</v>
      </c>
      <c r="B29" s="206">
        <f t="shared" si="5"/>
        <v>1</v>
      </c>
      <c r="C29" s="131">
        <f t="shared" si="6"/>
        <v>0.60606060606060608</v>
      </c>
      <c r="D29" s="133"/>
      <c r="E29" s="300">
        <v>0</v>
      </c>
      <c r="F29" s="259">
        <f t="shared" si="0"/>
        <v>0</v>
      </c>
      <c r="G29" s="130"/>
      <c r="H29" s="300">
        <v>0</v>
      </c>
      <c r="I29" s="259">
        <f t="shared" si="1"/>
        <v>0</v>
      </c>
      <c r="J29" s="130"/>
      <c r="K29" s="300">
        <v>0</v>
      </c>
      <c r="L29" s="259">
        <f t="shared" si="2"/>
        <v>0</v>
      </c>
      <c r="M29" s="130"/>
      <c r="N29" s="300">
        <v>0</v>
      </c>
      <c r="O29" s="259">
        <f t="shared" si="3"/>
        <v>0</v>
      </c>
      <c r="P29" s="133"/>
      <c r="Q29" s="300">
        <v>1</v>
      </c>
      <c r="R29" s="259">
        <f t="shared" si="4"/>
        <v>100</v>
      </c>
      <c r="S29" s="139"/>
    </row>
    <row r="30" spans="1:19">
      <c r="A30" s="299" t="s">
        <v>436</v>
      </c>
      <c r="B30" s="206">
        <f t="shared" si="5"/>
        <v>3</v>
      </c>
      <c r="C30" s="131">
        <f t="shared" si="6"/>
        <v>1.8181818181818181</v>
      </c>
      <c r="D30" s="133"/>
      <c r="E30" s="300">
        <v>0</v>
      </c>
      <c r="F30" s="259">
        <f t="shared" si="0"/>
        <v>0</v>
      </c>
      <c r="G30" s="130"/>
      <c r="H30" s="300">
        <v>0</v>
      </c>
      <c r="I30" s="259">
        <f t="shared" si="1"/>
        <v>0</v>
      </c>
      <c r="J30" s="130"/>
      <c r="K30" s="300">
        <v>0</v>
      </c>
      <c r="L30" s="259">
        <f t="shared" si="2"/>
        <v>0</v>
      </c>
      <c r="M30" s="130"/>
      <c r="N30" s="300">
        <v>0</v>
      </c>
      <c r="O30" s="259">
        <f t="shared" si="3"/>
        <v>0</v>
      </c>
      <c r="P30" s="133"/>
      <c r="Q30" s="300">
        <v>3</v>
      </c>
      <c r="R30" s="259">
        <f t="shared" si="4"/>
        <v>100</v>
      </c>
      <c r="S30" s="423"/>
    </row>
    <row r="31" spans="1:19">
      <c r="A31" s="299" t="s">
        <v>437</v>
      </c>
      <c r="B31" s="206">
        <f>E31+H31+K31+N31+Q31+S31</f>
        <v>1</v>
      </c>
      <c r="C31" s="131">
        <f>IF(A31&lt;&gt;0,B31/$B$12*100,"")</f>
        <v>0.60606060606060608</v>
      </c>
      <c r="D31" s="133"/>
      <c r="E31" s="300">
        <v>0</v>
      </c>
      <c r="F31" s="259">
        <v>0</v>
      </c>
      <c r="G31" s="130"/>
      <c r="H31" s="300">
        <v>0</v>
      </c>
      <c r="I31" s="259">
        <f t="shared" si="1"/>
        <v>0</v>
      </c>
      <c r="J31" s="130"/>
      <c r="K31" s="300">
        <v>0</v>
      </c>
      <c r="L31" s="259">
        <v>0</v>
      </c>
      <c r="M31" s="130"/>
      <c r="N31" s="300">
        <v>0</v>
      </c>
      <c r="O31" s="259">
        <v>0</v>
      </c>
      <c r="P31" s="133"/>
      <c r="Q31" s="300">
        <v>1</v>
      </c>
      <c r="R31" s="259">
        <f t="shared" si="4"/>
        <v>100</v>
      </c>
      <c r="S31" s="423"/>
    </row>
    <row r="32" spans="1:19">
      <c r="A32" s="299" t="s">
        <v>438</v>
      </c>
      <c r="B32" s="206">
        <f t="shared" si="5"/>
        <v>6</v>
      </c>
      <c r="C32" s="131">
        <f t="shared" si="6"/>
        <v>3.6363636363636362</v>
      </c>
      <c r="D32" s="131"/>
      <c r="E32" s="300">
        <v>0</v>
      </c>
      <c r="F32" s="259">
        <f t="shared" si="0"/>
        <v>0</v>
      </c>
      <c r="G32" s="130"/>
      <c r="H32" s="300">
        <v>0</v>
      </c>
      <c r="I32" s="259">
        <f t="shared" si="1"/>
        <v>0</v>
      </c>
      <c r="J32" s="130"/>
      <c r="K32" s="300">
        <v>1</v>
      </c>
      <c r="L32" s="259">
        <f t="shared" si="2"/>
        <v>16.666666666666664</v>
      </c>
      <c r="M32" s="130"/>
      <c r="N32" s="300">
        <v>0</v>
      </c>
      <c r="O32" s="259">
        <f t="shared" si="3"/>
        <v>0</v>
      </c>
      <c r="P32" s="133"/>
      <c r="Q32" s="300">
        <v>5</v>
      </c>
      <c r="R32" s="259">
        <f t="shared" si="4"/>
        <v>83.333333333333343</v>
      </c>
      <c r="S32" s="423"/>
    </row>
    <row r="33" spans="1:19">
      <c r="A33" s="299" t="s">
        <v>439</v>
      </c>
      <c r="B33" s="206">
        <f t="shared" si="5"/>
        <v>15</v>
      </c>
      <c r="C33" s="131">
        <f t="shared" si="6"/>
        <v>9.0909090909090917</v>
      </c>
      <c r="D33" s="131"/>
      <c r="E33" s="300">
        <v>1</v>
      </c>
      <c r="F33" s="259">
        <f t="shared" si="0"/>
        <v>6.666666666666667</v>
      </c>
      <c r="G33" s="130"/>
      <c r="H33" s="300">
        <v>2</v>
      </c>
      <c r="I33" s="259">
        <f t="shared" si="1"/>
        <v>13.333333333333334</v>
      </c>
      <c r="J33" s="130"/>
      <c r="K33" s="300">
        <v>0</v>
      </c>
      <c r="L33" s="259">
        <f t="shared" si="2"/>
        <v>0</v>
      </c>
      <c r="M33" s="130"/>
      <c r="N33" s="300">
        <v>1</v>
      </c>
      <c r="O33" s="259">
        <f t="shared" si="3"/>
        <v>6.666666666666667</v>
      </c>
      <c r="P33" s="133"/>
      <c r="Q33" s="300">
        <v>11</v>
      </c>
      <c r="R33" s="259">
        <f t="shared" si="4"/>
        <v>73.333333333333329</v>
      </c>
      <c r="S33" s="139"/>
    </row>
    <row r="34" spans="1:19">
      <c r="A34" s="299" t="s">
        <v>440</v>
      </c>
      <c r="B34" s="206">
        <f t="shared" si="5"/>
        <v>2</v>
      </c>
      <c r="C34" s="131">
        <f t="shared" si="6"/>
        <v>1.2121212121212122</v>
      </c>
      <c r="D34" s="131"/>
      <c r="E34" s="300">
        <v>0</v>
      </c>
      <c r="F34" s="259">
        <f t="shared" si="0"/>
        <v>0</v>
      </c>
      <c r="G34" s="130"/>
      <c r="H34" s="300">
        <v>0</v>
      </c>
      <c r="I34" s="259">
        <f t="shared" si="1"/>
        <v>0</v>
      </c>
      <c r="J34" s="130"/>
      <c r="K34" s="300">
        <v>0</v>
      </c>
      <c r="L34" s="259">
        <f t="shared" si="2"/>
        <v>0</v>
      </c>
      <c r="M34" s="130"/>
      <c r="N34" s="300">
        <v>0</v>
      </c>
      <c r="O34" s="259">
        <f t="shared" si="3"/>
        <v>0</v>
      </c>
      <c r="P34" s="133"/>
      <c r="Q34" s="300">
        <v>2</v>
      </c>
      <c r="R34" s="259">
        <f t="shared" si="4"/>
        <v>100</v>
      </c>
      <c r="S34" s="423"/>
    </row>
    <row r="35" spans="1:19">
      <c r="A35" s="299" t="s">
        <v>441</v>
      </c>
      <c r="B35" s="206">
        <f t="shared" si="5"/>
        <v>2</v>
      </c>
      <c r="C35" s="131">
        <f t="shared" si="6"/>
        <v>1.2121212121212122</v>
      </c>
      <c r="D35" s="131"/>
      <c r="E35" s="300">
        <v>1</v>
      </c>
      <c r="F35" s="259">
        <f t="shared" si="0"/>
        <v>50</v>
      </c>
      <c r="G35" s="130"/>
      <c r="H35" s="300">
        <v>0</v>
      </c>
      <c r="I35" s="259">
        <f t="shared" si="1"/>
        <v>0</v>
      </c>
      <c r="J35" s="130"/>
      <c r="K35" s="300">
        <v>1</v>
      </c>
      <c r="L35" s="259">
        <f t="shared" si="2"/>
        <v>50</v>
      </c>
      <c r="M35" s="130"/>
      <c r="N35" s="300">
        <v>0</v>
      </c>
      <c r="O35" s="259">
        <f t="shared" si="3"/>
        <v>0</v>
      </c>
      <c r="P35" s="133"/>
      <c r="Q35" s="300">
        <v>0</v>
      </c>
      <c r="R35" s="259">
        <f t="shared" si="4"/>
        <v>0</v>
      </c>
      <c r="S35" s="423"/>
    </row>
    <row r="36" spans="1:19" ht="26.4">
      <c r="A36" s="299" t="s">
        <v>363</v>
      </c>
      <c r="B36" s="206">
        <f t="shared" si="5"/>
        <v>2</v>
      </c>
      <c r="C36" s="131">
        <f t="shared" si="6"/>
        <v>1.2121212121212122</v>
      </c>
      <c r="D36" s="131"/>
      <c r="E36" s="300">
        <v>0</v>
      </c>
      <c r="F36" s="259">
        <f t="shared" si="0"/>
        <v>0</v>
      </c>
      <c r="G36" s="130"/>
      <c r="H36" s="300">
        <v>0</v>
      </c>
      <c r="I36" s="259">
        <f t="shared" si="1"/>
        <v>0</v>
      </c>
      <c r="J36" s="130"/>
      <c r="K36" s="300">
        <v>0</v>
      </c>
      <c r="L36" s="259">
        <f t="shared" si="2"/>
        <v>0</v>
      </c>
      <c r="M36" s="130"/>
      <c r="N36" s="300">
        <v>0</v>
      </c>
      <c r="O36" s="259">
        <f t="shared" si="3"/>
        <v>0</v>
      </c>
      <c r="P36" s="133"/>
      <c r="Q36" s="300">
        <v>2</v>
      </c>
      <c r="R36" s="259">
        <f t="shared" si="4"/>
        <v>100</v>
      </c>
      <c r="S36" s="423"/>
    </row>
    <row r="37" spans="1:19">
      <c r="A37" s="299" t="s">
        <v>442</v>
      </c>
      <c r="B37" s="206">
        <f>E37+H37+K37+N37+Q37+S37</f>
        <v>1</v>
      </c>
      <c r="C37" s="131">
        <f>IF(A37&lt;&gt;0,B37/$B$12*100,"")</f>
        <v>0.60606060606060608</v>
      </c>
      <c r="D37" s="131"/>
      <c r="E37" s="300">
        <v>0</v>
      </c>
      <c r="F37" s="259">
        <v>0</v>
      </c>
      <c r="G37" s="130"/>
      <c r="H37" s="300">
        <v>0</v>
      </c>
      <c r="I37" s="259">
        <f t="shared" si="1"/>
        <v>0</v>
      </c>
      <c r="J37" s="130"/>
      <c r="K37" s="300">
        <v>0</v>
      </c>
      <c r="L37" s="259">
        <v>0</v>
      </c>
      <c r="M37" s="130"/>
      <c r="N37" s="300">
        <v>0</v>
      </c>
      <c r="O37" s="259">
        <v>0</v>
      </c>
      <c r="P37" s="133"/>
      <c r="Q37" s="300">
        <v>1</v>
      </c>
      <c r="R37" s="259">
        <f t="shared" si="4"/>
        <v>100</v>
      </c>
      <c r="S37" s="423"/>
    </row>
    <row r="38" spans="1:19">
      <c r="A38" s="299" t="s">
        <v>328</v>
      </c>
      <c r="B38" s="206">
        <f t="shared" si="5"/>
        <v>10</v>
      </c>
      <c r="C38" s="131">
        <f t="shared" si="6"/>
        <v>6.0606060606060606</v>
      </c>
      <c r="D38" s="131"/>
      <c r="E38" s="300">
        <v>0</v>
      </c>
      <c r="F38" s="259">
        <f t="shared" si="0"/>
        <v>0</v>
      </c>
      <c r="G38" s="130"/>
      <c r="H38" s="300">
        <v>0</v>
      </c>
      <c r="I38" s="259">
        <f t="shared" si="1"/>
        <v>0</v>
      </c>
      <c r="J38" s="130"/>
      <c r="K38" s="300">
        <v>0</v>
      </c>
      <c r="L38" s="259">
        <f t="shared" si="2"/>
        <v>0</v>
      </c>
      <c r="M38" s="130"/>
      <c r="N38" s="300">
        <v>1</v>
      </c>
      <c r="O38" s="259">
        <f t="shared" si="3"/>
        <v>10</v>
      </c>
      <c r="P38" s="133"/>
      <c r="Q38" s="300">
        <v>9</v>
      </c>
      <c r="R38" s="259">
        <f t="shared" si="4"/>
        <v>90</v>
      </c>
      <c r="S38" s="423"/>
    </row>
    <row r="39" spans="1:19">
      <c r="A39" s="299" t="s">
        <v>443</v>
      </c>
      <c r="B39" s="206">
        <f t="shared" si="5"/>
        <v>2</v>
      </c>
      <c r="C39" s="131">
        <f t="shared" si="6"/>
        <v>1.2121212121212122</v>
      </c>
      <c r="D39" s="131"/>
      <c r="E39" s="300">
        <v>0</v>
      </c>
      <c r="F39" s="259">
        <f t="shared" si="0"/>
        <v>0</v>
      </c>
      <c r="G39" s="130"/>
      <c r="H39" s="300">
        <v>0</v>
      </c>
      <c r="I39" s="259">
        <f t="shared" si="1"/>
        <v>0</v>
      </c>
      <c r="J39" s="130"/>
      <c r="K39" s="300">
        <v>0</v>
      </c>
      <c r="L39" s="259">
        <f t="shared" si="2"/>
        <v>0</v>
      </c>
      <c r="M39" s="130"/>
      <c r="N39" s="300">
        <v>1</v>
      </c>
      <c r="O39" s="259">
        <f t="shared" si="3"/>
        <v>50</v>
      </c>
      <c r="P39" s="133"/>
      <c r="Q39" s="300">
        <v>1</v>
      </c>
      <c r="R39" s="259">
        <f t="shared" si="4"/>
        <v>50</v>
      </c>
      <c r="S39" s="423"/>
    </row>
    <row r="40" spans="1:19">
      <c r="A40" s="299" t="s">
        <v>334</v>
      </c>
      <c r="B40" s="206">
        <f t="shared" si="5"/>
        <v>5</v>
      </c>
      <c r="C40" s="131">
        <f t="shared" si="6"/>
        <v>3.0303030303030303</v>
      </c>
      <c r="D40" s="131"/>
      <c r="E40" s="300">
        <v>0</v>
      </c>
      <c r="F40" s="259">
        <f t="shared" si="0"/>
        <v>0</v>
      </c>
      <c r="G40" s="130"/>
      <c r="H40" s="300">
        <v>0</v>
      </c>
      <c r="I40" s="259">
        <f t="shared" si="1"/>
        <v>0</v>
      </c>
      <c r="J40" s="130"/>
      <c r="K40" s="300">
        <v>1</v>
      </c>
      <c r="L40" s="259">
        <f t="shared" si="2"/>
        <v>20</v>
      </c>
      <c r="M40" s="130"/>
      <c r="N40" s="300">
        <v>1</v>
      </c>
      <c r="O40" s="259">
        <f t="shared" si="3"/>
        <v>20</v>
      </c>
      <c r="P40" s="133"/>
      <c r="Q40" s="300">
        <v>3</v>
      </c>
      <c r="R40" s="259">
        <f t="shared" si="4"/>
        <v>60</v>
      </c>
      <c r="S40" s="423"/>
    </row>
    <row r="41" spans="1:19" ht="12.75" customHeight="1">
      <c r="A41" s="299" t="s">
        <v>330</v>
      </c>
      <c r="B41" s="206">
        <f t="shared" si="5"/>
        <v>1</v>
      </c>
      <c r="C41" s="131">
        <f t="shared" si="6"/>
        <v>0.60606060606060608</v>
      </c>
      <c r="D41" s="131"/>
      <c r="E41" s="300">
        <v>0</v>
      </c>
      <c r="F41" s="259">
        <f t="shared" si="0"/>
        <v>0</v>
      </c>
      <c r="G41" s="130"/>
      <c r="H41" s="300">
        <v>0</v>
      </c>
      <c r="I41" s="259">
        <f t="shared" si="1"/>
        <v>0</v>
      </c>
      <c r="J41" s="130"/>
      <c r="K41" s="300">
        <v>0</v>
      </c>
      <c r="L41" s="259">
        <f t="shared" si="2"/>
        <v>0</v>
      </c>
      <c r="M41" s="130"/>
      <c r="N41" s="300">
        <v>0</v>
      </c>
      <c r="O41" s="259">
        <f t="shared" si="3"/>
        <v>0</v>
      </c>
      <c r="P41" s="133"/>
      <c r="Q41" s="300">
        <v>1</v>
      </c>
      <c r="R41" s="259">
        <f t="shared" si="4"/>
        <v>100</v>
      </c>
      <c r="S41" s="423"/>
    </row>
    <row r="42" spans="1:19" ht="12.9" customHeight="1">
      <c r="A42" s="299" t="s">
        <v>444</v>
      </c>
      <c r="B42" s="206">
        <f t="shared" si="5"/>
        <v>1</v>
      </c>
      <c r="C42" s="131">
        <f>IF(A42&lt;&gt;0,B42/$B$12*100,"")</f>
        <v>0.60606060606060608</v>
      </c>
      <c r="D42" s="131"/>
      <c r="E42" s="300">
        <v>0</v>
      </c>
      <c r="F42" s="259">
        <f t="shared" si="0"/>
        <v>0</v>
      </c>
      <c r="G42" s="130"/>
      <c r="H42" s="300">
        <v>0</v>
      </c>
      <c r="I42" s="259">
        <f t="shared" si="1"/>
        <v>0</v>
      </c>
      <c r="J42" s="130"/>
      <c r="K42" s="300">
        <v>0</v>
      </c>
      <c r="L42" s="259">
        <f t="shared" si="2"/>
        <v>0</v>
      </c>
      <c r="M42" s="130"/>
      <c r="N42" s="300">
        <v>0</v>
      </c>
      <c r="O42" s="259">
        <f t="shared" si="3"/>
        <v>0</v>
      </c>
      <c r="P42" s="133"/>
      <c r="Q42" s="300">
        <v>1</v>
      </c>
      <c r="R42" s="259">
        <f t="shared" si="4"/>
        <v>100</v>
      </c>
      <c r="S42" s="423"/>
    </row>
    <row r="43" spans="1:19" ht="12.9" customHeight="1">
      <c r="A43" s="299" t="s">
        <v>445</v>
      </c>
      <c r="B43" s="206">
        <f t="shared" si="5"/>
        <v>1</v>
      </c>
      <c r="C43" s="131">
        <f>IF(A43&lt;&gt;0,B43/$B$12*100,"")</f>
        <v>0.60606060606060608</v>
      </c>
      <c r="D43" s="131"/>
      <c r="E43" s="300">
        <v>0</v>
      </c>
      <c r="F43" s="259">
        <f t="shared" si="0"/>
        <v>0</v>
      </c>
      <c r="G43" s="130"/>
      <c r="H43" s="300">
        <v>0</v>
      </c>
      <c r="I43" s="259">
        <f t="shared" si="1"/>
        <v>0</v>
      </c>
      <c r="J43" s="130"/>
      <c r="K43" s="300">
        <v>0</v>
      </c>
      <c r="L43" s="259">
        <f t="shared" si="2"/>
        <v>0</v>
      </c>
      <c r="M43" s="130"/>
      <c r="N43" s="300">
        <v>0</v>
      </c>
      <c r="O43" s="259">
        <f t="shared" si="3"/>
        <v>0</v>
      </c>
      <c r="P43" s="133"/>
      <c r="Q43" s="300">
        <v>1</v>
      </c>
      <c r="R43" s="259">
        <f t="shared" si="4"/>
        <v>100</v>
      </c>
      <c r="S43" s="423"/>
    </row>
    <row r="44" spans="1:19" ht="12.9" customHeight="1">
      <c r="A44" s="299" t="s">
        <v>333</v>
      </c>
      <c r="B44" s="206">
        <f t="shared" si="5"/>
        <v>12</v>
      </c>
      <c r="C44" s="131">
        <f t="shared" si="6"/>
        <v>7.2727272727272725</v>
      </c>
      <c r="D44" s="131"/>
      <c r="E44" s="300">
        <v>1</v>
      </c>
      <c r="F44" s="259">
        <f t="shared" si="0"/>
        <v>8.3333333333333321</v>
      </c>
      <c r="G44" s="130"/>
      <c r="H44" s="300">
        <v>2</v>
      </c>
      <c r="I44" s="259">
        <f t="shared" si="1"/>
        <v>16.666666666666664</v>
      </c>
      <c r="J44" s="130"/>
      <c r="K44" s="300">
        <v>1</v>
      </c>
      <c r="L44" s="259">
        <f t="shared" si="2"/>
        <v>8.3333333333333321</v>
      </c>
      <c r="M44" s="130"/>
      <c r="N44" s="300">
        <v>3</v>
      </c>
      <c r="O44" s="259">
        <f t="shared" si="3"/>
        <v>25</v>
      </c>
      <c r="P44" s="133"/>
      <c r="Q44" s="300">
        <v>5</v>
      </c>
      <c r="R44" s="259">
        <f t="shared" si="4"/>
        <v>41.666666666666671</v>
      </c>
      <c r="S44" s="139"/>
    </row>
    <row r="45" spans="1:19" ht="12.9" customHeight="1">
      <c r="A45" s="299" t="s">
        <v>446</v>
      </c>
      <c r="B45" s="206">
        <f t="shared" si="5"/>
        <v>1</v>
      </c>
      <c r="C45" s="131">
        <f t="shared" si="6"/>
        <v>0.60606060606060608</v>
      </c>
      <c r="D45" s="131"/>
      <c r="E45" s="300">
        <v>1</v>
      </c>
      <c r="F45" s="259">
        <f t="shared" si="0"/>
        <v>100</v>
      </c>
      <c r="G45" s="130"/>
      <c r="H45" s="300">
        <v>0</v>
      </c>
      <c r="I45" s="259">
        <f t="shared" si="1"/>
        <v>0</v>
      </c>
      <c r="J45" s="130"/>
      <c r="K45" s="300">
        <v>0</v>
      </c>
      <c r="L45" s="259">
        <f t="shared" si="2"/>
        <v>0</v>
      </c>
      <c r="M45" s="130"/>
      <c r="N45" s="300">
        <v>0</v>
      </c>
      <c r="O45" s="259">
        <f t="shared" si="3"/>
        <v>0</v>
      </c>
      <c r="P45" s="133"/>
      <c r="Q45" s="300">
        <v>0</v>
      </c>
      <c r="R45" s="259">
        <f t="shared" si="4"/>
        <v>0</v>
      </c>
      <c r="S45" s="139"/>
    </row>
    <row r="46" spans="1:19" ht="12.9" customHeight="1">
      <c r="A46" s="299" t="s">
        <v>447</v>
      </c>
      <c r="B46" s="206">
        <f t="shared" si="5"/>
        <v>15</v>
      </c>
      <c r="C46" s="131">
        <f t="shared" si="6"/>
        <v>9.0909090909090917</v>
      </c>
      <c r="D46" s="131"/>
      <c r="E46" s="300">
        <v>1</v>
      </c>
      <c r="F46" s="259">
        <f t="shared" si="0"/>
        <v>6.666666666666667</v>
      </c>
      <c r="G46" s="130"/>
      <c r="H46" s="300">
        <v>1</v>
      </c>
      <c r="I46" s="259">
        <f t="shared" si="1"/>
        <v>6.666666666666667</v>
      </c>
      <c r="J46" s="130"/>
      <c r="K46" s="300">
        <v>2</v>
      </c>
      <c r="L46" s="259">
        <f t="shared" si="2"/>
        <v>13.333333333333334</v>
      </c>
      <c r="M46" s="130"/>
      <c r="N46" s="300">
        <v>4</v>
      </c>
      <c r="O46" s="259">
        <f t="shared" si="3"/>
        <v>26.666666666666668</v>
      </c>
      <c r="P46" s="133"/>
      <c r="Q46" s="300">
        <v>7</v>
      </c>
      <c r="R46" s="259">
        <f t="shared" si="4"/>
        <v>46.666666666666664</v>
      </c>
      <c r="S46" s="139"/>
    </row>
    <row r="47" spans="1:19" ht="12.9" customHeight="1">
      <c r="A47" s="299" t="s">
        <v>448</v>
      </c>
      <c r="B47" s="206">
        <f t="shared" si="5"/>
        <v>12</v>
      </c>
      <c r="C47" s="131">
        <f t="shared" si="6"/>
        <v>7.2727272727272725</v>
      </c>
      <c r="D47" s="131"/>
      <c r="E47" s="300">
        <v>1</v>
      </c>
      <c r="F47" s="259">
        <f t="shared" si="0"/>
        <v>8.3333333333333321</v>
      </c>
      <c r="G47" s="130"/>
      <c r="H47" s="300">
        <v>0</v>
      </c>
      <c r="I47" s="259">
        <f t="shared" si="1"/>
        <v>0</v>
      </c>
      <c r="J47" s="130"/>
      <c r="K47" s="300">
        <v>1</v>
      </c>
      <c r="L47" s="259">
        <f t="shared" si="2"/>
        <v>8.3333333333333321</v>
      </c>
      <c r="M47" s="130"/>
      <c r="N47" s="300">
        <v>3</v>
      </c>
      <c r="O47" s="259">
        <f t="shared" si="3"/>
        <v>25</v>
      </c>
      <c r="P47" s="133"/>
      <c r="Q47" s="300">
        <v>7</v>
      </c>
      <c r="R47" s="259">
        <f t="shared" si="4"/>
        <v>58.333333333333336</v>
      </c>
      <c r="S47" s="139"/>
    </row>
    <row r="48" spans="1:19" ht="12.9" customHeight="1">
      <c r="A48" s="299" t="s">
        <v>449</v>
      </c>
      <c r="B48" s="206">
        <f t="shared" si="5"/>
        <v>4</v>
      </c>
      <c r="C48" s="131">
        <f t="shared" si="6"/>
        <v>2.4242424242424243</v>
      </c>
      <c r="D48" s="131"/>
      <c r="E48" s="300">
        <v>1</v>
      </c>
      <c r="F48" s="259">
        <f t="shared" si="0"/>
        <v>25</v>
      </c>
      <c r="G48" s="130"/>
      <c r="H48" s="300">
        <v>0</v>
      </c>
      <c r="I48" s="259">
        <f t="shared" si="1"/>
        <v>0</v>
      </c>
      <c r="J48" s="130"/>
      <c r="K48" s="300">
        <v>0</v>
      </c>
      <c r="L48" s="259">
        <f t="shared" si="2"/>
        <v>0</v>
      </c>
      <c r="M48" s="130"/>
      <c r="N48" s="300">
        <v>0</v>
      </c>
      <c r="O48" s="259">
        <f t="shared" si="3"/>
        <v>0</v>
      </c>
      <c r="P48" s="133"/>
      <c r="Q48" s="300">
        <v>3</v>
      </c>
      <c r="R48" s="259">
        <f t="shared" si="4"/>
        <v>75</v>
      </c>
      <c r="S48" s="139"/>
    </row>
    <row r="49" spans="1:19" ht="12.9" customHeight="1">
      <c r="A49" s="299" t="s">
        <v>450</v>
      </c>
      <c r="B49" s="206">
        <f t="shared" si="5"/>
        <v>1</v>
      </c>
      <c r="C49" s="131">
        <f t="shared" si="6"/>
        <v>0.60606060606060608</v>
      </c>
      <c r="D49" s="131"/>
      <c r="E49" s="300">
        <v>0</v>
      </c>
      <c r="F49" s="259">
        <f t="shared" si="0"/>
        <v>0</v>
      </c>
      <c r="G49" s="130"/>
      <c r="H49" s="300">
        <v>1</v>
      </c>
      <c r="I49" s="259">
        <f t="shared" si="1"/>
        <v>100</v>
      </c>
      <c r="J49" s="130"/>
      <c r="K49" s="300">
        <v>0</v>
      </c>
      <c r="L49" s="259">
        <f t="shared" si="2"/>
        <v>0</v>
      </c>
      <c r="M49" s="130"/>
      <c r="N49" s="300">
        <v>0</v>
      </c>
      <c r="O49" s="259">
        <f t="shared" si="3"/>
        <v>0</v>
      </c>
      <c r="P49" s="133"/>
      <c r="Q49" s="300">
        <v>0</v>
      </c>
      <c r="R49" s="259">
        <f t="shared" si="4"/>
        <v>0</v>
      </c>
      <c r="S49" s="139"/>
    </row>
    <row r="50" spans="1:19" ht="12.9" customHeight="1">
      <c r="A50" s="299" t="s">
        <v>332</v>
      </c>
      <c r="B50" s="206">
        <f>E50+H50+K50+N50+Q50+S50</f>
        <v>3</v>
      </c>
      <c r="C50" s="131">
        <f>IF(A50&lt;&gt;0,B50/$B$12*100,"")</f>
        <v>1.8181818181818181</v>
      </c>
      <c r="D50" s="131"/>
      <c r="E50" s="300">
        <v>1</v>
      </c>
      <c r="F50" s="259">
        <f t="shared" si="0"/>
        <v>33.333333333333329</v>
      </c>
      <c r="G50" s="130"/>
      <c r="H50" s="300">
        <v>0</v>
      </c>
      <c r="I50" s="259">
        <f t="shared" si="1"/>
        <v>0</v>
      </c>
      <c r="J50" s="130"/>
      <c r="K50" s="300">
        <v>0</v>
      </c>
      <c r="L50" s="259">
        <f t="shared" si="2"/>
        <v>0</v>
      </c>
      <c r="M50" s="130"/>
      <c r="N50" s="300">
        <v>0</v>
      </c>
      <c r="O50" s="259">
        <f t="shared" si="3"/>
        <v>0</v>
      </c>
      <c r="P50" s="133"/>
      <c r="Q50" s="300">
        <v>2</v>
      </c>
      <c r="R50" s="259">
        <f t="shared" si="4"/>
        <v>66.666666666666657</v>
      </c>
      <c r="S50" s="139"/>
    </row>
    <row r="51" spans="1:19" ht="12.9" customHeight="1">
      <c r="A51" s="299" t="s">
        <v>451</v>
      </c>
      <c r="B51" s="206">
        <f t="shared" si="5"/>
        <v>1</v>
      </c>
      <c r="C51" s="131">
        <f t="shared" si="6"/>
        <v>0.60606060606060608</v>
      </c>
      <c r="D51" s="131"/>
      <c r="E51" s="300">
        <v>0</v>
      </c>
      <c r="F51" s="259">
        <f t="shared" si="0"/>
        <v>0</v>
      </c>
      <c r="G51" s="130"/>
      <c r="H51" s="300">
        <v>0</v>
      </c>
      <c r="I51" s="259">
        <f t="shared" si="1"/>
        <v>0</v>
      </c>
      <c r="J51" s="130"/>
      <c r="K51" s="300">
        <v>1</v>
      </c>
      <c r="L51" s="259">
        <f t="shared" si="2"/>
        <v>100</v>
      </c>
      <c r="M51" s="130"/>
      <c r="N51" s="300">
        <v>0</v>
      </c>
      <c r="O51" s="259">
        <f t="shared" si="3"/>
        <v>0</v>
      </c>
      <c r="P51" s="133"/>
      <c r="Q51" s="300">
        <v>0</v>
      </c>
      <c r="R51" s="259">
        <f t="shared" si="4"/>
        <v>0</v>
      </c>
      <c r="S51" s="139"/>
    </row>
    <row r="52" spans="1:19" ht="12.9" customHeight="1">
      <c r="A52" s="299" t="s">
        <v>336</v>
      </c>
      <c r="B52" s="206">
        <f t="shared" si="5"/>
        <v>1</v>
      </c>
      <c r="C52" s="131">
        <f t="shared" si="6"/>
        <v>0.60606060606060608</v>
      </c>
      <c r="D52" s="131"/>
      <c r="E52" s="300">
        <v>0</v>
      </c>
      <c r="F52" s="259">
        <f t="shared" si="0"/>
        <v>0</v>
      </c>
      <c r="G52" s="130"/>
      <c r="H52" s="300">
        <v>0</v>
      </c>
      <c r="I52" s="259">
        <f t="shared" si="1"/>
        <v>0</v>
      </c>
      <c r="J52" s="130"/>
      <c r="K52" s="300">
        <v>0</v>
      </c>
      <c r="L52" s="130">
        <f t="shared" si="2"/>
        <v>0</v>
      </c>
      <c r="M52" s="130"/>
      <c r="N52" s="300">
        <v>1</v>
      </c>
      <c r="O52" s="259">
        <f t="shared" si="3"/>
        <v>100</v>
      </c>
      <c r="P52" s="133"/>
      <c r="Q52" s="300">
        <v>0</v>
      </c>
      <c r="R52" s="259">
        <f t="shared" si="4"/>
        <v>0</v>
      </c>
      <c r="S52" s="139"/>
    </row>
    <row r="53" spans="1:19" ht="16.5" customHeight="1" thickBot="1">
      <c r="B53" s="134"/>
      <c r="C53" s="131"/>
      <c r="D53" s="131"/>
      <c r="E53" s="300"/>
      <c r="F53" s="131"/>
      <c r="G53" s="131"/>
      <c r="H53" s="300"/>
      <c r="I53" s="131"/>
      <c r="J53" s="131"/>
      <c r="K53" s="300"/>
      <c r="L53" s="424"/>
      <c r="M53" s="424"/>
      <c r="N53" s="300"/>
      <c r="O53" s="131"/>
      <c r="P53" s="131"/>
      <c r="Q53" s="300"/>
      <c r="R53" s="131"/>
      <c r="S53" s="289"/>
    </row>
    <row r="54" spans="1:19" ht="9.75" customHeight="1">
      <c r="A54" s="57"/>
      <c r="B54" s="425"/>
      <c r="C54" s="194"/>
      <c r="D54" s="194"/>
      <c r="E54" s="193"/>
      <c r="F54" s="194"/>
      <c r="G54" s="194"/>
      <c r="H54" s="193"/>
      <c r="I54" s="194"/>
      <c r="J54" s="194"/>
      <c r="K54" s="193"/>
      <c r="L54" s="194"/>
      <c r="M54" s="194"/>
      <c r="N54" s="425"/>
      <c r="O54" s="194"/>
      <c r="P54" s="194"/>
      <c r="Q54" s="193"/>
      <c r="R54" s="194"/>
      <c r="S54" s="193"/>
    </row>
    <row r="55" spans="1:19" ht="13.2" customHeight="1">
      <c r="A55" s="28" t="s">
        <v>366</v>
      </c>
      <c r="B55" s="398"/>
      <c r="C55" s="197"/>
      <c r="D55" s="197"/>
      <c r="E55" s="133"/>
      <c r="F55" s="197"/>
      <c r="G55" s="197"/>
      <c r="H55" s="133"/>
      <c r="I55" s="197"/>
      <c r="J55" s="197"/>
      <c r="K55" s="133"/>
      <c r="L55" s="197"/>
      <c r="M55" s="197"/>
      <c r="N55" s="398"/>
      <c r="O55" s="197"/>
      <c r="P55" s="197"/>
      <c r="Q55" s="133"/>
      <c r="R55" s="197"/>
      <c r="S55" s="130"/>
    </row>
    <row r="56" spans="1:19" ht="12" customHeight="1">
      <c r="A56" s="55" t="s">
        <v>351</v>
      </c>
      <c r="B56" s="303"/>
      <c r="C56" s="91"/>
      <c r="D56" s="91"/>
      <c r="E56" s="88"/>
      <c r="F56" s="91"/>
      <c r="G56" s="91"/>
      <c r="H56" s="88"/>
      <c r="I56" s="91"/>
      <c r="J56" s="91"/>
      <c r="K56" s="88"/>
      <c r="L56" s="91"/>
      <c r="M56" s="91"/>
      <c r="N56" s="303"/>
      <c r="O56" s="91"/>
      <c r="P56" s="91"/>
      <c r="Q56" s="88"/>
      <c r="R56" s="91"/>
    </row>
    <row r="57" spans="1:19" ht="7.5" customHeight="1"/>
    <row r="58" spans="1:19">
      <c r="A58" s="55" t="s">
        <v>352</v>
      </c>
    </row>
    <row r="59" spans="1:19">
      <c r="A59" s="55" t="s">
        <v>353</v>
      </c>
    </row>
  </sheetData>
  <mergeCells count="6">
    <mergeCell ref="Q8:R8"/>
    <mergeCell ref="B8:C8"/>
    <mergeCell ref="E8:F8"/>
    <mergeCell ref="H8:I8"/>
    <mergeCell ref="K8:L8"/>
    <mergeCell ref="N8:O8"/>
  </mergeCells>
  <conditionalFormatting sqref="A1:XFD1048576">
    <cfRule type="cellIs" dxfId="1" priority="1" operator="equal">
      <formula>0</formula>
    </cfRule>
  </conditionalFormatting>
  <pageMargins left="0.7" right="0.7" top="0.75" bottom="0.75" header="0.3" footer="0.3"/>
  <pageSetup orientation="portrait"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workbookViewId="0">
      <selection activeCell="A25" sqref="A25"/>
    </sheetView>
  </sheetViews>
  <sheetFormatPr baseColWidth="10" defaultColWidth="9.109375" defaultRowHeight="13.2"/>
  <cols>
    <col min="1" max="1" width="10.44140625" style="55" customWidth="1"/>
    <col min="2" max="2" width="7.6640625" style="83" customWidth="1"/>
    <col min="3" max="3" width="7.6640625" style="63" customWidth="1"/>
    <col min="4" max="4" width="1.6640625" style="55" customWidth="1"/>
    <col min="5" max="5" width="7.6640625" style="83" customWidth="1"/>
    <col min="6" max="6" width="7.6640625" style="63" customWidth="1"/>
    <col min="7" max="7" width="1.6640625" style="55" customWidth="1"/>
    <col min="8" max="8" width="6.6640625" style="83" customWidth="1"/>
    <col min="9" max="9" width="7.6640625" style="63" customWidth="1"/>
    <col min="10" max="10" width="1.6640625" style="63" customWidth="1"/>
    <col min="11" max="11" width="6.6640625" style="83" customWidth="1"/>
    <col min="12" max="12" width="7.6640625" style="55" customWidth="1"/>
    <col min="13" max="13" width="1.6640625" style="55" customWidth="1"/>
    <col min="14" max="14" width="6.6640625" style="83" customWidth="1"/>
    <col min="15" max="15" width="7.6640625" style="55" customWidth="1"/>
    <col min="16" max="16" width="1.6640625" style="55" customWidth="1"/>
    <col min="17" max="17" width="6.6640625" style="83" customWidth="1"/>
    <col min="18" max="18" width="7.6640625" style="55" customWidth="1"/>
    <col min="19" max="19" width="1.6640625" style="55" customWidth="1"/>
    <col min="20" max="20" width="6.6640625" style="55" customWidth="1"/>
    <col min="21" max="21" width="7.6640625" style="55" customWidth="1"/>
    <col min="22" max="22" width="1.88671875" style="55" customWidth="1"/>
    <col min="23" max="23" width="6.6640625" style="55" customWidth="1"/>
    <col min="24" max="24" width="7.6640625" style="55" customWidth="1"/>
    <col min="25" max="25" width="2" style="55" customWidth="1"/>
    <col min="26" max="256" width="9.109375" style="55"/>
    <col min="257" max="257" width="10.44140625" style="55" customWidth="1"/>
    <col min="258"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7.6640625" style="55" customWidth="1"/>
    <col min="278" max="278" width="1.88671875" style="55" customWidth="1"/>
    <col min="279" max="279" width="6.6640625" style="55" customWidth="1"/>
    <col min="280" max="280" width="7.6640625" style="55" customWidth="1"/>
    <col min="281" max="281" width="2" style="55" customWidth="1"/>
    <col min="282" max="512" width="9.109375" style="55"/>
    <col min="513" max="513" width="10.44140625" style="55" customWidth="1"/>
    <col min="514"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7.6640625" style="55" customWidth="1"/>
    <col min="534" max="534" width="1.88671875" style="55" customWidth="1"/>
    <col min="535" max="535" width="6.6640625" style="55" customWidth="1"/>
    <col min="536" max="536" width="7.6640625" style="55" customWidth="1"/>
    <col min="537" max="537" width="2" style="55" customWidth="1"/>
    <col min="538" max="768" width="9.109375" style="55"/>
    <col min="769" max="769" width="10.44140625" style="55" customWidth="1"/>
    <col min="770"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7.6640625" style="55" customWidth="1"/>
    <col min="790" max="790" width="1.88671875" style="55" customWidth="1"/>
    <col min="791" max="791" width="6.6640625" style="55" customWidth="1"/>
    <col min="792" max="792" width="7.6640625" style="55" customWidth="1"/>
    <col min="793" max="793" width="2" style="55" customWidth="1"/>
    <col min="794" max="1024" width="9.109375" style="55"/>
    <col min="1025" max="1025" width="10.44140625" style="55" customWidth="1"/>
    <col min="1026"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7.6640625" style="55" customWidth="1"/>
    <col min="1046" max="1046" width="1.88671875" style="55" customWidth="1"/>
    <col min="1047" max="1047" width="6.6640625" style="55" customWidth="1"/>
    <col min="1048" max="1048" width="7.6640625" style="55" customWidth="1"/>
    <col min="1049" max="1049" width="2" style="55" customWidth="1"/>
    <col min="1050" max="1280" width="9.109375" style="55"/>
    <col min="1281" max="1281" width="10.44140625" style="55" customWidth="1"/>
    <col min="1282"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7.6640625" style="55" customWidth="1"/>
    <col min="1302" max="1302" width="1.88671875" style="55" customWidth="1"/>
    <col min="1303" max="1303" width="6.6640625" style="55" customWidth="1"/>
    <col min="1304" max="1304" width="7.6640625" style="55" customWidth="1"/>
    <col min="1305" max="1305" width="2" style="55" customWidth="1"/>
    <col min="1306" max="1536" width="9.109375" style="55"/>
    <col min="1537" max="1537" width="10.44140625" style="55" customWidth="1"/>
    <col min="1538"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7.6640625" style="55" customWidth="1"/>
    <col min="1558" max="1558" width="1.88671875" style="55" customWidth="1"/>
    <col min="1559" max="1559" width="6.6640625" style="55" customWidth="1"/>
    <col min="1560" max="1560" width="7.6640625" style="55" customWidth="1"/>
    <col min="1561" max="1561" width="2" style="55" customWidth="1"/>
    <col min="1562" max="1792" width="9.109375" style="55"/>
    <col min="1793" max="1793" width="10.44140625" style="55" customWidth="1"/>
    <col min="1794"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7.6640625" style="55" customWidth="1"/>
    <col min="1814" max="1814" width="1.88671875" style="55" customWidth="1"/>
    <col min="1815" max="1815" width="6.6640625" style="55" customWidth="1"/>
    <col min="1816" max="1816" width="7.6640625" style="55" customWidth="1"/>
    <col min="1817" max="1817" width="2" style="55" customWidth="1"/>
    <col min="1818" max="2048" width="9.109375" style="55"/>
    <col min="2049" max="2049" width="10.44140625" style="55" customWidth="1"/>
    <col min="2050"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7.6640625" style="55" customWidth="1"/>
    <col min="2070" max="2070" width="1.88671875" style="55" customWidth="1"/>
    <col min="2071" max="2071" width="6.6640625" style="55" customWidth="1"/>
    <col min="2072" max="2072" width="7.6640625" style="55" customWidth="1"/>
    <col min="2073" max="2073" width="2" style="55" customWidth="1"/>
    <col min="2074" max="2304" width="9.109375" style="55"/>
    <col min="2305" max="2305" width="10.44140625" style="55" customWidth="1"/>
    <col min="2306"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7.6640625" style="55" customWidth="1"/>
    <col min="2326" max="2326" width="1.88671875" style="55" customWidth="1"/>
    <col min="2327" max="2327" width="6.6640625" style="55" customWidth="1"/>
    <col min="2328" max="2328" width="7.6640625" style="55" customWidth="1"/>
    <col min="2329" max="2329" width="2" style="55" customWidth="1"/>
    <col min="2330" max="2560" width="9.109375" style="55"/>
    <col min="2561" max="2561" width="10.44140625" style="55" customWidth="1"/>
    <col min="2562"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7.6640625" style="55" customWidth="1"/>
    <col min="2582" max="2582" width="1.88671875" style="55" customWidth="1"/>
    <col min="2583" max="2583" width="6.6640625" style="55" customWidth="1"/>
    <col min="2584" max="2584" width="7.6640625" style="55" customWidth="1"/>
    <col min="2585" max="2585" width="2" style="55" customWidth="1"/>
    <col min="2586" max="2816" width="9.109375" style="55"/>
    <col min="2817" max="2817" width="10.44140625" style="55" customWidth="1"/>
    <col min="2818"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7.6640625" style="55" customWidth="1"/>
    <col min="2838" max="2838" width="1.88671875" style="55" customWidth="1"/>
    <col min="2839" max="2839" width="6.6640625" style="55" customWidth="1"/>
    <col min="2840" max="2840" width="7.6640625" style="55" customWidth="1"/>
    <col min="2841" max="2841" width="2" style="55" customWidth="1"/>
    <col min="2842" max="3072" width="9.109375" style="55"/>
    <col min="3073" max="3073" width="10.44140625" style="55" customWidth="1"/>
    <col min="3074"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7.6640625" style="55" customWidth="1"/>
    <col min="3094" max="3094" width="1.88671875" style="55" customWidth="1"/>
    <col min="3095" max="3095" width="6.6640625" style="55" customWidth="1"/>
    <col min="3096" max="3096" width="7.6640625" style="55" customWidth="1"/>
    <col min="3097" max="3097" width="2" style="55" customWidth="1"/>
    <col min="3098" max="3328" width="9.109375" style="55"/>
    <col min="3329" max="3329" width="10.44140625" style="55" customWidth="1"/>
    <col min="3330"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7.6640625" style="55" customWidth="1"/>
    <col min="3350" max="3350" width="1.88671875" style="55" customWidth="1"/>
    <col min="3351" max="3351" width="6.6640625" style="55" customWidth="1"/>
    <col min="3352" max="3352" width="7.6640625" style="55" customWidth="1"/>
    <col min="3353" max="3353" width="2" style="55" customWidth="1"/>
    <col min="3354" max="3584" width="9.109375" style="55"/>
    <col min="3585" max="3585" width="10.44140625" style="55" customWidth="1"/>
    <col min="3586"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7.6640625" style="55" customWidth="1"/>
    <col min="3606" max="3606" width="1.88671875" style="55" customWidth="1"/>
    <col min="3607" max="3607" width="6.6640625" style="55" customWidth="1"/>
    <col min="3608" max="3608" width="7.6640625" style="55" customWidth="1"/>
    <col min="3609" max="3609" width="2" style="55" customWidth="1"/>
    <col min="3610" max="3840" width="9.109375" style="55"/>
    <col min="3841" max="3841" width="10.44140625" style="55" customWidth="1"/>
    <col min="3842"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7.6640625" style="55" customWidth="1"/>
    <col min="3862" max="3862" width="1.88671875" style="55" customWidth="1"/>
    <col min="3863" max="3863" width="6.6640625" style="55" customWidth="1"/>
    <col min="3864" max="3864" width="7.6640625" style="55" customWidth="1"/>
    <col min="3865" max="3865" width="2" style="55" customWidth="1"/>
    <col min="3866" max="4096" width="9.109375" style="55"/>
    <col min="4097" max="4097" width="10.44140625" style="55" customWidth="1"/>
    <col min="4098"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7.6640625" style="55" customWidth="1"/>
    <col min="4118" max="4118" width="1.88671875" style="55" customWidth="1"/>
    <col min="4119" max="4119" width="6.6640625" style="55" customWidth="1"/>
    <col min="4120" max="4120" width="7.6640625" style="55" customWidth="1"/>
    <col min="4121" max="4121" width="2" style="55" customWidth="1"/>
    <col min="4122" max="4352" width="9.109375" style="55"/>
    <col min="4353" max="4353" width="10.44140625" style="55" customWidth="1"/>
    <col min="4354"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7.6640625" style="55" customWidth="1"/>
    <col min="4374" max="4374" width="1.88671875" style="55" customWidth="1"/>
    <col min="4375" max="4375" width="6.6640625" style="55" customWidth="1"/>
    <col min="4376" max="4376" width="7.6640625" style="55" customWidth="1"/>
    <col min="4377" max="4377" width="2" style="55" customWidth="1"/>
    <col min="4378" max="4608" width="9.109375" style="55"/>
    <col min="4609" max="4609" width="10.44140625" style="55" customWidth="1"/>
    <col min="4610"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7.6640625" style="55" customWidth="1"/>
    <col min="4630" max="4630" width="1.88671875" style="55" customWidth="1"/>
    <col min="4631" max="4631" width="6.6640625" style="55" customWidth="1"/>
    <col min="4632" max="4632" width="7.6640625" style="55" customWidth="1"/>
    <col min="4633" max="4633" width="2" style="55" customWidth="1"/>
    <col min="4634" max="4864" width="9.109375" style="55"/>
    <col min="4865" max="4865" width="10.44140625" style="55" customWidth="1"/>
    <col min="4866"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7.6640625" style="55" customWidth="1"/>
    <col min="4886" max="4886" width="1.88671875" style="55" customWidth="1"/>
    <col min="4887" max="4887" width="6.6640625" style="55" customWidth="1"/>
    <col min="4888" max="4888" width="7.6640625" style="55" customWidth="1"/>
    <col min="4889" max="4889" width="2" style="55" customWidth="1"/>
    <col min="4890" max="5120" width="9.109375" style="55"/>
    <col min="5121" max="5121" width="10.44140625" style="55" customWidth="1"/>
    <col min="5122"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7.6640625" style="55" customWidth="1"/>
    <col min="5142" max="5142" width="1.88671875" style="55" customWidth="1"/>
    <col min="5143" max="5143" width="6.6640625" style="55" customWidth="1"/>
    <col min="5144" max="5144" width="7.6640625" style="55" customWidth="1"/>
    <col min="5145" max="5145" width="2" style="55" customWidth="1"/>
    <col min="5146" max="5376" width="9.109375" style="55"/>
    <col min="5377" max="5377" width="10.44140625" style="55" customWidth="1"/>
    <col min="5378"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7.6640625" style="55" customWidth="1"/>
    <col min="5398" max="5398" width="1.88671875" style="55" customWidth="1"/>
    <col min="5399" max="5399" width="6.6640625" style="55" customWidth="1"/>
    <col min="5400" max="5400" width="7.6640625" style="55" customWidth="1"/>
    <col min="5401" max="5401" width="2" style="55" customWidth="1"/>
    <col min="5402" max="5632" width="9.109375" style="55"/>
    <col min="5633" max="5633" width="10.44140625" style="55" customWidth="1"/>
    <col min="5634"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7.6640625" style="55" customWidth="1"/>
    <col min="5654" max="5654" width="1.88671875" style="55" customWidth="1"/>
    <col min="5655" max="5655" width="6.6640625" style="55" customWidth="1"/>
    <col min="5656" max="5656" width="7.6640625" style="55" customWidth="1"/>
    <col min="5657" max="5657" width="2" style="55" customWidth="1"/>
    <col min="5658" max="5888" width="9.109375" style="55"/>
    <col min="5889" max="5889" width="10.44140625" style="55" customWidth="1"/>
    <col min="5890"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7.6640625" style="55" customWidth="1"/>
    <col min="5910" max="5910" width="1.88671875" style="55" customWidth="1"/>
    <col min="5911" max="5911" width="6.6640625" style="55" customWidth="1"/>
    <col min="5912" max="5912" width="7.6640625" style="55" customWidth="1"/>
    <col min="5913" max="5913" width="2" style="55" customWidth="1"/>
    <col min="5914" max="6144" width="9.109375" style="55"/>
    <col min="6145" max="6145" width="10.44140625" style="55" customWidth="1"/>
    <col min="6146"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7.6640625" style="55" customWidth="1"/>
    <col min="6166" max="6166" width="1.88671875" style="55" customWidth="1"/>
    <col min="6167" max="6167" width="6.6640625" style="55" customWidth="1"/>
    <col min="6168" max="6168" width="7.6640625" style="55" customWidth="1"/>
    <col min="6169" max="6169" width="2" style="55" customWidth="1"/>
    <col min="6170" max="6400" width="9.109375" style="55"/>
    <col min="6401" max="6401" width="10.44140625" style="55" customWidth="1"/>
    <col min="6402"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7.6640625" style="55" customWidth="1"/>
    <col min="6422" max="6422" width="1.88671875" style="55" customWidth="1"/>
    <col min="6423" max="6423" width="6.6640625" style="55" customWidth="1"/>
    <col min="6424" max="6424" width="7.6640625" style="55" customWidth="1"/>
    <col min="6425" max="6425" width="2" style="55" customWidth="1"/>
    <col min="6426" max="6656" width="9.109375" style="55"/>
    <col min="6657" max="6657" width="10.44140625" style="55" customWidth="1"/>
    <col min="6658"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7.6640625" style="55" customWidth="1"/>
    <col min="6678" max="6678" width="1.88671875" style="55" customWidth="1"/>
    <col min="6679" max="6679" width="6.6640625" style="55" customWidth="1"/>
    <col min="6680" max="6680" width="7.6640625" style="55" customWidth="1"/>
    <col min="6681" max="6681" width="2" style="55" customWidth="1"/>
    <col min="6682" max="6912" width="9.109375" style="55"/>
    <col min="6913" max="6913" width="10.44140625" style="55" customWidth="1"/>
    <col min="6914"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7.6640625" style="55" customWidth="1"/>
    <col min="6934" max="6934" width="1.88671875" style="55" customWidth="1"/>
    <col min="6935" max="6935" width="6.6640625" style="55" customWidth="1"/>
    <col min="6936" max="6936" width="7.6640625" style="55" customWidth="1"/>
    <col min="6937" max="6937" width="2" style="55" customWidth="1"/>
    <col min="6938" max="7168" width="9.109375" style="55"/>
    <col min="7169" max="7169" width="10.44140625" style="55" customWidth="1"/>
    <col min="7170"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7.6640625" style="55" customWidth="1"/>
    <col min="7190" max="7190" width="1.88671875" style="55" customWidth="1"/>
    <col min="7191" max="7191" width="6.6640625" style="55" customWidth="1"/>
    <col min="7192" max="7192" width="7.6640625" style="55" customWidth="1"/>
    <col min="7193" max="7193" width="2" style="55" customWidth="1"/>
    <col min="7194" max="7424" width="9.109375" style="55"/>
    <col min="7425" max="7425" width="10.44140625" style="55" customWidth="1"/>
    <col min="7426"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7.6640625" style="55" customWidth="1"/>
    <col min="7446" max="7446" width="1.88671875" style="55" customWidth="1"/>
    <col min="7447" max="7447" width="6.6640625" style="55" customWidth="1"/>
    <col min="7448" max="7448" width="7.6640625" style="55" customWidth="1"/>
    <col min="7449" max="7449" width="2" style="55" customWidth="1"/>
    <col min="7450" max="7680" width="9.109375" style="55"/>
    <col min="7681" max="7681" width="10.44140625" style="55" customWidth="1"/>
    <col min="7682"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7.6640625" style="55" customWidth="1"/>
    <col min="7702" max="7702" width="1.88671875" style="55" customWidth="1"/>
    <col min="7703" max="7703" width="6.6640625" style="55" customWidth="1"/>
    <col min="7704" max="7704" width="7.6640625" style="55" customWidth="1"/>
    <col min="7705" max="7705" width="2" style="55" customWidth="1"/>
    <col min="7706" max="7936" width="9.109375" style="55"/>
    <col min="7937" max="7937" width="10.44140625" style="55" customWidth="1"/>
    <col min="7938"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7.6640625" style="55" customWidth="1"/>
    <col min="7958" max="7958" width="1.88671875" style="55" customWidth="1"/>
    <col min="7959" max="7959" width="6.6640625" style="55" customWidth="1"/>
    <col min="7960" max="7960" width="7.6640625" style="55" customWidth="1"/>
    <col min="7961" max="7961" width="2" style="55" customWidth="1"/>
    <col min="7962" max="8192" width="9.109375" style="55"/>
    <col min="8193" max="8193" width="10.44140625" style="55" customWidth="1"/>
    <col min="8194"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7.6640625" style="55" customWidth="1"/>
    <col min="8214" max="8214" width="1.88671875" style="55" customWidth="1"/>
    <col min="8215" max="8215" width="6.6640625" style="55" customWidth="1"/>
    <col min="8216" max="8216" width="7.6640625" style="55" customWidth="1"/>
    <col min="8217" max="8217" width="2" style="55" customWidth="1"/>
    <col min="8218" max="8448" width="9.109375" style="55"/>
    <col min="8449" max="8449" width="10.44140625" style="55" customWidth="1"/>
    <col min="8450"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7.6640625" style="55" customWidth="1"/>
    <col min="8470" max="8470" width="1.88671875" style="55" customWidth="1"/>
    <col min="8471" max="8471" width="6.6640625" style="55" customWidth="1"/>
    <col min="8472" max="8472" width="7.6640625" style="55" customWidth="1"/>
    <col min="8473" max="8473" width="2" style="55" customWidth="1"/>
    <col min="8474" max="8704" width="9.109375" style="55"/>
    <col min="8705" max="8705" width="10.44140625" style="55" customWidth="1"/>
    <col min="8706"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7.6640625" style="55" customWidth="1"/>
    <col min="8726" max="8726" width="1.88671875" style="55" customWidth="1"/>
    <col min="8727" max="8727" width="6.6640625" style="55" customWidth="1"/>
    <col min="8728" max="8728" width="7.6640625" style="55" customWidth="1"/>
    <col min="8729" max="8729" width="2" style="55" customWidth="1"/>
    <col min="8730" max="8960" width="9.109375" style="55"/>
    <col min="8961" max="8961" width="10.44140625" style="55" customWidth="1"/>
    <col min="8962"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7.6640625" style="55" customWidth="1"/>
    <col min="8982" max="8982" width="1.88671875" style="55" customWidth="1"/>
    <col min="8983" max="8983" width="6.6640625" style="55" customWidth="1"/>
    <col min="8984" max="8984" width="7.6640625" style="55" customWidth="1"/>
    <col min="8985" max="8985" width="2" style="55" customWidth="1"/>
    <col min="8986" max="9216" width="9.109375" style="55"/>
    <col min="9217" max="9217" width="10.44140625" style="55" customWidth="1"/>
    <col min="9218"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7.6640625" style="55" customWidth="1"/>
    <col min="9238" max="9238" width="1.88671875" style="55" customWidth="1"/>
    <col min="9239" max="9239" width="6.6640625" style="55" customWidth="1"/>
    <col min="9240" max="9240" width="7.6640625" style="55" customWidth="1"/>
    <col min="9241" max="9241" width="2" style="55" customWidth="1"/>
    <col min="9242" max="9472" width="9.109375" style="55"/>
    <col min="9473" max="9473" width="10.44140625" style="55" customWidth="1"/>
    <col min="9474"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7.6640625" style="55" customWidth="1"/>
    <col min="9494" max="9494" width="1.88671875" style="55" customWidth="1"/>
    <col min="9495" max="9495" width="6.6640625" style="55" customWidth="1"/>
    <col min="9496" max="9496" width="7.6640625" style="55" customWidth="1"/>
    <col min="9497" max="9497" width="2" style="55" customWidth="1"/>
    <col min="9498" max="9728" width="9.109375" style="55"/>
    <col min="9729" max="9729" width="10.44140625" style="55" customWidth="1"/>
    <col min="9730"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7.6640625" style="55" customWidth="1"/>
    <col min="9750" max="9750" width="1.88671875" style="55" customWidth="1"/>
    <col min="9751" max="9751" width="6.6640625" style="55" customWidth="1"/>
    <col min="9752" max="9752" width="7.6640625" style="55" customWidth="1"/>
    <col min="9753" max="9753" width="2" style="55" customWidth="1"/>
    <col min="9754" max="9984" width="9.109375" style="55"/>
    <col min="9985" max="9985" width="10.44140625" style="55" customWidth="1"/>
    <col min="9986"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7.6640625" style="55" customWidth="1"/>
    <col min="10006" max="10006" width="1.88671875" style="55" customWidth="1"/>
    <col min="10007" max="10007" width="6.6640625" style="55" customWidth="1"/>
    <col min="10008" max="10008" width="7.6640625" style="55" customWidth="1"/>
    <col min="10009" max="10009" width="2" style="55" customWidth="1"/>
    <col min="10010" max="10240" width="9.109375" style="55"/>
    <col min="10241" max="10241" width="10.44140625" style="55" customWidth="1"/>
    <col min="10242"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7.6640625" style="55" customWidth="1"/>
    <col min="10262" max="10262" width="1.88671875" style="55" customWidth="1"/>
    <col min="10263" max="10263" width="6.6640625" style="55" customWidth="1"/>
    <col min="10264" max="10264" width="7.6640625" style="55" customWidth="1"/>
    <col min="10265" max="10265" width="2" style="55" customWidth="1"/>
    <col min="10266" max="10496" width="9.109375" style="55"/>
    <col min="10497" max="10497" width="10.44140625" style="55" customWidth="1"/>
    <col min="10498"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7.6640625" style="55" customWidth="1"/>
    <col min="10518" max="10518" width="1.88671875" style="55" customWidth="1"/>
    <col min="10519" max="10519" width="6.6640625" style="55" customWidth="1"/>
    <col min="10520" max="10520" width="7.6640625" style="55" customWidth="1"/>
    <col min="10521" max="10521" width="2" style="55" customWidth="1"/>
    <col min="10522" max="10752" width="9.109375" style="55"/>
    <col min="10753" max="10753" width="10.44140625" style="55" customWidth="1"/>
    <col min="10754"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7.6640625" style="55" customWidth="1"/>
    <col min="10774" max="10774" width="1.88671875" style="55" customWidth="1"/>
    <col min="10775" max="10775" width="6.6640625" style="55" customWidth="1"/>
    <col min="10776" max="10776" width="7.6640625" style="55" customWidth="1"/>
    <col min="10777" max="10777" width="2" style="55" customWidth="1"/>
    <col min="10778" max="11008" width="9.109375" style="55"/>
    <col min="11009" max="11009" width="10.44140625" style="55" customWidth="1"/>
    <col min="11010"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7.6640625" style="55" customWidth="1"/>
    <col min="11030" max="11030" width="1.88671875" style="55" customWidth="1"/>
    <col min="11031" max="11031" width="6.6640625" style="55" customWidth="1"/>
    <col min="11032" max="11032" width="7.6640625" style="55" customWidth="1"/>
    <col min="11033" max="11033" width="2" style="55" customWidth="1"/>
    <col min="11034" max="11264" width="9.109375" style="55"/>
    <col min="11265" max="11265" width="10.44140625" style="55" customWidth="1"/>
    <col min="11266"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7.6640625" style="55" customWidth="1"/>
    <col min="11286" max="11286" width="1.88671875" style="55" customWidth="1"/>
    <col min="11287" max="11287" width="6.6640625" style="55" customWidth="1"/>
    <col min="11288" max="11288" width="7.6640625" style="55" customWidth="1"/>
    <col min="11289" max="11289" width="2" style="55" customWidth="1"/>
    <col min="11290" max="11520" width="9.109375" style="55"/>
    <col min="11521" max="11521" width="10.44140625" style="55" customWidth="1"/>
    <col min="11522"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7.6640625" style="55" customWidth="1"/>
    <col min="11542" max="11542" width="1.88671875" style="55" customWidth="1"/>
    <col min="11543" max="11543" width="6.6640625" style="55" customWidth="1"/>
    <col min="11544" max="11544" width="7.6640625" style="55" customWidth="1"/>
    <col min="11545" max="11545" width="2" style="55" customWidth="1"/>
    <col min="11546" max="11776" width="9.109375" style="55"/>
    <col min="11777" max="11777" width="10.44140625" style="55" customWidth="1"/>
    <col min="11778"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7.6640625" style="55" customWidth="1"/>
    <col min="11798" max="11798" width="1.88671875" style="55" customWidth="1"/>
    <col min="11799" max="11799" width="6.6640625" style="55" customWidth="1"/>
    <col min="11800" max="11800" width="7.6640625" style="55" customWidth="1"/>
    <col min="11801" max="11801" width="2" style="55" customWidth="1"/>
    <col min="11802" max="12032" width="9.109375" style="55"/>
    <col min="12033" max="12033" width="10.44140625" style="55" customWidth="1"/>
    <col min="12034"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7.6640625" style="55" customWidth="1"/>
    <col min="12054" max="12054" width="1.88671875" style="55" customWidth="1"/>
    <col min="12055" max="12055" width="6.6640625" style="55" customWidth="1"/>
    <col min="12056" max="12056" width="7.6640625" style="55" customWidth="1"/>
    <col min="12057" max="12057" width="2" style="55" customWidth="1"/>
    <col min="12058" max="12288" width="9.109375" style="55"/>
    <col min="12289" max="12289" width="10.44140625" style="55" customWidth="1"/>
    <col min="12290"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7.6640625" style="55" customWidth="1"/>
    <col min="12310" max="12310" width="1.88671875" style="55" customWidth="1"/>
    <col min="12311" max="12311" width="6.6640625" style="55" customWidth="1"/>
    <col min="12312" max="12312" width="7.6640625" style="55" customWidth="1"/>
    <col min="12313" max="12313" width="2" style="55" customWidth="1"/>
    <col min="12314" max="12544" width="9.109375" style="55"/>
    <col min="12545" max="12545" width="10.44140625" style="55" customWidth="1"/>
    <col min="12546"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7.6640625" style="55" customWidth="1"/>
    <col min="12566" max="12566" width="1.88671875" style="55" customWidth="1"/>
    <col min="12567" max="12567" width="6.6640625" style="55" customWidth="1"/>
    <col min="12568" max="12568" width="7.6640625" style="55" customWidth="1"/>
    <col min="12569" max="12569" width="2" style="55" customWidth="1"/>
    <col min="12570" max="12800" width="9.109375" style="55"/>
    <col min="12801" max="12801" width="10.44140625" style="55" customWidth="1"/>
    <col min="12802"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7.6640625" style="55" customWidth="1"/>
    <col min="12822" max="12822" width="1.88671875" style="55" customWidth="1"/>
    <col min="12823" max="12823" width="6.6640625" style="55" customWidth="1"/>
    <col min="12824" max="12824" width="7.6640625" style="55" customWidth="1"/>
    <col min="12825" max="12825" width="2" style="55" customWidth="1"/>
    <col min="12826" max="13056" width="9.109375" style="55"/>
    <col min="13057" max="13057" width="10.44140625" style="55" customWidth="1"/>
    <col min="13058"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7.6640625" style="55" customWidth="1"/>
    <col min="13078" max="13078" width="1.88671875" style="55" customWidth="1"/>
    <col min="13079" max="13079" width="6.6640625" style="55" customWidth="1"/>
    <col min="13080" max="13080" width="7.6640625" style="55" customWidth="1"/>
    <col min="13081" max="13081" width="2" style="55" customWidth="1"/>
    <col min="13082" max="13312" width="9.109375" style="55"/>
    <col min="13313" max="13313" width="10.44140625" style="55" customWidth="1"/>
    <col min="13314"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7.6640625" style="55" customWidth="1"/>
    <col min="13334" max="13334" width="1.88671875" style="55" customWidth="1"/>
    <col min="13335" max="13335" width="6.6640625" style="55" customWidth="1"/>
    <col min="13336" max="13336" width="7.6640625" style="55" customWidth="1"/>
    <col min="13337" max="13337" width="2" style="55" customWidth="1"/>
    <col min="13338" max="13568" width="9.109375" style="55"/>
    <col min="13569" max="13569" width="10.44140625" style="55" customWidth="1"/>
    <col min="13570"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7.6640625" style="55" customWidth="1"/>
    <col min="13590" max="13590" width="1.88671875" style="55" customWidth="1"/>
    <col min="13591" max="13591" width="6.6640625" style="55" customWidth="1"/>
    <col min="13592" max="13592" width="7.6640625" style="55" customWidth="1"/>
    <col min="13593" max="13593" width="2" style="55" customWidth="1"/>
    <col min="13594" max="13824" width="9.109375" style="55"/>
    <col min="13825" max="13825" width="10.44140625" style="55" customWidth="1"/>
    <col min="13826"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7.6640625" style="55" customWidth="1"/>
    <col min="13846" max="13846" width="1.88671875" style="55" customWidth="1"/>
    <col min="13847" max="13847" width="6.6640625" style="55" customWidth="1"/>
    <col min="13848" max="13848" width="7.6640625" style="55" customWidth="1"/>
    <col min="13849" max="13849" width="2" style="55" customWidth="1"/>
    <col min="13850" max="14080" width="9.109375" style="55"/>
    <col min="14081" max="14081" width="10.44140625" style="55" customWidth="1"/>
    <col min="14082"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7.6640625" style="55" customWidth="1"/>
    <col min="14102" max="14102" width="1.88671875" style="55" customWidth="1"/>
    <col min="14103" max="14103" width="6.6640625" style="55" customWidth="1"/>
    <col min="14104" max="14104" width="7.6640625" style="55" customWidth="1"/>
    <col min="14105" max="14105" width="2" style="55" customWidth="1"/>
    <col min="14106" max="14336" width="9.109375" style="55"/>
    <col min="14337" max="14337" width="10.44140625" style="55" customWidth="1"/>
    <col min="14338"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7.6640625" style="55" customWidth="1"/>
    <col min="14358" max="14358" width="1.88671875" style="55" customWidth="1"/>
    <col min="14359" max="14359" width="6.6640625" style="55" customWidth="1"/>
    <col min="14360" max="14360" width="7.6640625" style="55" customWidth="1"/>
    <col min="14361" max="14361" width="2" style="55" customWidth="1"/>
    <col min="14362" max="14592" width="9.109375" style="55"/>
    <col min="14593" max="14593" width="10.44140625" style="55" customWidth="1"/>
    <col min="14594"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7.6640625" style="55" customWidth="1"/>
    <col min="14614" max="14614" width="1.88671875" style="55" customWidth="1"/>
    <col min="14615" max="14615" width="6.6640625" style="55" customWidth="1"/>
    <col min="14616" max="14616" width="7.6640625" style="55" customWidth="1"/>
    <col min="14617" max="14617" width="2" style="55" customWidth="1"/>
    <col min="14618" max="14848" width="9.109375" style="55"/>
    <col min="14849" max="14849" width="10.44140625" style="55" customWidth="1"/>
    <col min="14850"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7.6640625" style="55" customWidth="1"/>
    <col min="14870" max="14870" width="1.88671875" style="55" customWidth="1"/>
    <col min="14871" max="14871" width="6.6640625" style="55" customWidth="1"/>
    <col min="14872" max="14872" width="7.6640625" style="55" customWidth="1"/>
    <col min="14873" max="14873" width="2" style="55" customWidth="1"/>
    <col min="14874" max="15104" width="9.109375" style="55"/>
    <col min="15105" max="15105" width="10.44140625" style="55" customWidth="1"/>
    <col min="15106"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7.6640625" style="55" customWidth="1"/>
    <col min="15126" max="15126" width="1.88671875" style="55" customWidth="1"/>
    <col min="15127" max="15127" width="6.6640625" style="55" customWidth="1"/>
    <col min="15128" max="15128" width="7.6640625" style="55" customWidth="1"/>
    <col min="15129" max="15129" width="2" style="55" customWidth="1"/>
    <col min="15130" max="15360" width="9.109375" style="55"/>
    <col min="15361" max="15361" width="10.44140625" style="55" customWidth="1"/>
    <col min="15362"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7.6640625" style="55" customWidth="1"/>
    <col min="15382" max="15382" width="1.88671875" style="55" customWidth="1"/>
    <col min="15383" max="15383" width="6.6640625" style="55" customWidth="1"/>
    <col min="15384" max="15384" width="7.6640625" style="55" customWidth="1"/>
    <col min="15385" max="15385" width="2" style="55" customWidth="1"/>
    <col min="15386" max="15616" width="9.109375" style="55"/>
    <col min="15617" max="15617" width="10.44140625" style="55" customWidth="1"/>
    <col min="15618"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7.6640625" style="55" customWidth="1"/>
    <col min="15638" max="15638" width="1.88671875" style="55" customWidth="1"/>
    <col min="15639" max="15639" width="6.6640625" style="55" customWidth="1"/>
    <col min="15640" max="15640" width="7.6640625" style="55" customWidth="1"/>
    <col min="15641" max="15641" width="2" style="55" customWidth="1"/>
    <col min="15642" max="15872" width="9.109375" style="55"/>
    <col min="15873" max="15873" width="10.44140625" style="55" customWidth="1"/>
    <col min="15874"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7.6640625" style="55" customWidth="1"/>
    <col min="15894" max="15894" width="1.88671875" style="55" customWidth="1"/>
    <col min="15895" max="15895" width="6.6640625" style="55" customWidth="1"/>
    <col min="15896" max="15896" width="7.6640625" style="55" customWidth="1"/>
    <col min="15897" max="15897" width="2" style="55" customWidth="1"/>
    <col min="15898" max="16128" width="9.109375" style="55"/>
    <col min="16129" max="16129" width="10.44140625" style="55" customWidth="1"/>
    <col min="16130"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7.6640625" style="55" customWidth="1"/>
    <col min="16150" max="16150" width="1.88671875" style="55" customWidth="1"/>
    <col min="16151" max="16151" width="6.6640625" style="55" customWidth="1"/>
    <col min="16152" max="16152" width="7.6640625" style="55" customWidth="1"/>
    <col min="16153" max="16153" width="2" style="55" customWidth="1"/>
    <col min="16154" max="16384" width="9.109375" style="55"/>
  </cols>
  <sheetData>
    <row r="1" spans="1:25">
      <c r="A1" s="55" t="s">
        <v>235</v>
      </c>
    </row>
    <row r="2" spans="1:25">
      <c r="A2" s="55" t="s">
        <v>236</v>
      </c>
      <c r="E2" s="95"/>
      <c r="F2" s="82"/>
    </row>
    <row r="3" spans="1:25" ht="10.5" customHeight="1"/>
    <row r="4" spans="1:25" ht="12.9" customHeight="1">
      <c r="A4" s="28" t="s">
        <v>667</v>
      </c>
    </row>
    <row r="5" spans="1:25" ht="12.9" customHeight="1" thickBot="1">
      <c r="L5" s="63"/>
      <c r="O5" s="63"/>
      <c r="P5" s="63"/>
      <c r="R5" s="63"/>
      <c r="S5" s="63"/>
    </row>
    <row r="6" spans="1:25" ht="12.9" customHeight="1">
      <c r="A6" s="57"/>
      <c r="B6" s="86"/>
      <c r="C6" s="59"/>
      <c r="D6" s="57"/>
      <c r="E6" s="86"/>
      <c r="F6" s="59"/>
      <c r="G6" s="57"/>
      <c r="H6" s="86"/>
      <c r="I6" s="59"/>
      <c r="J6" s="59"/>
      <c r="K6" s="86"/>
      <c r="L6" s="59"/>
      <c r="M6" s="57"/>
      <c r="N6" s="86"/>
      <c r="O6" s="59"/>
      <c r="P6" s="59"/>
      <c r="Q6" s="86"/>
      <c r="R6" s="59"/>
      <c r="S6" s="59"/>
      <c r="T6" s="59"/>
      <c r="U6" s="59"/>
      <c r="V6" s="59"/>
      <c r="W6" s="59"/>
      <c r="X6" s="59"/>
      <c r="Y6" s="59"/>
    </row>
    <row r="7" spans="1:25" ht="12.9" customHeight="1">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ht="12.9" customHeight="1">
      <c r="A8" s="55" t="s">
        <v>468</v>
      </c>
      <c r="B8" s="90"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2.9" customHeight="1" thickBot="1">
      <c r="A9" s="61"/>
      <c r="B9" s="93"/>
      <c r="C9" s="56"/>
      <c r="D9" s="61"/>
      <c r="E9" s="93"/>
      <c r="F9" s="56"/>
      <c r="G9" s="61"/>
      <c r="H9" s="93"/>
      <c r="I9" s="56"/>
      <c r="J9" s="56"/>
      <c r="K9" s="93"/>
      <c r="L9" s="56"/>
      <c r="M9" s="61"/>
      <c r="N9" s="93"/>
      <c r="O9" s="56"/>
      <c r="P9" s="56"/>
      <c r="Q9" s="93"/>
      <c r="R9" s="56"/>
      <c r="S9" s="56"/>
      <c r="T9" s="56"/>
      <c r="U9" s="56"/>
      <c r="V9" s="56"/>
      <c r="W9" s="56"/>
      <c r="X9" s="56"/>
      <c r="Y9" s="56"/>
    </row>
    <row r="10" spans="1:25" ht="12.9" customHeight="1">
      <c r="A10" s="72"/>
      <c r="B10" s="94"/>
      <c r="C10" s="80"/>
      <c r="D10" s="72"/>
      <c r="E10" s="94"/>
      <c r="F10" s="80"/>
      <c r="G10" s="72"/>
      <c r="H10" s="94"/>
      <c r="I10" s="80"/>
      <c r="J10" s="80"/>
      <c r="K10" s="94"/>
      <c r="L10" s="80"/>
      <c r="M10" s="72"/>
      <c r="N10" s="94"/>
      <c r="O10" s="80"/>
      <c r="Q10" s="94"/>
      <c r="R10" s="80"/>
    </row>
    <row r="11" spans="1:25" s="37" customFormat="1" ht="12.9" customHeight="1">
      <c r="A11" s="260" t="s">
        <v>132</v>
      </c>
      <c r="B11" s="310">
        <f>IF($A11&lt;&gt;0,SUM(B13:B21),"")</f>
        <v>4834</v>
      </c>
      <c r="C11" s="13">
        <f>IF($A11&lt;&gt;0,SUM(C13:C21),"")</f>
        <v>100</v>
      </c>
      <c r="D11" s="45"/>
      <c r="E11" s="310">
        <f>IF($A11&lt;&gt;0,SUM(E13:E21),"")</f>
        <v>2790</v>
      </c>
      <c r="F11" s="13">
        <f>IF($A11&lt;&gt;0,SUM(F13:F21),"")</f>
        <v>100</v>
      </c>
      <c r="G11" s="45"/>
      <c r="H11" s="310">
        <f>IF($A11&lt;&gt;0,SUM(H13:H21),"")</f>
        <v>541</v>
      </c>
      <c r="I11" s="13">
        <f>IF($A11&lt;&gt;0,SUM(I13:I21),"")</f>
        <v>100</v>
      </c>
      <c r="J11" s="49"/>
      <c r="K11" s="310">
        <f>IF($A11&lt;&gt;0,SUM(K13:K21),"")</f>
        <v>411</v>
      </c>
      <c r="L11" s="13">
        <f>IF($A11&lt;&gt;0,SUM(L13:L21),"")</f>
        <v>100</v>
      </c>
      <c r="M11" s="45"/>
      <c r="N11" s="310">
        <f>IF($A11&lt;&gt;0,SUM(N13:N21),"")</f>
        <v>390</v>
      </c>
      <c r="O11" s="13">
        <f>IF($A11&lt;&gt;0,SUM(O13:O21),"")</f>
        <v>100</v>
      </c>
      <c r="Q11" s="310">
        <f>IF($A11&lt;&gt;0,SUM(Q13:Q21),"")</f>
        <v>317</v>
      </c>
      <c r="R11" s="13">
        <f>IF($A11&lt;&gt;0,SUM(R13:R21),"")</f>
        <v>100</v>
      </c>
      <c r="T11" s="310">
        <f>IF($A11&lt;&gt;0,SUM(T13:T21),"")</f>
        <v>310</v>
      </c>
      <c r="U11" s="13">
        <f>IF($A11&lt;&gt;0,SUM(U13:U21),"")</f>
        <v>100</v>
      </c>
      <c r="W11" s="310">
        <f>IF($A11&lt;&gt;0,SUM(W13:W21),"")</f>
        <v>75</v>
      </c>
      <c r="X11" s="13">
        <f>IF($A11&lt;&gt;0,SUM(X13:X21),"")</f>
        <v>100</v>
      </c>
    </row>
    <row r="12" spans="1:25" ht="12.9" customHeight="1">
      <c r="A12" s="65"/>
      <c r="B12" s="133" t="str">
        <f>IF(A12&lt;&gt;"",E12+H12+K12+N12+Q12+T12+W12,"")</f>
        <v/>
      </c>
      <c r="C12" s="80" t="str">
        <f>IF($A12&lt;&gt;0,B12/$B$11*100,"")</f>
        <v/>
      </c>
      <c r="D12" s="72"/>
      <c r="E12" s="133"/>
      <c r="F12" s="94" t="str">
        <f>IF(E12&lt;&gt;0,I12+L12+O12+R12+U12,"")</f>
        <v/>
      </c>
      <c r="G12" s="72"/>
      <c r="H12" s="133"/>
      <c r="I12" s="80" t="str">
        <f>IF(A12&lt;&gt;0,H12/B12*100,"")</f>
        <v/>
      </c>
      <c r="J12" s="80"/>
      <c r="K12" s="133"/>
      <c r="L12" s="80" t="str">
        <f>IF(A12&lt;&gt;0,K12/B12*100,"")</f>
        <v/>
      </c>
      <c r="M12" s="72"/>
      <c r="N12" s="133"/>
      <c r="O12" s="80" t="str">
        <f>IF(A12&lt;&gt;0,N12/B12*100,"")</f>
        <v/>
      </c>
      <c r="Q12" s="133"/>
      <c r="R12" s="80" t="str">
        <f>IF(A12&lt;&gt;0,Q12/B12*100,"")</f>
        <v/>
      </c>
      <c r="T12" s="130"/>
      <c r="W12" s="130"/>
    </row>
    <row r="13" spans="1:25" ht="12.9" customHeight="1">
      <c r="A13" s="41">
        <v>1</v>
      </c>
      <c r="B13" s="133">
        <f>IF(A13&lt;&gt;"",E13+H13+K13+N13+Q13+T13+W13,"")</f>
        <v>239</v>
      </c>
      <c r="C13" s="80">
        <f t="shared" ref="C13:C21" si="0">IF($A13&lt;&gt;"",B13/$B$11*100,"")</f>
        <v>4.9441456350848156</v>
      </c>
      <c r="D13" s="72"/>
      <c r="E13" s="311">
        <v>162</v>
      </c>
      <c r="F13" s="80">
        <f t="shared" ref="F13:F21" si="1">IF($A13&lt;&gt;"",E13/$E$11*100,"")</f>
        <v>5.806451612903226</v>
      </c>
      <c r="G13" s="72"/>
      <c r="H13" s="311">
        <v>24</v>
      </c>
      <c r="I13" s="80">
        <f t="shared" ref="I13:I21" si="2">IF($A13&lt;&gt;"",H13/$H$11*100,"")</f>
        <v>4.4362292051756009</v>
      </c>
      <c r="J13" s="80"/>
      <c r="K13" s="311">
        <v>17</v>
      </c>
      <c r="L13" s="80">
        <f t="shared" ref="L13:L21" si="3">IF($A13&lt;&gt;"",K13/$K$11*100,"")</f>
        <v>4.1362530413625302</v>
      </c>
      <c r="M13" s="72"/>
      <c r="N13" s="311">
        <v>15</v>
      </c>
      <c r="O13" s="80">
        <f t="shared" ref="O13:O21" si="4">IF($A13&lt;&gt;"",N13/$N$11*100,"")</f>
        <v>3.8461538461538463</v>
      </c>
      <c r="Q13" s="311">
        <v>7</v>
      </c>
      <c r="R13" s="80">
        <f t="shared" ref="R13:R21" si="5">IF($A13&lt;&gt;"",Q13/$Q$11*100,"")</f>
        <v>2.2082018927444795</v>
      </c>
      <c r="T13" s="311">
        <v>12</v>
      </c>
      <c r="U13" s="80">
        <f t="shared" ref="U13:U21" si="6">IF($A13&lt;&gt;"",T13/$T$11*100,"")</f>
        <v>3.870967741935484</v>
      </c>
      <c r="W13" s="311">
        <v>2</v>
      </c>
      <c r="X13" s="80">
        <f>IF($A13&lt;&gt;"",W13/$W$11*100,"")</f>
        <v>2.666666666666667</v>
      </c>
    </row>
    <row r="14" spans="1:25" ht="12.9" customHeight="1">
      <c r="A14" s="41"/>
      <c r="B14" s="133" t="str">
        <f t="shared" ref="B14:B21" si="7">IF(A14&lt;&gt;"",E14+H14+K14+N14+Q14+T14+W14,"")</f>
        <v/>
      </c>
      <c r="C14" s="80" t="str">
        <f t="shared" si="0"/>
        <v/>
      </c>
      <c r="D14" s="72"/>
      <c r="E14" s="311"/>
      <c r="F14" s="80" t="str">
        <f t="shared" si="1"/>
        <v/>
      </c>
      <c r="G14" s="72"/>
      <c r="H14" s="311"/>
      <c r="I14" s="80" t="str">
        <f t="shared" si="2"/>
        <v/>
      </c>
      <c r="J14" s="80"/>
      <c r="K14" s="311"/>
      <c r="L14" s="80" t="str">
        <f t="shared" si="3"/>
        <v/>
      </c>
      <c r="M14" s="72"/>
      <c r="N14" s="311"/>
      <c r="O14" s="80" t="str">
        <f t="shared" si="4"/>
        <v/>
      </c>
      <c r="Q14" s="311"/>
      <c r="R14" s="80" t="str">
        <f t="shared" si="5"/>
        <v/>
      </c>
      <c r="T14" s="311"/>
      <c r="U14" s="80" t="str">
        <f t="shared" si="6"/>
        <v/>
      </c>
      <c r="W14" s="311"/>
      <c r="X14" s="80" t="str">
        <f>IF($A14&lt;&gt;"",W14/$T$11*100,"")</f>
        <v/>
      </c>
    </row>
    <row r="15" spans="1:25" ht="12.9" customHeight="1">
      <c r="A15" s="41">
        <v>2</v>
      </c>
      <c r="B15" s="133">
        <f t="shared" si="7"/>
        <v>315</v>
      </c>
      <c r="C15" s="80">
        <f t="shared" si="0"/>
        <v>6.5163425734381466</v>
      </c>
      <c r="D15" s="72"/>
      <c r="E15" s="311">
        <v>215</v>
      </c>
      <c r="F15" s="80">
        <f t="shared" si="1"/>
        <v>7.7060931899641583</v>
      </c>
      <c r="G15" s="72"/>
      <c r="H15" s="311">
        <v>24</v>
      </c>
      <c r="I15" s="80">
        <f t="shared" si="2"/>
        <v>4.4362292051756009</v>
      </c>
      <c r="J15" s="80"/>
      <c r="K15" s="311">
        <v>13</v>
      </c>
      <c r="L15" s="80">
        <f t="shared" si="3"/>
        <v>3.1630170316301705</v>
      </c>
      <c r="M15" s="72"/>
      <c r="N15" s="311">
        <v>24</v>
      </c>
      <c r="O15" s="80">
        <f t="shared" si="4"/>
        <v>6.1538461538461542</v>
      </c>
      <c r="Q15" s="311">
        <v>14</v>
      </c>
      <c r="R15" s="80">
        <f t="shared" si="5"/>
        <v>4.4164037854889591</v>
      </c>
      <c r="T15" s="311">
        <v>18</v>
      </c>
      <c r="U15" s="80">
        <f t="shared" si="6"/>
        <v>5.806451612903226</v>
      </c>
      <c r="W15" s="311">
        <v>7</v>
      </c>
      <c r="X15" s="80">
        <f t="shared" ref="X15:X21" si="8">IF($A15&lt;&gt;"",W15/$W$11*100,"")</f>
        <v>9.3333333333333339</v>
      </c>
    </row>
    <row r="16" spans="1:25" ht="12.9" customHeight="1">
      <c r="A16" s="41"/>
      <c r="B16" s="133" t="str">
        <f t="shared" si="7"/>
        <v/>
      </c>
      <c r="C16" s="80" t="str">
        <f t="shared" si="0"/>
        <v/>
      </c>
      <c r="D16" s="72"/>
      <c r="E16" s="311"/>
      <c r="F16" s="80" t="str">
        <f t="shared" si="1"/>
        <v/>
      </c>
      <c r="G16" s="72"/>
      <c r="H16" s="311"/>
      <c r="I16" s="80" t="str">
        <f t="shared" si="2"/>
        <v/>
      </c>
      <c r="J16" s="80"/>
      <c r="K16" s="311"/>
      <c r="L16" s="80" t="str">
        <f t="shared" si="3"/>
        <v/>
      </c>
      <c r="M16" s="72"/>
      <c r="N16" s="311"/>
      <c r="O16" s="80" t="str">
        <f t="shared" si="4"/>
        <v/>
      </c>
      <c r="Q16" s="311"/>
      <c r="R16" s="80" t="str">
        <f t="shared" si="5"/>
        <v/>
      </c>
      <c r="T16" s="311"/>
      <c r="U16" s="80" t="str">
        <f t="shared" si="6"/>
        <v/>
      </c>
      <c r="W16" s="311"/>
      <c r="X16" s="80" t="str">
        <f t="shared" si="8"/>
        <v/>
      </c>
    </row>
    <row r="17" spans="1:25" ht="12.9" customHeight="1">
      <c r="A17" s="41">
        <v>3</v>
      </c>
      <c r="B17" s="133">
        <f t="shared" si="7"/>
        <v>316</v>
      </c>
      <c r="C17" s="80">
        <f t="shared" si="0"/>
        <v>6.5370293752585855</v>
      </c>
      <c r="D17" s="72"/>
      <c r="E17" s="311">
        <v>207</v>
      </c>
      <c r="F17" s="80">
        <f t="shared" si="1"/>
        <v>7.419354838709677</v>
      </c>
      <c r="G17" s="151"/>
      <c r="H17" s="311">
        <v>30</v>
      </c>
      <c r="I17" s="80">
        <f t="shared" si="2"/>
        <v>5.5452865064695009</v>
      </c>
      <c r="J17" s="183"/>
      <c r="K17" s="311">
        <v>31</v>
      </c>
      <c r="L17" s="80">
        <f t="shared" si="3"/>
        <v>7.5425790754257909</v>
      </c>
      <c r="M17" s="151"/>
      <c r="N17" s="311">
        <v>16</v>
      </c>
      <c r="O17" s="80">
        <f t="shared" si="4"/>
        <v>4.1025641025641022</v>
      </c>
      <c r="P17" s="51"/>
      <c r="Q17" s="311">
        <v>14</v>
      </c>
      <c r="R17" s="80">
        <f t="shared" si="5"/>
        <v>4.4164037854889591</v>
      </c>
      <c r="T17" s="311">
        <v>13</v>
      </c>
      <c r="U17" s="80">
        <f t="shared" si="6"/>
        <v>4.1935483870967749</v>
      </c>
      <c r="W17" s="311">
        <v>5</v>
      </c>
      <c r="X17" s="80">
        <f t="shared" si="8"/>
        <v>6.666666666666667</v>
      </c>
    </row>
    <row r="18" spans="1:25" ht="12.9" customHeight="1">
      <c r="A18" s="41"/>
      <c r="B18" s="133" t="str">
        <f t="shared" si="7"/>
        <v/>
      </c>
      <c r="C18" s="80" t="str">
        <f t="shared" si="0"/>
        <v/>
      </c>
      <c r="D18" s="72"/>
      <c r="E18" s="311"/>
      <c r="F18" s="80" t="str">
        <f t="shared" si="1"/>
        <v/>
      </c>
      <c r="G18" s="151"/>
      <c r="H18" s="311"/>
      <c r="I18" s="80" t="str">
        <f t="shared" si="2"/>
        <v/>
      </c>
      <c r="J18" s="183"/>
      <c r="K18" s="311"/>
      <c r="L18" s="80" t="str">
        <f t="shared" si="3"/>
        <v/>
      </c>
      <c r="M18" s="151"/>
      <c r="N18" s="311"/>
      <c r="O18" s="80" t="str">
        <f t="shared" si="4"/>
        <v/>
      </c>
      <c r="P18" s="51"/>
      <c r="Q18" s="311"/>
      <c r="R18" s="80" t="str">
        <f t="shared" si="5"/>
        <v/>
      </c>
      <c r="T18" s="311"/>
      <c r="U18" s="80" t="str">
        <f t="shared" si="6"/>
        <v/>
      </c>
      <c r="W18" s="311"/>
      <c r="X18" s="80" t="str">
        <f t="shared" si="8"/>
        <v/>
      </c>
    </row>
    <row r="19" spans="1:25" ht="12.9" customHeight="1">
      <c r="A19" s="41">
        <v>4</v>
      </c>
      <c r="B19" s="133">
        <f t="shared" si="7"/>
        <v>508</v>
      </c>
      <c r="C19" s="80">
        <f t="shared" si="0"/>
        <v>10.508895324782788</v>
      </c>
      <c r="D19" s="72"/>
      <c r="E19" s="311">
        <v>348</v>
      </c>
      <c r="F19" s="80">
        <f t="shared" si="1"/>
        <v>12.473118279569892</v>
      </c>
      <c r="G19" s="151"/>
      <c r="H19" s="311">
        <v>40</v>
      </c>
      <c r="I19" s="80">
        <f t="shared" si="2"/>
        <v>7.3937153419593349</v>
      </c>
      <c r="J19" s="183"/>
      <c r="K19" s="311">
        <v>31</v>
      </c>
      <c r="L19" s="80">
        <f t="shared" si="3"/>
        <v>7.5425790754257909</v>
      </c>
      <c r="M19" s="151"/>
      <c r="N19" s="311">
        <v>39</v>
      </c>
      <c r="O19" s="80">
        <f t="shared" si="4"/>
        <v>10</v>
      </c>
      <c r="P19" s="51"/>
      <c r="Q19" s="311">
        <v>23</v>
      </c>
      <c r="R19" s="80">
        <f t="shared" si="5"/>
        <v>7.2555205047318623</v>
      </c>
      <c r="T19" s="311">
        <v>16</v>
      </c>
      <c r="U19" s="80">
        <f t="shared" si="6"/>
        <v>5.161290322580645</v>
      </c>
      <c r="W19" s="311">
        <v>11</v>
      </c>
      <c r="X19" s="80">
        <f t="shared" si="8"/>
        <v>14.666666666666666</v>
      </c>
    </row>
    <row r="20" spans="1:25" ht="12.9" customHeight="1">
      <c r="A20" s="41"/>
      <c r="B20" s="133" t="str">
        <f t="shared" si="7"/>
        <v/>
      </c>
      <c r="C20" s="80" t="str">
        <f t="shared" si="0"/>
        <v/>
      </c>
      <c r="D20" s="72"/>
      <c r="E20" s="311"/>
      <c r="F20" s="80" t="str">
        <f t="shared" si="1"/>
        <v/>
      </c>
      <c r="G20" s="72"/>
      <c r="H20" s="311"/>
      <c r="I20" s="80" t="str">
        <f t="shared" si="2"/>
        <v/>
      </c>
      <c r="J20" s="80"/>
      <c r="K20" s="311"/>
      <c r="L20" s="80" t="str">
        <f t="shared" si="3"/>
        <v/>
      </c>
      <c r="M20" s="72"/>
      <c r="N20" s="311"/>
      <c r="O20" s="80" t="str">
        <f t="shared" si="4"/>
        <v/>
      </c>
      <c r="Q20" s="311"/>
      <c r="R20" s="80" t="str">
        <f t="shared" si="5"/>
        <v/>
      </c>
      <c r="T20" s="311"/>
      <c r="U20" s="80" t="str">
        <f t="shared" si="6"/>
        <v/>
      </c>
      <c r="W20" s="311"/>
      <c r="X20" s="80" t="str">
        <f t="shared" si="8"/>
        <v/>
      </c>
    </row>
    <row r="21" spans="1:25" ht="12.9" customHeight="1">
      <c r="A21" s="41">
        <v>5</v>
      </c>
      <c r="B21" s="133">
        <f t="shared" si="7"/>
        <v>3456</v>
      </c>
      <c r="C21" s="80">
        <f t="shared" si="0"/>
        <v>71.493587091435657</v>
      </c>
      <c r="D21" s="72"/>
      <c r="E21" s="311">
        <v>1858</v>
      </c>
      <c r="F21" s="80">
        <f t="shared" si="1"/>
        <v>66.59498207885305</v>
      </c>
      <c r="G21" s="72"/>
      <c r="H21" s="311">
        <v>423</v>
      </c>
      <c r="I21" s="80">
        <f t="shared" si="2"/>
        <v>78.188539741219969</v>
      </c>
      <c r="J21" s="80"/>
      <c r="K21" s="311">
        <v>319</v>
      </c>
      <c r="L21" s="80">
        <f t="shared" si="3"/>
        <v>77.615571776155718</v>
      </c>
      <c r="M21" s="72"/>
      <c r="N21" s="311">
        <v>296</v>
      </c>
      <c r="O21" s="80">
        <f t="shared" si="4"/>
        <v>75.897435897435898</v>
      </c>
      <c r="Q21" s="311">
        <v>259</v>
      </c>
      <c r="R21" s="80">
        <f t="shared" si="5"/>
        <v>81.703470031545748</v>
      </c>
      <c r="T21" s="311">
        <v>251</v>
      </c>
      <c r="U21" s="80">
        <f t="shared" si="6"/>
        <v>80.967741935483872</v>
      </c>
      <c r="W21" s="311">
        <v>50</v>
      </c>
      <c r="X21" s="80">
        <f t="shared" si="8"/>
        <v>66.666666666666657</v>
      </c>
    </row>
    <row r="22" spans="1:25" ht="12.9" customHeight="1" thickBot="1"/>
    <row r="23" spans="1:25" ht="12.9" customHeight="1">
      <c r="A23" s="57"/>
      <c r="B23" s="86"/>
      <c r="C23" s="59"/>
      <c r="D23" s="57"/>
      <c r="E23" s="86"/>
      <c r="F23" s="59"/>
      <c r="G23" s="57"/>
      <c r="H23" s="86"/>
      <c r="I23" s="59"/>
      <c r="J23" s="59"/>
      <c r="K23" s="86"/>
      <c r="L23" s="57"/>
      <c r="M23" s="57"/>
      <c r="N23" s="86"/>
      <c r="O23" s="57"/>
      <c r="P23" s="57"/>
      <c r="Q23" s="86"/>
      <c r="R23" s="57"/>
      <c r="S23" s="57"/>
      <c r="T23" s="57"/>
      <c r="U23" s="57"/>
      <c r="V23" s="57"/>
      <c r="W23" s="57"/>
      <c r="X23" s="57"/>
      <c r="Y23" s="57"/>
    </row>
    <row r="24" spans="1:25" ht="12.9" customHeight="1">
      <c r="A24" s="22" t="s">
        <v>668</v>
      </c>
      <c r="B24" s="95"/>
      <c r="C24" s="82"/>
      <c r="D24" s="95"/>
      <c r="E24" s="95"/>
      <c r="F24" s="82"/>
      <c r="G24" s="83"/>
      <c r="J24" s="55"/>
      <c r="K24" s="55"/>
      <c r="N24" s="55"/>
      <c r="Q24" s="55"/>
    </row>
    <row r="25" spans="1:25" ht="12.9" customHeight="1">
      <c r="A25" s="68" t="s">
        <v>469</v>
      </c>
      <c r="B25" s="95"/>
      <c r="C25" s="82"/>
      <c r="D25" s="95"/>
      <c r="E25" s="95"/>
      <c r="F25" s="82"/>
      <c r="G25" s="83"/>
      <c r="J25" s="55"/>
      <c r="K25" s="55"/>
      <c r="N25" s="55"/>
      <c r="Q25" s="55"/>
    </row>
    <row r="26" spans="1:25" ht="12.9" customHeight="1">
      <c r="A26" s="22" t="s">
        <v>471</v>
      </c>
      <c r="B26" s="95"/>
      <c r="C26" s="82"/>
      <c r="D26" s="95"/>
      <c r="E26" s="95"/>
      <c r="F26" s="82"/>
      <c r="G26" s="83"/>
      <c r="J26" s="55"/>
      <c r="K26" s="55"/>
      <c r="N26" s="55"/>
      <c r="Q26" s="55"/>
    </row>
    <row r="27" spans="1:25" ht="12.9" customHeight="1">
      <c r="A27" s="50" t="s">
        <v>470</v>
      </c>
      <c r="B27" s="95"/>
      <c r="C27" s="82"/>
      <c r="D27" s="95"/>
      <c r="E27" s="95"/>
      <c r="F27" s="82"/>
      <c r="G27" s="95"/>
      <c r="H27" s="95"/>
      <c r="J27" s="55"/>
      <c r="K27" s="55"/>
      <c r="N27" s="55"/>
      <c r="Q27" s="55"/>
    </row>
    <row r="28" spans="1:25" ht="8.25" customHeight="1">
      <c r="A28" s="22"/>
      <c r="B28" s="95"/>
      <c r="C28" s="82"/>
      <c r="D28" s="95"/>
      <c r="E28" s="95"/>
      <c r="F28" s="82"/>
      <c r="G28" s="95"/>
      <c r="H28" s="95"/>
      <c r="J28" s="55"/>
      <c r="K28" s="55"/>
      <c r="N28" s="55"/>
      <c r="Q28" s="55"/>
    </row>
    <row r="29" spans="1:25" ht="12.9" customHeight="1">
      <c r="A29" s="55" t="s">
        <v>389</v>
      </c>
    </row>
    <row r="30" spans="1:25" ht="12.9" customHeight="1">
      <c r="A30" s="55" t="s">
        <v>230</v>
      </c>
    </row>
    <row r="34" spans="1:24">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row>
  </sheetData>
  <mergeCells count="8">
    <mergeCell ref="T7:U7"/>
    <mergeCell ref="W7:X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5" orientation="landscape"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activeCell="A2" sqref="A2"/>
    </sheetView>
  </sheetViews>
  <sheetFormatPr baseColWidth="10" defaultColWidth="9.109375" defaultRowHeight="13.2"/>
  <cols>
    <col min="1" max="1" width="11" style="55" customWidth="1"/>
    <col min="2" max="2" width="7.5546875" style="95" customWidth="1"/>
    <col min="3" max="3" width="7.6640625" style="63" customWidth="1"/>
    <col min="4" max="4" width="1.6640625" style="55" customWidth="1"/>
    <col min="5" max="5" width="7.6640625" style="130" customWidth="1"/>
    <col min="6" max="6" width="7.6640625" style="63" customWidth="1"/>
    <col min="7" max="7" width="1.6640625" style="55" customWidth="1"/>
    <col min="8" max="8" width="6.6640625" style="130" customWidth="1"/>
    <col min="9" max="9" width="7.6640625" style="63" customWidth="1"/>
    <col min="10" max="10" width="1.6640625" style="63" customWidth="1"/>
    <col min="11" max="11" width="6.6640625" style="130" customWidth="1"/>
    <col min="12" max="12" width="7.6640625" style="55" customWidth="1"/>
    <col min="13" max="13" width="1.6640625" style="55" customWidth="1"/>
    <col min="14" max="14" width="6.6640625" style="130" customWidth="1"/>
    <col min="15" max="15" width="7.6640625" style="55" customWidth="1"/>
    <col min="16" max="16" width="1.6640625" style="55" customWidth="1"/>
    <col min="17" max="17" width="6.6640625" style="130" customWidth="1"/>
    <col min="18" max="18" width="7.6640625" style="55" customWidth="1"/>
    <col min="19" max="19" width="1.6640625" style="55" customWidth="1"/>
    <col min="20" max="20" width="6.6640625" style="132" customWidth="1"/>
    <col min="21" max="21" width="7.6640625" style="55" customWidth="1"/>
    <col min="22" max="22" width="1.88671875" style="55" customWidth="1"/>
    <col min="23" max="23" width="6.6640625" style="55" customWidth="1"/>
    <col min="24" max="24" width="7.6640625" style="55" customWidth="1"/>
    <col min="25" max="25" width="1.6640625" style="55" customWidth="1"/>
    <col min="26" max="256" width="9.109375" style="55"/>
    <col min="257" max="257" width="11" style="55" customWidth="1"/>
    <col min="258" max="258" width="7.5546875" style="55" customWidth="1"/>
    <col min="259"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7.6640625" style="55" customWidth="1"/>
    <col min="278" max="278" width="1.88671875" style="55" customWidth="1"/>
    <col min="279" max="279" width="6.6640625" style="55" customWidth="1"/>
    <col min="280" max="280" width="7.6640625" style="55" customWidth="1"/>
    <col min="281" max="281" width="1.6640625" style="55" customWidth="1"/>
    <col min="282" max="512" width="9.109375" style="55"/>
    <col min="513" max="513" width="11" style="55" customWidth="1"/>
    <col min="514" max="514" width="7.5546875" style="55" customWidth="1"/>
    <col min="515"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7.6640625" style="55" customWidth="1"/>
    <col min="534" max="534" width="1.88671875" style="55" customWidth="1"/>
    <col min="535" max="535" width="6.6640625" style="55" customWidth="1"/>
    <col min="536" max="536" width="7.6640625" style="55" customWidth="1"/>
    <col min="537" max="537" width="1.6640625" style="55" customWidth="1"/>
    <col min="538" max="768" width="9.109375" style="55"/>
    <col min="769" max="769" width="11" style="55" customWidth="1"/>
    <col min="770" max="770" width="7.5546875" style="55" customWidth="1"/>
    <col min="771"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7.6640625" style="55" customWidth="1"/>
    <col min="790" max="790" width="1.88671875" style="55" customWidth="1"/>
    <col min="791" max="791" width="6.6640625" style="55" customWidth="1"/>
    <col min="792" max="792" width="7.6640625" style="55" customWidth="1"/>
    <col min="793" max="793" width="1.6640625" style="55" customWidth="1"/>
    <col min="794" max="1024" width="9.109375" style="55"/>
    <col min="1025" max="1025" width="11" style="55" customWidth="1"/>
    <col min="1026" max="1026" width="7.5546875" style="55" customWidth="1"/>
    <col min="1027"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7.6640625" style="55" customWidth="1"/>
    <col min="1046" max="1046" width="1.88671875" style="55" customWidth="1"/>
    <col min="1047" max="1047" width="6.6640625" style="55" customWidth="1"/>
    <col min="1048" max="1048" width="7.6640625" style="55" customWidth="1"/>
    <col min="1049" max="1049" width="1.6640625" style="55" customWidth="1"/>
    <col min="1050" max="1280" width="9.109375" style="55"/>
    <col min="1281" max="1281" width="11" style="55" customWidth="1"/>
    <col min="1282" max="1282" width="7.5546875" style="55" customWidth="1"/>
    <col min="1283"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7.6640625" style="55" customWidth="1"/>
    <col min="1302" max="1302" width="1.88671875" style="55" customWidth="1"/>
    <col min="1303" max="1303" width="6.6640625" style="55" customWidth="1"/>
    <col min="1304" max="1304" width="7.6640625" style="55" customWidth="1"/>
    <col min="1305" max="1305" width="1.6640625" style="55" customWidth="1"/>
    <col min="1306" max="1536" width="9.109375" style="55"/>
    <col min="1537" max="1537" width="11" style="55" customWidth="1"/>
    <col min="1538" max="1538" width="7.5546875" style="55" customWidth="1"/>
    <col min="1539"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7.6640625" style="55" customWidth="1"/>
    <col min="1558" max="1558" width="1.88671875" style="55" customWidth="1"/>
    <col min="1559" max="1559" width="6.6640625" style="55" customWidth="1"/>
    <col min="1560" max="1560" width="7.6640625" style="55" customWidth="1"/>
    <col min="1561" max="1561" width="1.6640625" style="55" customWidth="1"/>
    <col min="1562" max="1792" width="9.109375" style="55"/>
    <col min="1793" max="1793" width="11" style="55" customWidth="1"/>
    <col min="1794" max="1794" width="7.5546875" style="55" customWidth="1"/>
    <col min="1795"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7.6640625" style="55" customWidth="1"/>
    <col min="1814" max="1814" width="1.88671875" style="55" customWidth="1"/>
    <col min="1815" max="1815" width="6.6640625" style="55" customWidth="1"/>
    <col min="1816" max="1816" width="7.6640625" style="55" customWidth="1"/>
    <col min="1817" max="1817" width="1.6640625" style="55" customWidth="1"/>
    <col min="1818" max="2048" width="9.109375" style="55"/>
    <col min="2049" max="2049" width="11" style="55" customWidth="1"/>
    <col min="2050" max="2050" width="7.5546875" style="55" customWidth="1"/>
    <col min="2051"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7.6640625" style="55" customWidth="1"/>
    <col min="2070" max="2070" width="1.88671875" style="55" customWidth="1"/>
    <col min="2071" max="2071" width="6.6640625" style="55" customWidth="1"/>
    <col min="2072" max="2072" width="7.6640625" style="55" customWidth="1"/>
    <col min="2073" max="2073" width="1.6640625" style="55" customWidth="1"/>
    <col min="2074" max="2304" width="9.109375" style="55"/>
    <col min="2305" max="2305" width="11" style="55" customWidth="1"/>
    <col min="2306" max="2306" width="7.5546875" style="55" customWidth="1"/>
    <col min="2307"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7.6640625" style="55" customWidth="1"/>
    <col min="2326" max="2326" width="1.88671875" style="55" customWidth="1"/>
    <col min="2327" max="2327" width="6.6640625" style="55" customWidth="1"/>
    <col min="2328" max="2328" width="7.6640625" style="55" customWidth="1"/>
    <col min="2329" max="2329" width="1.6640625" style="55" customWidth="1"/>
    <col min="2330" max="2560" width="9.109375" style="55"/>
    <col min="2561" max="2561" width="11" style="55" customWidth="1"/>
    <col min="2562" max="2562" width="7.5546875" style="55" customWidth="1"/>
    <col min="2563"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7.6640625" style="55" customWidth="1"/>
    <col min="2582" max="2582" width="1.88671875" style="55" customWidth="1"/>
    <col min="2583" max="2583" width="6.6640625" style="55" customWidth="1"/>
    <col min="2584" max="2584" width="7.6640625" style="55" customWidth="1"/>
    <col min="2585" max="2585" width="1.6640625" style="55" customWidth="1"/>
    <col min="2586" max="2816" width="9.109375" style="55"/>
    <col min="2817" max="2817" width="11" style="55" customWidth="1"/>
    <col min="2818" max="2818" width="7.5546875" style="55" customWidth="1"/>
    <col min="2819"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7.6640625" style="55" customWidth="1"/>
    <col min="2838" max="2838" width="1.88671875" style="55" customWidth="1"/>
    <col min="2839" max="2839" width="6.6640625" style="55" customWidth="1"/>
    <col min="2840" max="2840" width="7.6640625" style="55" customWidth="1"/>
    <col min="2841" max="2841" width="1.6640625" style="55" customWidth="1"/>
    <col min="2842" max="3072" width="9.109375" style="55"/>
    <col min="3073" max="3073" width="11" style="55" customWidth="1"/>
    <col min="3074" max="3074" width="7.5546875" style="55" customWidth="1"/>
    <col min="3075"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7.6640625" style="55" customWidth="1"/>
    <col min="3094" max="3094" width="1.88671875" style="55" customWidth="1"/>
    <col min="3095" max="3095" width="6.6640625" style="55" customWidth="1"/>
    <col min="3096" max="3096" width="7.6640625" style="55" customWidth="1"/>
    <col min="3097" max="3097" width="1.6640625" style="55" customWidth="1"/>
    <col min="3098" max="3328" width="9.109375" style="55"/>
    <col min="3329" max="3329" width="11" style="55" customWidth="1"/>
    <col min="3330" max="3330" width="7.5546875" style="55" customWidth="1"/>
    <col min="3331"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7.6640625" style="55" customWidth="1"/>
    <col min="3350" max="3350" width="1.88671875" style="55" customWidth="1"/>
    <col min="3351" max="3351" width="6.6640625" style="55" customWidth="1"/>
    <col min="3352" max="3352" width="7.6640625" style="55" customWidth="1"/>
    <col min="3353" max="3353" width="1.6640625" style="55" customWidth="1"/>
    <col min="3354" max="3584" width="9.109375" style="55"/>
    <col min="3585" max="3585" width="11" style="55" customWidth="1"/>
    <col min="3586" max="3586" width="7.5546875" style="55" customWidth="1"/>
    <col min="3587"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7.6640625" style="55" customWidth="1"/>
    <col min="3606" max="3606" width="1.88671875" style="55" customWidth="1"/>
    <col min="3607" max="3607" width="6.6640625" style="55" customWidth="1"/>
    <col min="3608" max="3608" width="7.6640625" style="55" customWidth="1"/>
    <col min="3609" max="3609" width="1.6640625" style="55" customWidth="1"/>
    <col min="3610" max="3840" width="9.109375" style="55"/>
    <col min="3841" max="3841" width="11" style="55" customWidth="1"/>
    <col min="3842" max="3842" width="7.5546875" style="55" customWidth="1"/>
    <col min="3843"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7.6640625" style="55" customWidth="1"/>
    <col min="3862" max="3862" width="1.88671875" style="55" customWidth="1"/>
    <col min="3863" max="3863" width="6.6640625" style="55" customWidth="1"/>
    <col min="3864" max="3864" width="7.6640625" style="55" customWidth="1"/>
    <col min="3865" max="3865" width="1.6640625" style="55" customWidth="1"/>
    <col min="3866" max="4096" width="9.109375" style="55"/>
    <col min="4097" max="4097" width="11" style="55" customWidth="1"/>
    <col min="4098" max="4098" width="7.5546875" style="55" customWidth="1"/>
    <col min="4099"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7.6640625" style="55" customWidth="1"/>
    <col min="4118" max="4118" width="1.88671875" style="55" customWidth="1"/>
    <col min="4119" max="4119" width="6.6640625" style="55" customWidth="1"/>
    <col min="4120" max="4120" width="7.6640625" style="55" customWidth="1"/>
    <col min="4121" max="4121" width="1.6640625" style="55" customWidth="1"/>
    <col min="4122" max="4352" width="9.109375" style="55"/>
    <col min="4353" max="4353" width="11" style="55" customWidth="1"/>
    <col min="4354" max="4354" width="7.5546875" style="55" customWidth="1"/>
    <col min="4355"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7.6640625" style="55" customWidth="1"/>
    <col min="4374" max="4374" width="1.88671875" style="55" customWidth="1"/>
    <col min="4375" max="4375" width="6.6640625" style="55" customWidth="1"/>
    <col min="4376" max="4376" width="7.6640625" style="55" customWidth="1"/>
    <col min="4377" max="4377" width="1.6640625" style="55" customWidth="1"/>
    <col min="4378" max="4608" width="9.109375" style="55"/>
    <col min="4609" max="4609" width="11" style="55" customWidth="1"/>
    <col min="4610" max="4610" width="7.5546875" style="55" customWidth="1"/>
    <col min="4611"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7.6640625" style="55" customWidth="1"/>
    <col min="4630" max="4630" width="1.88671875" style="55" customWidth="1"/>
    <col min="4631" max="4631" width="6.6640625" style="55" customWidth="1"/>
    <col min="4632" max="4632" width="7.6640625" style="55" customWidth="1"/>
    <col min="4633" max="4633" width="1.6640625" style="55" customWidth="1"/>
    <col min="4634" max="4864" width="9.109375" style="55"/>
    <col min="4865" max="4865" width="11" style="55" customWidth="1"/>
    <col min="4866" max="4866" width="7.5546875" style="55" customWidth="1"/>
    <col min="4867"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7.6640625" style="55" customWidth="1"/>
    <col min="4886" max="4886" width="1.88671875" style="55" customWidth="1"/>
    <col min="4887" max="4887" width="6.6640625" style="55" customWidth="1"/>
    <col min="4888" max="4888" width="7.6640625" style="55" customWidth="1"/>
    <col min="4889" max="4889" width="1.6640625" style="55" customWidth="1"/>
    <col min="4890" max="5120" width="9.109375" style="55"/>
    <col min="5121" max="5121" width="11" style="55" customWidth="1"/>
    <col min="5122" max="5122" width="7.5546875" style="55" customWidth="1"/>
    <col min="5123"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7.6640625" style="55" customWidth="1"/>
    <col min="5142" max="5142" width="1.88671875" style="55" customWidth="1"/>
    <col min="5143" max="5143" width="6.6640625" style="55" customWidth="1"/>
    <col min="5144" max="5144" width="7.6640625" style="55" customWidth="1"/>
    <col min="5145" max="5145" width="1.6640625" style="55" customWidth="1"/>
    <col min="5146" max="5376" width="9.109375" style="55"/>
    <col min="5377" max="5377" width="11" style="55" customWidth="1"/>
    <col min="5378" max="5378" width="7.5546875" style="55" customWidth="1"/>
    <col min="5379"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7.6640625" style="55" customWidth="1"/>
    <col min="5398" max="5398" width="1.88671875" style="55" customWidth="1"/>
    <col min="5399" max="5399" width="6.6640625" style="55" customWidth="1"/>
    <col min="5400" max="5400" width="7.6640625" style="55" customWidth="1"/>
    <col min="5401" max="5401" width="1.6640625" style="55" customWidth="1"/>
    <col min="5402" max="5632" width="9.109375" style="55"/>
    <col min="5633" max="5633" width="11" style="55" customWidth="1"/>
    <col min="5634" max="5634" width="7.5546875" style="55" customWidth="1"/>
    <col min="5635"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7.6640625" style="55" customWidth="1"/>
    <col min="5654" max="5654" width="1.88671875" style="55" customWidth="1"/>
    <col min="5655" max="5655" width="6.6640625" style="55" customWidth="1"/>
    <col min="5656" max="5656" width="7.6640625" style="55" customWidth="1"/>
    <col min="5657" max="5657" width="1.6640625" style="55" customWidth="1"/>
    <col min="5658" max="5888" width="9.109375" style="55"/>
    <col min="5889" max="5889" width="11" style="55" customWidth="1"/>
    <col min="5890" max="5890" width="7.5546875" style="55" customWidth="1"/>
    <col min="5891"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7.6640625" style="55" customWidth="1"/>
    <col min="5910" max="5910" width="1.88671875" style="55" customWidth="1"/>
    <col min="5911" max="5911" width="6.6640625" style="55" customWidth="1"/>
    <col min="5912" max="5912" width="7.6640625" style="55" customWidth="1"/>
    <col min="5913" max="5913" width="1.6640625" style="55" customWidth="1"/>
    <col min="5914" max="6144" width="9.109375" style="55"/>
    <col min="6145" max="6145" width="11" style="55" customWidth="1"/>
    <col min="6146" max="6146" width="7.5546875" style="55" customWidth="1"/>
    <col min="6147"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7.6640625" style="55" customWidth="1"/>
    <col min="6166" max="6166" width="1.88671875" style="55" customWidth="1"/>
    <col min="6167" max="6167" width="6.6640625" style="55" customWidth="1"/>
    <col min="6168" max="6168" width="7.6640625" style="55" customWidth="1"/>
    <col min="6169" max="6169" width="1.6640625" style="55" customWidth="1"/>
    <col min="6170" max="6400" width="9.109375" style="55"/>
    <col min="6401" max="6401" width="11" style="55" customWidth="1"/>
    <col min="6402" max="6402" width="7.5546875" style="55" customWidth="1"/>
    <col min="6403"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7.6640625" style="55" customWidth="1"/>
    <col min="6422" max="6422" width="1.88671875" style="55" customWidth="1"/>
    <col min="6423" max="6423" width="6.6640625" style="55" customWidth="1"/>
    <col min="6424" max="6424" width="7.6640625" style="55" customWidth="1"/>
    <col min="6425" max="6425" width="1.6640625" style="55" customWidth="1"/>
    <col min="6426" max="6656" width="9.109375" style="55"/>
    <col min="6657" max="6657" width="11" style="55" customWidth="1"/>
    <col min="6658" max="6658" width="7.5546875" style="55" customWidth="1"/>
    <col min="6659"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7.6640625" style="55" customWidth="1"/>
    <col min="6678" max="6678" width="1.88671875" style="55" customWidth="1"/>
    <col min="6679" max="6679" width="6.6640625" style="55" customWidth="1"/>
    <col min="6680" max="6680" width="7.6640625" style="55" customWidth="1"/>
    <col min="6681" max="6681" width="1.6640625" style="55" customWidth="1"/>
    <col min="6682" max="6912" width="9.109375" style="55"/>
    <col min="6913" max="6913" width="11" style="55" customWidth="1"/>
    <col min="6914" max="6914" width="7.5546875" style="55" customWidth="1"/>
    <col min="6915"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7.6640625" style="55" customWidth="1"/>
    <col min="6934" max="6934" width="1.88671875" style="55" customWidth="1"/>
    <col min="6935" max="6935" width="6.6640625" style="55" customWidth="1"/>
    <col min="6936" max="6936" width="7.6640625" style="55" customWidth="1"/>
    <col min="6937" max="6937" width="1.6640625" style="55" customWidth="1"/>
    <col min="6938" max="7168" width="9.109375" style="55"/>
    <col min="7169" max="7169" width="11" style="55" customWidth="1"/>
    <col min="7170" max="7170" width="7.5546875" style="55" customWidth="1"/>
    <col min="7171"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7.6640625" style="55" customWidth="1"/>
    <col min="7190" max="7190" width="1.88671875" style="55" customWidth="1"/>
    <col min="7191" max="7191" width="6.6640625" style="55" customWidth="1"/>
    <col min="7192" max="7192" width="7.6640625" style="55" customWidth="1"/>
    <col min="7193" max="7193" width="1.6640625" style="55" customWidth="1"/>
    <col min="7194" max="7424" width="9.109375" style="55"/>
    <col min="7425" max="7425" width="11" style="55" customWidth="1"/>
    <col min="7426" max="7426" width="7.5546875" style="55" customWidth="1"/>
    <col min="7427"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7.6640625" style="55" customWidth="1"/>
    <col min="7446" max="7446" width="1.88671875" style="55" customWidth="1"/>
    <col min="7447" max="7447" width="6.6640625" style="55" customWidth="1"/>
    <col min="7448" max="7448" width="7.6640625" style="55" customWidth="1"/>
    <col min="7449" max="7449" width="1.6640625" style="55" customWidth="1"/>
    <col min="7450" max="7680" width="9.109375" style="55"/>
    <col min="7681" max="7681" width="11" style="55" customWidth="1"/>
    <col min="7682" max="7682" width="7.5546875" style="55" customWidth="1"/>
    <col min="7683"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7.6640625" style="55" customWidth="1"/>
    <col min="7702" max="7702" width="1.88671875" style="55" customWidth="1"/>
    <col min="7703" max="7703" width="6.6640625" style="55" customWidth="1"/>
    <col min="7704" max="7704" width="7.6640625" style="55" customWidth="1"/>
    <col min="7705" max="7705" width="1.6640625" style="55" customWidth="1"/>
    <col min="7706" max="7936" width="9.109375" style="55"/>
    <col min="7937" max="7937" width="11" style="55" customWidth="1"/>
    <col min="7938" max="7938" width="7.5546875" style="55" customWidth="1"/>
    <col min="7939"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7.6640625" style="55" customWidth="1"/>
    <col min="7958" max="7958" width="1.88671875" style="55" customWidth="1"/>
    <col min="7959" max="7959" width="6.6640625" style="55" customWidth="1"/>
    <col min="7960" max="7960" width="7.6640625" style="55" customWidth="1"/>
    <col min="7961" max="7961" width="1.6640625" style="55" customWidth="1"/>
    <col min="7962" max="8192" width="9.109375" style="55"/>
    <col min="8193" max="8193" width="11" style="55" customWidth="1"/>
    <col min="8194" max="8194" width="7.5546875" style="55" customWidth="1"/>
    <col min="8195"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7.6640625" style="55" customWidth="1"/>
    <col min="8214" max="8214" width="1.88671875" style="55" customWidth="1"/>
    <col min="8215" max="8215" width="6.6640625" style="55" customWidth="1"/>
    <col min="8216" max="8216" width="7.6640625" style="55" customWidth="1"/>
    <col min="8217" max="8217" width="1.6640625" style="55" customWidth="1"/>
    <col min="8218" max="8448" width="9.109375" style="55"/>
    <col min="8449" max="8449" width="11" style="55" customWidth="1"/>
    <col min="8450" max="8450" width="7.5546875" style="55" customWidth="1"/>
    <col min="8451"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7.6640625" style="55" customWidth="1"/>
    <col min="8470" max="8470" width="1.88671875" style="55" customWidth="1"/>
    <col min="8471" max="8471" width="6.6640625" style="55" customWidth="1"/>
    <col min="8472" max="8472" width="7.6640625" style="55" customWidth="1"/>
    <col min="8473" max="8473" width="1.6640625" style="55" customWidth="1"/>
    <col min="8474" max="8704" width="9.109375" style="55"/>
    <col min="8705" max="8705" width="11" style="55" customWidth="1"/>
    <col min="8706" max="8706" width="7.5546875" style="55" customWidth="1"/>
    <col min="8707"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7.6640625" style="55" customWidth="1"/>
    <col min="8726" max="8726" width="1.88671875" style="55" customWidth="1"/>
    <col min="8727" max="8727" width="6.6640625" style="55" customWidth="1"/>
    <col min="8728" max="8728" width="7.6640625" style="55" customWidth="1"/>
    <col min="8729" max="8729" width="1.6640625" style="55" customWidth="1"/>
    <col min="8730" max="8960" width="9.109375" style="55"/>
    <col min="8961" max="8961" width="11" style="55" customWidth="1"/>
    <col min="8962" max="8962" width="7.5546875" style="55" customWidth="1"/>
    <col min="8963"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7.6640625" style="55" customWidth="1"/>
    <col min="8982" max="8982" width="1.88671875" style="55" customWidth="1"/>
    <col min="8983" max="8983" width="6.6640625" style="55" customWidth="1"/>
    <col min="8984" max="8984" width="7.6640625" style="55" customWidth="1"/>
    <col min="8985" max="8985" width="1.6640625" style="55" customWidth="1"/>
    <col min="8986" max="9216" width="9.109375" style="55"/>
    <col min="9217" max="9217" width="11" style="55" customWidth="1"/>
    <col min="9218" max="9218" width="7.5546875" style="55" customWidth="1"/>
    <col min="9219"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7.6640625" style="55" customWidth="1"/>
    <col min="9238" max="9238" width="1.88671875" style="55" customWidth="1"/>
    <col min="9239" max="9239" width="6.6640625" style="55" customWidth="1"/>
    <col min="9240" max="9240" width="7.6640625" style="55" customWidth="1"/>
    <col min="9241" max="9241" width="1.6640625" style="55" customWidth="1"/>
    <col min="9242" max="9472" width="9.109375" style="55"/>
    <col min="9473" max="9473" width="11" style="55" customWidth="1"/>
    <col min="9474" max="9474" width="7.5546875" style="55" customWidth="1"/>
    <col min="9475"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7.6640625" style="55" customWidth="1"/>
    <col min="9494" max="9494" width="1.88671875" style="55" customWidth="1"/>
    <col min="9495" max="9495" width="6.6640625" style="55" customWidth="1"/>
    <col min="9496" max="9496" width="7.6640625" style="55" customWidth="1"/>
    <col min="9497" max="9497" width="1.6640625" style="55" customWidth="1"/>
    <col min="9498" max="9728" width="9.109375" style="55"/>
    <col min="9729" max="9729" width="11" style="55" customWidth="1"/>
    <col min="9730" max="9730" width="7.5546875" style="55" customWidth="1"/>
    <col min="9731"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7.6640625" style="55" customWidth="1"/>
    <col min="9750" max="9750" width="1.88671875" style="55" customWidth="1"/>
    <col min="9751" max="9751" width="6.6640625" style="55" customWidth="1"/>
    <col min="9752" max="9752" width="7.6640625" style="55" customWidth="1"/>
    <col min="9753" max="9753" width="1.6640625" style="55" customWidth="1"/>
    <col min="9754" max="9984" width="9.109375" style="55"/>
    <col min="9985" max="9985" width="11" style="55" customWidth="1"/>
    <col min="9986" max="9986" width="7.5546875" style="55" customWidth="1"/>
    <col min="9987"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7.6640625" style="55" customWidth="1"/>
    <col min="10006" max="10006" width="1.88671875" style="55" customWidth="1"/>
    <col min="10007" max="10007" width="6.6640625" style="55" customWidth="1"/>
    <col min="10008" max="10008" width="7.6640625" style="55" customWidth="1"/>
    <col min="10009" max="10009" width="1.6640625" style="55" customWidth="1"/>
    <col min="10010" max="10240" width="9.109375" style="55"/>
    <col min="10241" max="10241" width="11" style="55" customWidth="1"/>
    <col min="10242" max="10242" width="7.5546875" style="55" customWidth="1"/>
    <col min="10243"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7.6640625" style="55" customWidth="1"/>
    <col min="10262" max="10262" width="1.88671875" style="55" customWidth="1"/>
    <col min="10263" max="10263" width="6.6640625" style="55" customWidth="1"/>
    <col min="10264" max="10264" width="7.6640625" style="55" customWidth="1"/>
    <col min="10265" max="10265" width="1.6640625" style="55" customWidth="1"/>
    <col min="10266" max="10496" width="9.109375" style="55"/>
    <col min="10497" max="10497" width="11" style="55" customWidth="1"/>
    <col min="10498" max="10498" width="7.5546875" style="55" customWidth="1"/>
    <col min="10499"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7.6640625" style="55" customWidth="1"/>
    <col min="10518" max="10518" width="1.88671875" style="55" customWidth="1"/>
    <col min="10519" max="10519" width="6.6640625" style="55" customWidth="1"/>
    <col min="10520" max="10520" width="7.6640625" style="55" customWidth="1"/>
    <col min="10521" max="10521" width="1.6640625" style="55" customWidth="1"/>
    <col min="10522" max="10752" width="9.109375" style="55"/>
    <col min="10753" max="10753" width="11" style="55" customWidth="1"/>
    <col min="10754" max="10754" width="7.5546875" style="55" customWidth="1"/>
    <col min="10755"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7.6640625" style="55" customWidth="1"/>
    <col min="10774" max="10774" width="1.88671875" style="55" customWidth="1"/>
    <col min="10775" max="10775" width="6.6640625" style="55" customWidth="1"/>
    <col min="10776" max="10776" width="7.6640625" style="55" customWidth="1"/>
    <col min="10777" max="10777" width="1.6640625" style="55" customWidth="1"/>
    <col min="10778" max="11008" width="9.109375" style="55"/>
    <col min="11009" max="11009" width="11" style="55" customWidth="1"/>
    <col min="11010" max="11010" width="7.5546875" style="55" customWidth="1"/>
    <col min="11011"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7.6640625" style="55" customWidth="1"/>
    <col min="11030" max="11030" width="1.88671875" style="55" customWidth="1"/>
    <col min="11031" max="11031" width="6.6640625" style="55" customWidth="1"/>
    <col min="11032" max="11032" width="7.6640625" style="55" customWidth="1"/>
    <col min="11033" max="11033" width="1.6640625" style="55" customWidth="1"/>
    <col min="11034" max="11264" width="9.109375" style="55"/>
    <col min="11265" max="11265" width="11" style="55" customWidth="1"/>
    <col min="11266" max="11266" width="7.5546875" style="55" customWidth="1"/>
    <col min="11267"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7.6640625" style="55" customWidth="1"/>
    <col min="11286" max="11286" width="1.88671875" style="55" customWidth="1"/>
    <col min="11287" max="11287" width="6.6640625" style="55" customWidth="1"/>
    <col min="11288" max="11288" width="7.6640625" style="55" customWidth="1"/>
    <col min="11289" max="11289" width="1.6640625" style="55" customWidth="1"/>
    <col min="11290" max="11520" width="9.109375" style="55"/>
    <col min="11521" max="11521" width="11" style="55" customWidth="1"/>
    <col min="11522" max="11522" width="7.5546875" style="55" customWidth="1"/>
    <col min="11523"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7.6640625" style="55" customWidth="1"/>
    <col min="11542" max="11542" width="1.88671875" style="55" customWidth="1"/>
    <col min="11543" max="11543" width="6.6640625" style="55" customWidth="1"/>
    <col min="11544" max="11544" width="7.6640625" style="55" customWidth="1"/>
    <col min="11545" max="11545" width="1.6640625" style="55" customWidth="1"/>
    <col min="11546" max="11776" width="9.109375" style="55"/>
    <col min="11777" max="11777" width="11" style="55" customWidth="1"/>
    <col min="11778" max="11778" width="7.5546875" style="55" customWidth="1"/>
    <col min="11779"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7.6640625" style="55" customWidth="1"/>
    <col min="11798" max="11798" width="1.88671875" style="55" customWidth="1"/>
    <col min="11799" max="11799" width="6.6640625" style="55" customWidth="1"/>
    <col min="11800" max="11800" width="7.6640625" style="55" customWidth="1"/>
    <col min="11801" max="11801" width="1.6640625" style="55" customWidth="1"/>
    <col min="11802" max="12032" width="9.109375" style="55"/>
    <col min="12033" max="12033" width="11" style="55" customWidth="1"/>
    <col min="12034" max="12034" width="7.5546875" style="55" customWidth="1"/>
    <col min="12035"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7.6640625" style="55" customWidth="1"/>
    <col min="12054" max="12054" width="1.88671875" style="55" customWidth="1"/>
    <col min="12055" max="12055" width="6.6640625" style="55" customWidth="1"/>
    <col min="12056" max="12056" width="7.6640625" style="55" customWidth="1"/>
    <col min="12057" max="12057" width="1.6640625" style="55" customWidth="1"/>
    <col min="12058" max="12288" width="9.109375" style="55"/>
    <col min="12289" max="12289" width="11" style="55" customWidth="1"/>
    <col min="12290" max="12290" width="7.5546875" style="55" customWidth="1"/>
    <col min="12291"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7.6640625" style="55" customWidth="1"/>
    <col min="12310" max="12310" width="1.88671875" style="55" customWidth="1"/>
    <col min="12311" max="12311" width="6.6640625" style="55" customWidth="1"/>
    <col min="12312" max="12312" width="7.6640625" style="55" customWidth="1"/>
    <col min="12313" max="12313" width="1.6640625" style="55" customWidth="1"/>
    <col min="12314" max="12544" width="9.109375" style="55"/>
    <col min="12545" max="12545" width="11" style="55" customWidth="1"/>
    <col min="12546" max="12546" width="7.5546875" style="55" customWidth="1"/>
    <col min="12547"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7.6640625" style="55" customWidth="1"/>
    <col min="12566" max="12566" width="1.88671875" style="55" customWidth="1"/>
    <col min="12567" max="12567" width="6.6640625" style="55" customWidth="1"/>
    <col min="12568" max="12568" width="7.6640625" style="55" customWidth="1"/>
    <col min="12569" max="12569" width="1.6640625" style="55" customWidth="1"/>
    <col min="12570" max="12800" width="9.109375" style="55"/>
    <col min="12801" max="12801" width="11" style="55" customWidth="1"/>
    <col min="12802" max="12802" width="7.5546875" style="55" customWidth="1"/>
    <col min="12803"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7.6640625" style="55" customWidth="1"/>
    <col min="12822" max="12822" width="1.88671875" style="55" customWidth="1"/>
    <col min="12823" max="12823" width="6.6640625" style="55" customWidth="1"/>
    <col min="12824" max="12824" width="7.6640625" style="55" customWidth="1"/>
    <col min="12825" max="12825" width="1.6640625" style="55" customWidth="1"/>
    <col min="12826" max="13056" width="9.109375" style="55"/>
    <col min="13057" max="13057" width="11" style="55" customWidth="1"/>
    <col min="13058" max="13058" width="7.5546875" style="55" customWidth="1"/>
    <col min="13059"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7.6640625" style="55" customWidth="1"/>
    <col min="13078" max="13078" width="1.88671875" style="55" customWidth="1"/>
    <col min="13079" max="13079" width="6.6640625" style="55" customWidth="1"/>
    <col min="13080" max="13080" width="7.6640625" style="55" customWidth="1"/>
    <col min="13081" max="13081" width="1.6640625" style="55" customWidth="1"/>
    <col min="13082" max="13312" width="9.109375" style="55"/>
    <col min="13313" max="13313" width="11" style="55" customWidth="1"/>
    <col min="13314" max="13314" width="7.5546875" style="55" customWidth="1"/>
    <col min="13315"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7.6640625" style="55" customWidth="1"/>
    <col min="13334" max="13334" width="1.88671875" style="55" customWidth="1"/>
    <col min="13335" max="13335" width="6.6640625" style="55" customWidth="1"/>
    <col min="13336" max="13336" width="7.6640625" style="55" customWidth="1"/>
    <col min="13337" max="13337" width="1.6640625" style="55" customWidth="1"/>
    <col min="13338" max="13568" width="9.109375" style="55"/>
    <col min="13569" max="13569" width="11" style="55" customWidth="1"/>
    <col min="13570" max="13570" width="7.5546875" style="55" customWidth="1"/>
    <col min="13571"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7.6640625" style="55" customWidth="1"/>
    <col min="13590" max="13590" width="1.88671875" style="55" customWidth="1"/>
    <col min="13591" max="13591" width="6.6640625" style="55" customWidth="1"/>
    <col min="13592" max="13592" width="7.6640625" style="55" customWidth="1"/>
    <col min="13593" max="13593" width="1.6640625" style="55" customWidth="1"/>
    <col min="13594" max="13824" width="9.109375" style="55"/>
    <col min="13825" max="13825" width="11" style="55" customWidth="1"/>
    <col min="13826" max="13826" width="7.5546875" style="55" customWidth="1"/>
    <col min="13827"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7.6640625" style="55" customWidth="1"/>
    <col min="13846" max="13846" width="1.88671875" style="55" customWidth="1"/>
    <col min="13847" max="13847" width="6.6640625" style="55" customWidth="1"/>
    <col min="13848" max="13848" width="7.6640625" style="55" customWidth="1"/>
    <col min="13849" max="13849" width="1.6640625" style="55" customWidth="1"/>
    <col min="13850" max="14080" width="9.109375" style="55"/>
    <col min="14081" max="14081" width="11" style="55" customWidth="1"/>
    <col min="14082" max="14082" width="7.5546875" style="55" customWidth="1"/>
    <col min="14083"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7.6640625" style="55" customWidth="1"/>
    <col min="14102" max="14102" width="1.88671875" style="55" customWidth="1"/>
    <col min="14103" max="14103" width="6.6640625" style="55" customWidth="1"/>
    <col min="14104" max="14104" width="7.6640625" style="55" customWidth="1"/>
    <col min="14105" max="14105" width="1.6640625" style="55" customWidth="1"/>
    <col min="14106" max="14336" width="9.109375" style="55"/>
    <col min="14337" max="14337" width="11" style="55" customWidth="1"/>
    <col min="14338" max="14338" width="7.5546875" style="55" customWidth="1"/>
    <col min="14339"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7.6640625" style="55" customWidth="1"/>
    <col min="14358" max="14358" width="1.88671875" style="55" customWidth="1"/>
    <col min="14359" max="14359" width="6.6640625" style="55" customWidth="1"/>
    <col min="14360" max="14360" width="7.6640625" style="55" customWidth="1"/>
    <col min="14361" max="14361" width="1.6640625" style="55" customWidth="1"/>
    <col min="14362" max="14592" width="9.109375" style="55"/>
    <col min="14593" max="14593" width="11" style="55" customWidth="1"/>
    <col min="14594" max="14594" width="7.5546875" style="55" customWidth="1"/>
    <col min="14595"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7.6640625" style="55" customWidth="1"/>
    <col min="14614" max="14614" width="1.88671875" style="55" customWidth="1"/>
    <col min="14615" max="14615" width="6.6640625" style="55" customWidth="1"/>
    <col min="14616" max="14616" width="7.6640625" style="55" customWidth="1"/>
    <col min="14617" max="14617" width="1.6640625" style="55" customWidth="1"/>
    <col min="14618" max="14848" width="9.109375" style="55"/>
    <col min="14849" max="14849" width="11" style="55" customWidth="1"/>
    <col min="14850" max="14850" width="7.5546875" style="55" customWidth="1"/>
    <col min="14851"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7.6640625" style="55" customWidth="1"/>
    <col min="14870" max="14870" width="1.88671875" style="55" customWidth="1"/>
    <col min="14871" max="14871" width="6.6640625" style="55" customWidth="1"/>
    <col min="14872" max="14872" width="7.6640625" style="55" customWidth="1"/>
    <col min="14873" max="14873" width="1.6640625" style="55" customWidth="1"/>
    <col min="14874" max="15104" width="9.109375" style="55"/>
    <col min="15105" max="15105" width="11" style="55" customWidth="1"/>
    <col min="15106" max="15106" width="7.5546875" style="55" customWidth="1"/>
    <col min="15107"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7.6640625" style="55" customWidth="1"/>
    <col min="15126" max="15126" width="1.88671875" style="55" customWidth="1"/>
    <col min="15127" max="15127" width="6.6640625" style="55" customWidth="1"/>
    <col min="15128" max="15128" width="7.6640625" style="55" customWidth="1"/>
    <col min="15129" max="15129" width="1.6640625" style="55" customWidth="1"/>
    <col min="15130" max="15360" width="9.109375" style="55"/>
    <col min="15361" max="15361" width="11" style="55" customWidth="1"/>
    <col min="15362" max="15362" width="7.5546875" style="55" customWidth="1"/>
    <col min="15363"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7.6640625" style="55" customWidth="1"/>
    <col min="15382" max="15382" width="1.88671875" style="55" customWidth="1"/>
    <col min="15383" max="15383" width="6.6640625" style="55" customWidth="1"/>
    <col min="15384" max="15384" width="7.6640625" style="55" customWidth="1"/>
    <col min="15385" max="15385" width="1.6640625" style="55" customWidth="1"/>
    <col min="15386" max="15616" width="9.109375" style="55"/>
    <col min="15617" max="15617" width="11" style="55" customWidth="1"/>
    <col min="15618" max="15618" width="7.5546875" style="55" customWidth="1"/>
    <col min="15619"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7.6640625" style="55" customWidth="1"/>
    <col min="15638" max="15638" width="1.88671875" style="55" customWidth="1"/>
    <col min="15639" max="15639" width="6.6640625" style="55" customWidth="1"/>
    <col min="15640" max="15640" width="7.6640625" style="55" customWidth="1"/>
    <col min="15641" max="15641" width="1.6640625" style="55" customWidth="1"/>
    <col min="15642" max="15872" width="9.109375" style="55"/>
    <col min="15873" max="15873" width="11" style="55" customWidth="1"/>
    <col min="15874" max="15874" width="7.5546875" style="55" customWidth="1"/>
    <col min="15875"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7.6640625" style="55" customWidth="1"/>
    <col min="15894" max="15894" width="1.88671875" style="55" customWidth="1"/>
    <col min="15895" max="15895" width="6.6640625" style="55" customWidth="1"/>
    <col min="15896" max="15896" width="7.6640625" style="55" customWidth="1"/>
    <col min="15897" max="15897" width="1.6640625" style="55" customWidth="1"/>
    <col min="15898" max="16128" width="9.109375" style="55"/>
    <col min="16129" max="16129" width="11" style="55" customWidth="1"/>
    <col min="16130" max="16130" width="7.5546875" style="55" customWidth="1"/>
    <col min="16131"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7.6640625" style="55" customWidth="1"/>
    <col min="16150" max="16150" width="1.88671875" style="55" customWidth="1"/>
    <col min="16151" max="16151" width="6.6640625" style="55" customWidth="1"/>
    <col min="16152" max="16152" width="7.6640625" style="55" customWidth="1"/>
    <col min="16153" max="16153" width="1.6640625" style="55" customWidth="1"/>
    <col min="16154" max="16384" width="9.109375" style="55"/>
  </cols>
  <sheetData>
    <row r="1" spans="1:25">
      <c r="A1" s="55" t="s">
        <v>235</v>
      </c>
    </row>
    <row r="2" spans="1:25">
      <c r="A2" s="55" t="s">
        <v>236</v>
      </c>
      <c r="E2" s="134"/>
      <c r="F2" s="82"/>
    </row>
    <row r="3" spans="1:25" ht="10.5" customHeight="1"/>
    <row r="4" spans="1:25" ht="12.9" customHeight="1">
      <c r="A4" s="28" t="s">
        <v>472</v>
      </c>
    </row>
    <row r="5" spans="1:25" ht="12.9" customHeight="1" thickBot="1">
      <c r="L5" s="63"/>
      <c r="O5" s="63"/>
      <c r="P5" s="63"/>
      <c r="R5" s="63"/>
      <c r="S5" s="63"/>
      <c r="W5" s="132"/>
    </row>
    <row r="6" spans="1:25" ht="12.9" customHeight="1">
      <c r="A6" s="57"/>
      <c r="B6" s="71"/>
      <c r="C6" s="59"/>
      <c r="D6" s="57"/>
      <c r="E6" s="193"/>
      <c r="F6" s="59"/>
      <c r="G6" s="57"/>
      <c r="H6" s="193"/>
      <c r="I6" s="59"/>
      <c r="J6" s="59"/>
      <c r="K6" s="193"/>
      <c r="L6" s="59"/>
      <c r="M6" s="57"/>
      <c r="N6" s="193"/>
      <c r="O6" s="59"/>
      <c r="P6" s="59"/>
      <c r="Q6" s="193"/>
      <c r="R6" s="59"/>
      <c r="S6" s="59"/>
      <c r="T6" s="194"/>
      <c r="U6" s="59"/>
      <c r="V6" s="59"/>
      <c r="W6" s="194"/>
      <c r="X6" s="59"/>
      <c r="Y6" s="59"/>
    </row>
    <row r="7" spans="1:25" ht="12.9" customHeight="1">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ht="12.9" customHeight="1">
      <c r="A8" s="55" t="s">
        <v>468</v>
      </c>
      <c r="B8" s="149"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2.9" customHeight="1" thickBot="1">
      <c r="A9" s="61"/>
      <c r="B9" s="77"/>
      <c r="C9" s="56"/>
      <c r="D9" s="61"/>
      <c r="E9" s="196"/>
      <c r="F9" s="56"/>
      <c r="G9" s="61"/>
      <c r="H9" s="196"/>
      <c r="I9" s="56"/>
      <c r="J9" s="56"/>
      <c r="K9" s="196"/>
      <c r="L9" s="56"/>
      <c r="M9" s="61"/>
      <c r="N9" s="196"/>
      <c r="O9" s="56"/>
      <c r="P9" s="56"/>
      <c r="Q9" s="196"/>
      <c r="R9" s="56"/>
      <c r="S9" s="56"/>
      <c r="T9" s="150"/>
      <c r="U9" s="56"/>
      <c r="V9" s="56"/>
      <c r="W9" s="150"/>
      <c r="X9" s="56"/>
      <c r="Y9" s="56"/>
    </row>
    <row r="10" spans="1:25" ht="12.9" customHeight="1">
      <c r="A10" s="72"/>
      <c r="B10" s="74"/>
      <c r="C10" s="80"/>
      <c r="D10" s="72"/>
      <c r="E10" s="133"/>
      <c r="F10" s="80"/>
      <c r="G10" s="72"/>
      <c r="H10" s="133"/>
      <c r="I10" s="80"/>
      <c r="J10" s="80"/>
      <c r="K10" s="133"/>
      <c r="L10" s="80"/>
      <c r="M10" s="72"/>
      <c r="N10" s="133"/>
      <c r="O10" s="80"/>
      <c r="Q10" s="133"/>
      <c r="R10" s="80"/>
      <c r="W10" s="132"/>
    </row>
    <row r="11" spans="1:25" ht="12.9" customHeight="1">
      <c r="A11" s="260" t="s">
        <v>132</v>
      </c>
      <c r="B11" s="74">
        <f>IF($A11&lt;&gt;0,SUM(B13:B21),"")</f>
        <v>28933</v>
      </c>
      <c r="C11" s="79">
        <f>IF($A11&lt;&gt;0,SUM(C13:C21),"")</f>
        <v>100</v>
      </c>
      <c r="D11" s="72"/>
      <c r="E11" s="133">
        <f>IF($A11&lt;&gt;0,SUM(E13:E21),"")</f>
        <v>19173</v>
      </c>
      <c r="F11" s="79">
        <f>IF($A11&lt;&gt;0,SUM(F13:F21),"")</f>
        <v>100</v>
      </c>
      <c r="G11" s="72"/>
      <c r="H11" s="133">
        <f>IF($A11&lt;&gt;0,SUM(H13:H21),"")</f>
        <v>2862</v>
      </c>
      <c r="I11" s="79">
        <f>IF($A11&lt;&gt;0,SUM(I13:I21),"")</f>
        <v>100</v>
      </c>
      <c r="J11" s="80"/>
      <c r="K11" s="133">
        <f>IF($A11&lt;&gt;0,SUM(K13:K21),"")</f>
        <v>1897</v>
      </c>
      <c r="L11" s="79">
        <f>IF($A11&lt;&gt;0,SUM(L13:L21),"")</f>
        <v>100</v>
      </c>
      <c r="M11" s="72"/>
      <c r="N11" s="133">
        <f>IF($A11&lt;&gt;0,SUM(N13:N21),"")</f>
        <v>1872</v>
      </c>
      <c r="O11" s="79">
        <f>IF($A11&lt;&gt;0,SUM(O13:O21),"")</f>
        <v>100</v>
      </c>
      <c r="Q11" s="133">
        <f>IF($A11&lt;&gt;0,SUM(Q13:Q21),"")</f>
        <v>1407</v>
      </c>
      <c r="R11" s="79">
        <f>IF($A11&lt;&gt;0,SUM(R13:R21),"")</f>
        <v>100</v>
      </c>
      <c r="T11" s="133">
        <f>IF($A11&lt;&gt;0,SUM(T13:T21),"")</f>
        <v>1230</v>
      </c>
      <c r="U11" s="79">
        <f>IF($A11&lt;&gt;0,SUM(U13:U21),"")</f>
        <v>100</v>
      </c>
      <c r="W11" s="133">
        <f>IF($A11&lt;&gt;0,SUM(W13:W21),"")</f>
        <v>492</v>
      </c>
      <c r="X11" s="79">
        <f>IF($A11&lt;&gt;0,SUM(X13:X21),"")</f>
        <v>100</v>
      </c>
    </row>
    <row r="12" spans="1:25" ht="12.9" customHeight="1">
      <c r="A12" s="65"/>
      <c r="B12" s="74" t="str">
        <f>IF(A12&lt;&gt;0,E12+H12+K12+N12+Q12+T12,"")</f>
        <v/>
      </c>
      <c r="C12" s="80" t="str">
        <f>IF($A12&lt;&gt;0,B12/$B$11*100,"")</f>
        <v/>
      </c>
      <c r="D12" s="72"/>
      <c r="E12" s="133"/>
      <c r="F12" s="94" t="str">
        <f>IF(E12&lt;&gt;0,I12+L12+O12+R12+U12,"")</f>
        <v/>
      </c>
      <c r="G12" s="72"/>
      <c r="H12" s="133"/>
      <c r="I12" s="80" t="str">
        <f>IF(A12&lt;&gt;0,H12/B12*100,"")</f>
        <v/>
      </c>
      <c r="J12" s="80"/>
      <c r="K12" s="133"/>
      <c r="L12" s="80" t="str">
        <f>IF(A12&lt;&gt;0,K12/B12*100,"")</f>
        <v/>
      </c>
      <c r="M12" s="72"/>
      <c r="N12" s="133"/>
      <c r="O12" s="80" t="str">
        <f>IF(A12&lt;&gt;0,N12/B12*100,"")</f>
        <v/>
      </c>
      <c r="Q12" s="133"/>
      <c r="R12" s="80" t="str">
        <f>IF(A12&lt;&gt;0,Q12/B12*100,"")</f>
        <v/>
      </c>
      <c r="T12" s="74"/>
      <c r="W12" s="74"/>
    </row>
    <row r="13" spans="1:25" ht="12.9" customHeight="1">
      <c r="A13" s="41">
        <v>1</v>
      </c>
      <c r="B13" s="74">
        <f>IF(A13&lt;&gt;0,E13+H13+K13+N13+Q13+T13+W13,"")</f>
        <v>964</v>
      </c>
      <c r="C13" s="80">
        <f t="shared" ref="C13:C21" si="0">IF($A13&lt;&gt;"",B13/$B$11*100,"")</f>
        <v>3.3318356202260397</v>
      </c>
      <c r="D13" s="72"/>
      <c r="E13" s="313">
        <v>735</v>
      </c>
      <c r="F13" s="80">
        <f t="shared" ref="F13:F21" si="1">IF($A13&lt;&gt;"",E13/$E$11*100,"")</f>
        <v>3.8335158817086525</v>
      </c>
      <c r="G13" s="72"/>
      <c r="H13" s="313">
        <v>53</v>
      </c>
      <c r="I13" s="80">
        <f t="shared" ref="I13:I21" si="2">IF($A13&lt;&gt;"",H13/$H$11*100,"")</f>
        <v>1.8518518518518516</v>
      </c>
      <c r="J13" s="80"/>
      <c r="K13" s="313">
        <v>39</v>
      </c>
      <c r="L13" s="80">
        <f t="shared" ref="L13:L21" si="3">IF($A13&lt;&gt;"",K13/$K$11*100,"")</f>
        <v>2.0558777016341589</v>
      </c>
      <c r="M13" s="72"/>
      <c r="N13" s="313">
        <v>55</v>
      </c>
      <c r="O13" s="80">
        <f t="shared" ref="O13:O21" si="4">IF($A13&lt;&gt;"",N13/$N$11*100,"")</f>
        <v>2.9380341880341878</v>
      </c>
      <c r="Q13" s="313">
        <v>28</v>
      </c>
      <c r="R13" s="80">
        <f t="shared" ref="R13:R21" si="5">IF($A13&lt;&gt;"",Q13/$Q$11*100,"")</f>
        <v>1.9900497512437811</v>
      </c>
      <c r="T13" s="313">
        <v>36</v>
      </c>
      <c r="U13" s="80">
        <f t="shared" ref="U13:U21" si="6">IF($A13&lt;&gt;"",T13/$T$11*100,"")</f>
        <v>2.9268292682926833</v>
      </c>
      <c r="W13" s="313">
        <v>18</v>
      </c>
      <c r="X13" s="80">
        <f>IF($A13&lt;&gt;"",W13/$W$11*100,"")</f>
        <v>3.6585365853658534</v>
      </c>
    </row>
    <row r="14" spans="1:25" ht="12.9" customHeight="1">
      <c r="A14" s="41"/>
      <c r="B14" s="74" t="str">
        <f t="shared" ref="B14:B21" si="7">IF(A14&lt;&gt;0,E14+H14+K14+N14+Q14+T14+W14,"")</f>
        <v/>
      </c>
      <c r="C14" s="80" t="str">
        <f t="shared" si="0"/>
        <v/>
      </c>
      <c r="D14" s="72"/>
      <c r="E14" s="313"/>
      <c r="F14" s="80" t="str">
        <f t="shared" si="1"/>
        <v/>
      </c>
      <c r="G14" s="72"/>
      <c r="H14" s="313"/>
      <c r="I14" s="80" t="str">
        <f t="shared" si="2"/>
        <v/>
      </c>
      <c r="J14" s="80"/>
      <c r="K14" s="313"/>
      <c r="L14" s="80" t="str">
        <f t="shared" si="3"/>
        <v/>
      </c>
      <c r="M14" s="72"/>
      <c r="N14" s="313"/>
      <c r="O14" s="80" t="str">
        <f t="shared" si="4"/>
        <v/>
      </c>
      <c r="Q14" s="313"/>
      <c r="R14" s="80" t="str">
        <f t="shared" si="5"/>
        <v/>
      </c>
      <c r="T14" s="313"/>
      <c r="U14" s="80" t="str">
        <f t="shared" si="6"/>
        <v/>
      </c>
      <c r="W14" s="313"/>
      <c r="X14" s="80" t="str">
        <f t="shared" ref="X14:X21" si="8">IF($A14&lt;&gt;"",W14/$W$11*100,"")</f>
        <v/>
      </c>
    </row>
    <row r="15" spans="1:25" ht="12.9" customHeight="1">
      <c r="A15" s="41">
        <v>2</v>
      </c>
      <c r="B15" s="74">
        <f t="shared" si="7"/>
        <v>1357</v>
      </c>
      <c r="C15" s="80">
        <f t="shared" si="0"/>
        <v>4.6901461998410117</v>
      </c>
      <c r="D15" s="72"/>
      <c r="E15" s="313">
        <v>1040</v>
      </c>
      <c r="F15" s="80">
        <f t="shared" si="1"/>
        <v>5.424294580921087</v>
      </c>
      <c r="G15" s="72"/>
      <c r="H15" s="313">
        <v>87</v>
      </c>
      <c r="I15" s="80">
        <f t="shared" si="2"/>
        <v>3.0398322851153039</v>
      </c>
      <c r="J15" s="80"/>
      <c r="K15" s="313">
        <v>49</v>
      </c>
      <c r="L15" s="80">
        <f t="shared" si="3"/>
        <v>2.5830258302583027</v>
      </c>
      <c r="M15" s="72"/>
      <c r="N15" s="313">
        <v>77</v>
      </c>
      <c r="O15" s="80">
        <f t="shared" si="4"/>
        <v>4.1132478632478628</v>
      </c>
      <c r="Q15" s="313">
        <v>42</v>
      </c>
      <c r="R15" s="80">
        <f t="shared" si="5"/>
        <v>2.9850746268656714</v>
      </c>
      <c r="T15" s="313">
        <v>37</v>
      </c>
      <c r="U15" s="80">
        <f t="shared" si="6"/>
        <v>3.0081300813008132</v>
      </c>
      <c r="W15" s="313">
        <v>25</v>
      </c>
      <c r="X15" s="80">
        <f t="shared" si="8"/>
        <v>5.0813008130081299</v>
      </c>
    </row>
    <row r="16" spans="1:25" ht="12.9" customHeight="1">
      <c r="A16" s="41"/>
      <c r="B16" s="74" t="str">
        <f t="shared" si="7"/>
        <v/>
      </c>
      <c r="C16" s="80" t="str">
        <f t="shared" si="0"/>
        <v/>
      </c>
      <c r="D16" s="72"/>
      <c r="E16" s="313"/>
      <c r="F16" s="80" t="str">
        <f t="shared" si="1"/>
        <v/>
      </c>
      <c r="G16" s="72"/>
      <c r="H16" s="313"/>
      <c r="I16" s="80" t="str">
        <f t="shared" si="2"/>
        <v/>
      </c>
      <c r="J16" s="80"/>
      <c r="K16" s="313"/>
      <c r="L16" s="80" t="str">
        <f t="shared" si="3"/>
        <v/>
      </c>
      <c r="M16" s="72"/>
      <c r="N16" s="313"/>
      <c r="O16" s="80" t="str">
        <f t="shared" si="4"/>
        <v/>
      </c>
      <c r="Q16" s="313"/>
      <c r="R16" s="80" t="str">
        <f t="shared" si="5"/>
        <v/>
      </c>
      <c r="T16" s="313"/>
      <c r="U16" s="80" t="str">
        <f t="shared" si="6"/>
        <v/>
      </c>
      <c r="W16" s="313"/>
      <c r="X16" s="80" t="str">
        <f t="shared" si="8"/>
        <v/>
      </c>
    </row>
    <row r="17" spans="1:25" ht="12.9" customHeight="1">
      <c r="A17" s="41">
        <v>3</v>
      </c>
      <c r="B17" s="74">
        <f t="shared" si="7"/>
        <v>2223</v>
      </c>
      <c r="C17" s="80">
        <f t="shared" si="0"/>
        <v>7.6832682404175161</v>
      </c>
      <c r="D17" s="72"/>
      <c r="E17" s="313">
        <v>1595</v>
      </c>
      <c r="F17" s="80">
        <f t="shared" si="1"/>
        <v>8.3189902467010892</v>
      </c>
      <c r="G17" s="151"/>
      <c r="H17" s="313">
        <v>176</v>
      </c>
      <c r="I17" s="80">
        <f t="shared" si="2"/>
        <v>6.149545772187281</v>
      </c>
      <c r="J17" s="183"/>
      <c r="K17" s="313">
        <v>110</v>
      </c>
      <c r="L17" s="80">
        <f t="shared" si="3"/>
        <v>5.7986294148655766</v>
      </c>
      <c r="M17" s="151"/>
      <c r="N17" s="313">
        <v>123</v>
      </c>
      <c r="O17" s="80">
        <f t="shared" si="4"/>
        <v>6.5705128205128212</v>
      </c>
      <c r="P17" s="51"/>
      <c r="Q17" s="313">
        <v>85</v>
      </c>
      <c r="R17" s="80">
        <f t="shared" si="5"/>
        <v>6.0412224591329071</v>
      </c>
      <c r="T17" s="313">
        <v>81</v>
      </c>
      <c r="U17" s="80">
        <f t="shared" si="6"/>
        <v>6.5853658536585371</v>
      </c>
      <c r="W17" s="313">
        <v>53</v>
      </c>
      <c r="X17" s="80">
        <f t="shared" si="8"/>
        <v>10.772357723577237</v>
      </c>
    </row>
    <row r="18" spans="1:25" ht="12.9" customHeight="1">
      <c r="A18" s="41"/>
      <c r="B18" s="74" t="str">
        <f t="shared" si="7"/>
        <v/>
      </c>
      <c r="C18" s="80" t="str">
        <f t="shared" si="0"/>
        <v/>
      </c>
      <c r="D18" s="72"/>
      <c r="E18" s="313"/>
      <c r="F18" s="80" t="str">
        <f t="shared" si="1"/>
        <v/>
      </c>
      <c r="G18" s="151"/>
      <c r="H18" s="313"/>
      <c r="I18" s="80" t="str">
        <f t="shared" si="2"/>
        <v/>
      </c>
      <c r="J18" s="183"/>
      <c r="K18" s="313"/>
      <c r="L18" s="80" t="str">
        <f t="shared" si="3"/>
        <v/>
      </c>
      <c r="M18" s="151"/>
      <c r="N18" s="313"/>
      <c r="O18" s="80" t="str">
        <f t="shared" si="4"/>
        <v/>
      </c>
      <c r="P18" s="51"/>
      <c r="Q18" s="313"/>
      <c r="R18" s="80" t="str">
        <f t="shared" si="5"/>
        <v/>
      </c>
      <c r="T18" s="313"/>
      <c r="U18" s="80" t="str">
        <f t="shared" si="6"/>
        <v/>
      </c>
      <c r="W18" s="313"/>
      <c r="X18" s="80" t="str">
        <f t="shared" si="8"/>
        <v/>
      </c>
    </row>
    <row r="19" spans="1:25" ht="12.9" customHeight="1">
      <c r="A19" s="41">
        <v>4</v>
      </c>
      <c r="B19" s="74">
        <f t="shared" si="7"/>
        <v>6499</v>
      </c>
      <c r="C19" s="80">
        <f t="shared" si="0"/>
        <v>22.462240348391109</v>
      </c>
      <c r="D19" s="72"/>
      <c r="E19" s="313">
        <v>5323</v>
      </c>
      <c r="F19" s="80">
        <f t="shared" si="1"/>
        <v>27.763000052156677</v>
      </c>
      <c r="G19" s="151"/>
      <c r="H19" s="313">
        <v>373</v>
      </c>
      <c r="I19" s="80">
        <f t="shared" si="2"/>
        <v>13.032844164919636</v>
      </c>
      <c r="J19" s="183"/>
      <c r="K19" s="313">
        <v>194</v>
      </c>
      <c r="L19" s="80">
        <f t="shared" si="3"/>
        <v>10.226673695308381</v>
      </c>
      <c r="M19" s="151"/>
      <c r="N19" s="313">
        <v>210</v>
      </c>
      <c r="O19" s="80">
        <f t="shared" si="4"/>
        <v>11.217948717948719</v>
      </c>
      <c r="P19" s="51"/>
      <c r="Q19" s="313">
        <v>144</v>
      </c>
      <c r="R19" s="80">
        <f t="shared" si="5"/>
        <v>10.23454157782516</v>
      </c>
      <c r="T19" s="313">
        <v>131</v>
      </c>
      <c r="U19" s="80">
        <f t="shared" si="6"/>
        <v>10.650406504065041</v>
      </c>
      <c r="W19" s="313">
        <v>124</v>
      </c>
      <c r="X19" s="80">
        <f t="shared" si="8"/>
        <v>25.203252032520325</v>
      </c>
    </row>
    <row r="20" spans="1:25" ht="12.9" customHeight="1">
      <c r="A20" s="41"/>
      <c r="B20" s="74" t="str">
        <f t="shared" si="7"/>
        <v/>
      </c>
      <c r="C20" s="80" t="str">
        <f t="shared" si="0"/>
        <v/>
      </c>
      <c r="D20" s="72"/>
      <c r="E20" s="313"/>
      <c r="F20" s="80" t="str">
        <f t="shared" si="1"/>
        <v/>
      </c>
      <c r="G20" s="72"/>
      <c r="H20" s="313"/>
      <c r="I20" s="80" t="str">
        <f t="shared" si="2"/>
        <v/>
      </c>
      <c r="J20" s="80"/>
      <c r="K20" s="313"/>
      <c r="L20" s="80" t="str">
        <f t="shared" si="3"/>
        <v/>
      </c>
      <c r="M20" s="72"/>
      <c r="N20" s="313"/>
      <c r="O20" s="80" t="str">
        <f t="shared" si="4"/>
        <v/>
      </c>
      <c r="Q20" s="313"/>
      <c r="R20" s="80" t="str">
        <f t="shared" si="5"/>
        <v/>
      </c>
      <c r="T20" s="313"/>
      <c r="U20" s="80" t="str">
        <f t="shared" si="6"/>
        <v/>
      </c>
      <c r="W20" s="313"/>
      <c r="X20" s="80" t="str">
        <f t="shared" si="8"/>
        <v/>
      </c>
    </row>
    <row r="21" spans="1:25" ht="12.9" customHeight="1">
      <c r="A21" s="41">
        <v>5</v>
      </c>
      <c r="B21" s="74">
        <f t="shared" si="7"/>
        <v>17890</v>
      </c>
      <c r="C21" s="80">
        <f t="shared" si="0"/>
        <v>61.832509591124321</v>
      </c>
      <c r="D21" s="72"/>
      <c r="E21" s="313">
        <v>10480</v>
      </c>
      <c r="F21" s="80">
        <f t="shared" si="1"/>
        <v>54.660199238512497</v>
      </c>
      <c r="G21" s="72"/>
      <c r="H21" s="313">
        <v>2173</v>
      </c>
      <c r="I21" s="80">
        <f t="shared" si="2"/>
        <v>75.925925925925924</v>
      </c>
      <c r="J21" s="80"/>
      <c r="K21" s="313">
        <v>1505</v>
      </c>
      <c r="L21" s="80">
        <f t="shared" si="3"/>
        <v>79.335793357933582</v>
      </c>
      <c r="M21" s="72"/>
      <c r="N21" s="313">
        <v>1407</v>
      </c>
      <c r="O21" s="80">
        <f t="shared" si="4"/>
        <v>75.160256410256409</v>
      </c>
      <c r="Q21" s="313">
        <v>1108</v>
      </c>
      <c r="R21" s="80">
        <f t="shared" si="5"/>
        <v>78.749111584932479</v>
      </c>
      <c r="T21" s="313">
        <v>945</v>
      </c>
      <c r="U21" s="80">
        <f t="shared" si="6"/>
        <v>76.829268292682926</v>
      </c>
      <c r="W21" s="313">
        <v>272</v>
      </c>
      <c r="X21" s="80">
        <f t="shared" si="8"/>
        <v>55.284552845528459</v>
      </c>
    </row>
    <row r="22" spans="1:25" ht="12.9" customHeight="1">
      <c r="A22" s="41"/>
      <c r="B22" s="74"/>
      <c r="C22" s="80"/>
      <c r="D22" s="72"/>
      <c r="E22" s="133"/>
      <c r="F22" s="80"/>
      <c r="G22" s="72"/>
      <c r="H22" s="133"/>
      <c r="I22" s="80"/>
      <c r="J22" s="80"/>
      <c r="K22" s="133"/>
      <c r="L22" s="80"/>
      <c r="M22" s="72"/>
      <c r="N22" s="133"/>
      <c r="O22" s="80"/>
      <c r="Q22" s="133"/>
      <c r="R22" s="80"/>
      <c r="T22" s="74"/>
      <c r="U22" s="80"/>
      <c r="W22" s="132"/>
      <c r="X22" s="80"/>
    </row>
    <row r="23" spans="1:25" ht="12.9" customHeight="1">
      <c r="A23" s="41" t="s">
        <v>473</v>
      </c>
      <c r="B23" s="74"/>
      <c r="C23" s="80">
        <f>F23+I23+L23+O23+R23+U23+X23</f>
        <v>99.999999999999972</v>
      </c>
      <c r="D23" s="72"/>
      <c r="E23" s="133"/>
      <c r="F23" s="80">
        <f>E11/B11*100</f>
        <v>66.266892475719757</v>
      </c>
      <c r="G23" s="72"/>
      <c r="H23" s="133"/>
      <c r="I23" s="80">
        <f>H11/B11*100</f>
        <v>9.8918190301731581</v>
      </c>
      <c r="J23" s="80"/>
      <c r="K23" s="133"/>
      <c r="L23" s="80">
        <f>K11/B11*100</f>
        <v>6.5565271489302868</v>
      </c>
      <c r="M23" s="72"/>
      <c r="N23" s="133"/>
      <c r="O23" s="80">
        <f>N11/B11*100</f>
        <v>6.4701206235094872</v>
      </c>
      <c r="Q23" s="133"/>
      <c r="R23" s="80">
        <f>Q11/B11*100</f>
        <v>4.8629592506826116</v>
      </c>
      <c r="U23" s="80">
        <f>T11/B11*100</f>
        <v>4.2512010507033491</v>
      </c>
      <c r="W23" s="132"/>
      <c r="X23" s="80">
        <f>W11/B11*100</f>
        <v>1.7004804202813397</v>
      </c>
    </row>
    <row r="24" spans="1:25" ht="12.9" customHeight="1" thickBot="1">
      <c r="W24" s="132"/>
    </row>
    <row r="25" spans="1:25" ht="8.25" customHeight="1">
      <c r="A25" s="57"/>
      <c r="B25" s="71"/>
      <c r="C25" s="59"/>
      <c r="D25" s="57"/>
      <c r="E25" s="193"/>
      <c r="F25" s="59"/>
      <c r="G25" s="57"/>
      <c r="H25" s="193"/>
      <c r="I25" s="59"/>
      <c r="J25" s="59"/>
      <c r="K25" s="193"/>
      <c r="L25" s="57"/>
      <c r="M25" s="57"/>
      <c r="N25" s="193"/>
      <c r="O25" s="57"/>
      <c r="P25" s="57"/>
      <c r="Q25" s="193"/>
      <c r="R25" s="57"/>
      <c r="S25" s="57"/>
      <c r="T25" s="314"/>
      <c r="U25" s="57"/>
      <c r="V25" s="57"/>
      <c r="W25" s="314"/>
      <c r="X25" s="57"/>
      <c r="Y25" s="57"/>
    </row>
    <row r="26" spans="1:25" ht="12.9" customHeight="1">
      <c r="A26" s="55" t="s">
        <v>389</v>
      </c>
    </row>
    <row r="27" spans="1:25" ht="12.9" customHeight="1">
      <c r="A27" s="55" t="s">
        <v>237</v>
      </c>
    </row>
  </sheetData>
  <mergeCells count="8">
    <mergeCell ref="T7:U7"/>
    <mergeCell ref="W7:X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5" orientation="landscape"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selection activeCell="A29" sqref="A29"/>
    </sheetView>
  </sheetViews>
  <sheetFormatPr baseColWidth="10" defaultColWidth="9.109375" defaultRowHeight="13.2"/>
  <cols>
    <col min="1" max="1" width="10.88671875" style="55" customWidth="1"/>
    <col min="2" max="2" width="7.6640625" style="95" customWidth="1"/>
    <col min="3" max="3" width="7.6640625" style="63" customWidth="1"/>
    <col min="4" max="4" width="1.6640625" style="55" customWidth="1"/>
    <col min="5" max="5" width="7.6640625" style="83" customWidth="1"/>
    <col min="6" max="6" width="7.6640625" style="63" customWidth="1"/>
    <col min="7" max="7" width="1.6640625" style="55" customWidth="1"/>
    <col min="8" max="8" width="6.6640625" style="83" customWidth="1"/>
    <col min="9" max="9" width="7.6640625" style="63" customWidth="1"/>
    <col min="10" max="10" width="1.6640625" style="63" customWidth="1"/>
    <col min="11" max="11" width="6.6640625" style="83" customWidth="1"/>
    <col min="12" max="12" width="7.6640625" style="55" customWidth="1"/>
    <col min="13" max="13" width="1.6640625" style="55" customWidth="1"/>
    <col min="14" max="14" width="6.6640625" style="83" customWidth="1"/>
    <col min="15" max="15" width="7.6640625" style="55" customWidth="1"/>
    <col min="16" max="16" width="1.6640625" style="55" customWidth="1"/>
    <col min="17" max="17" width="6.6640625" style="83" customWidth="1"/>
    <col min="18" max="18" width="7.6640625" style="55" customWidth="1"/>
    <col min="19" max="19" width="1.6640625" style="55" customWidth="1"/>
    <col min="20" max="20" width="6.6640625" style="55" customWidth="1"/>
    <col min="21" max="21" width="9.109375" style="55" customWidth="1"/>
    <col min="22" max="22" width="1.88671875" style="55" customWidth="1"/>
    <col min="23" max="23" width="6.6640625" style="55" customWidth="1"/>
    <col min="24" max="24" width="9.109375" style="55" customWidth="1"/>
    <col min="25" max="25" width="1.6640625" style="55" customWidth="1"/>
    <col min="26" max="256" width="9.109375" style="55"/>
    <col min="257" max="257" width="10.88671875" style="55" customWidth="1"/>
    <col min="258"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9.109375" style="55" customWidth="1"/>
    <col min="278" max="278" width="1.88671875" style="55" customWidth="1"/>
    <col min="279" max="279" width="6.6640625" style="55" customWidth="1"/>
    <col min="280" max="280" width="9.109375" style="55" customWidth="1"/>
    <col min="281" max="281" width="1.6640625" style="55" customWidth="1"/>
    <col min="282" max="512" width="9.109375" style="55"/>
    <col min="513" max="513" width="10.88671875" style="55" customWidth="1"/>
    <col min="514"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9.109375" style="55" customWidth="1"/>
    <col min="534" max="534" width="1.88671875" style="55" customWidth="1"/>
    <col min="535" max="535" width="6.6640625" style="55" customWidth="1"/>
    <col min="536" max="536" width="9.109375" style="55" customWidth="1"/>
    <col min="537" max="537" width="1.6640625" style="55" customWidth="1"/>
    <col min="538" max="768" width="9.109375" style="55"/>
    <col min="769" max="769" width="10.88671875" style="55" customWidth="1"/>
    <col min="770"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9.109375" style="55" customWidth="1"/>
    <col min="790" max="790" width="1.88671875" style="55" customWidth="1"/>
    <col min="791" max="791" width="6.6640625" style="55" customWidth="1"/>
    <col min="792" max="792" width="9.109375" style="55" customWidth="1"/>
    <col min="793" max="793" width="1.6640625" style="55" customWidth="1"/>
    <col min="794" max="1024" width="9.109375" style="55"/>
    <col min="1025" max="1025" width="10.88671875" style="55" customWidth="1"/>
    <col min="1026"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9.109375" style="55" customWidth="1"/>
    <col min="1046" max="1046" width="1.88671875" style="55" customWidth="1"/>
    <col min="1047" max="1047" width="6.6640625" style="55" customWidth="1"/>
    <col min="1048" max="1048" width="9.109375" style="55" customWidth="1"/>
    <col min="1049" max="1049" width="1.6640625" style="55" customWidth="1"/>
    <col min="1050" max="1280" width="9.109375" style="55"/>
    <col min="1281" max="1281" width="10.88671875" style="55" customWidth="1"/>
    <col min="1282"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9.109375" style="55" customWidth="1"/>
    <col min="1302" max="1302" width="1.88671875" style="55" customWidth="1"/>
    <col min="1303" max="1303" width="6.6640625" style="55" customWidth="1"/>
    <col min="1304" max="1304" width="9.109375" style="55" customWidth="1"/>
    <col min="1305" max="1305" width="1.6640625" style="55" customWidth="1"/>
    <col min="1306" max="1536" width="9.109375" style="55"/>
    <col min="1537" max="1537" width="10.88671875" style="55" customWidth="1"/>
    <col min="1538"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9.109375" style="55" customWidth="1"/>
    <col min="1558" max="1558" width="1.88671875" style="55" customWidth="1"/>
    <col min="1559" max="1559" width="6.6640625" style="55" customWidth="1"/>
    <col min="1560" max="1560" width="9.109375" style="55" customWidth="1"/>
    <col min="1561" max="1561" width="1.6640625" style="55" customWidth="1"/>
    <col min="1562" max="1792" width="9.109375" style="55"/>
    <col min="1793" max="1793" width="10.88671875" style="55" customWidth="1"/>
    <col min="1794"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9.109375" style="55" customWidth="1"/>
    <col min="1814" max="1814" width="1.88671875" style="55" customWidth="1"/>
    <col min="1815" max="1815" width="6.6640625" style="55" customWidth="1"/>
    <col min="1816" max="1816" width="9.109375" style="55" customWidth="1"/>
    <col min="1817" max="1817" width="1.6640625" style="55" customWidth="1"/>
    <col min="1818" max="2048" width="9.109375" style="55"/>
    <col min="2049" max="2049" width="10.88671875" style="55" customWidth="1"/>
    <col min="2050"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9.109375" style="55" customWidth="1"/>
    <col min="2070" max="2070" width="1.88671875" style="55" customWidth="1"/>
    <col min="2071" max="2071" width="6.6640625" style="55" customWidth="1"/>
    <col min="2072" max="2072" width="9.109375" style="55" customWidth="1"/>
    <col min="2073" max="2073" width="1.6640625" style="55" customWidth="1"/>
    <col min="2074" max="2304" width="9.109375" style="55"/>
    <col min="2305" max="2305" width="10.88671875" style="55" customWidth="1"/>
    <col min="2306"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9.109375" style="55" customWidth="1"/>
    <col min="2326" max="2326" width="1.88671875" style="55" customWidth="1"/>
    <col min="2327" max="2327" width="6.6640625" style="55" customWidth="1"/>
    <col min="2328" max="2328" width="9.109375" style="55" customWidth="1"/>
    <col min="2329" max="2329" width="1.6640625" style="55" customWidth="1"/>
    <col min="2330" max="2560" width="9.109375" style="55"/>
    <col min="2561" max="2561" width="10.88671875" style="55" customWidth="1"/>
    <col min="2562"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9.109375" style="55" customWidth="1"/>
    <col min="2582" max="2582" width="1.88671875" style="55" customWidth="1"/>
    <col min="2583" max="2583" width="6.6640625" style="55" customWidth="1"/>
    <col min="2584" max="2584" width="9.109375" style="55" customWidth="1"/>
    <col min="2585" max="2585" width="1.6640625" style="55" customWidth="1"/>
    <col min="2586" max="2816" width="9.109375" style="55"/>
    <col min="2817" max="2817" width="10.88671875" style="55" customWidth="1"/>
    <col min="2818"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9.109375" style="55" customWidth="1"/>
    <col min="2838" max="2838" width="1.88671875" style="55" customWidth="1"/>
    <col min="2839" max="2839" width="6.6640625" style="55" customWidth="1"/>
    <col min="2840" max="2840" width="9.109375" style="55" customWidth="1"/>
    <col min="2841" max="2841" width="1.6640625" style="55" customWidth="1"/>
    <col min="2842" max="3072" width="9.109375" style="55"/>
    <col min="3073" max="3073" width="10.88671875" style="55" customWidth="1"/>
    <col min="3074"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9.109375" style="55" customWidth="1"/>
    <col min="3094" max="3094" width="1.88671875" style="55" customWidth="1"/>
    <col min="3095" max="3095" width="6.6640625" style="55" customWidth="1"/>
    <col min="3096" max="3096" width="9.109375" style="55" customWidth="1"/>
    <col min="3097" max="3097" width="1.6640625" style="55" customWidth="1"/>
    <col min="3098" max="3328" width="9.109375" style="55"/>
    <col min="3329" max="3329" width="10.88671875" style="55" customWidth="1"/>
    <col min="3330"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9.109375" style="55" customWidth="1"/>
    <col min="3350" max="3350" width="1.88671875" style="55" customWidth="1"/>
    <col min="3351" max="3351" width="6.6640625" style="55" customWidth="1"/>
    <col min="3352" max="3352" width="9.109375" style="55" customWidth="1"/>
    <col min="3353" max="3353" width="1.6640625" style="55" customWidth="1"/>
    <col min="3354" max="3584" width="9.109375" style="55"/>
    <col min="3585" max="3585" width="10.88671875" style="55" customWidth="1"/>
    <col min="3586"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9.109375" style="55" customWidth="1"/>
    <col min="3606" max="3606" width="1.88671875" style="55" customWidth="1"/>
    <col min="3607" max="3607" width="6.6640625" style="55" customWidth="1"/>
    <col min="3608" max="3608" width="9.109375" style="55" customWidth="1"/>
    <col min="3609" max="3609" width="1.6640625" style="55" customWidth="1"/>
    <col min="3610" max="3840" width="9.109375" style="55"/>
    <col min="3841" max="3841" width="10.88671875" style="55" customWidth="1"/>
    <col min="3842"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9.109375" style="55" customWidth="1"/>
    <col min="3862" max="3862" width="1.88671875" style="55" customWidth="1"/>
    <col min="3863" max="3863" width="6.6640625" style="55" customWidth="1"/>
    <col min="3864" max="3864" width="9.109375" style="55" customWidth="1"/>
    <col min="3865" max="3865" width="1.6640625" style="55" customWidth="1"/>
    <col min="3866" max="4096" width="9.109375" style="55"/>
    <col min="4097" max="4097" width="10.88671875" style="55" customWidth="1"/>
    <col min="4098"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9.109375" style="55" customWidth="1"/>
    <col min="4118" max="4118" width="1.88671875" style="55" customWidth="1"/>
    <col min="4119" max="4119" width="6.6640625" style="55" customWidth="1"/>
    <col min="4120" max="4120" width="9.109375" style="55" customWidth="1"/>
    <col min="4121" max="4121" width="1.6640625" style="55" customWidth="1"/>
    <col min="4122" max="4352" width="9.109375" style="55"/>
    <col min="4353" max="4353" width="10.88671875" style="55" customWidth="1"/>
    <col min="4354"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9.109375" style="55" customWidth="1"/>
    <col min="4374" max="4374" width="1.88671875" style="55" customWidth="1"/>
    <col min="4375" max="4375" width="6.6640625" style="55" customWidth="1"/>
    <col min="4376" max="4376" width="9.109375" style="55" customWidth="1"/>
    <col min="4377" max="4377" width="1.6640625" style="55" customWidth="1"/>
    <col min="4378" max="4608" width="9.109375" style="55"/>
    <col min="4609" max="4609" width="10.88671875" style="55" customWidth="1"/>
    <col min="4610"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9.109375" style="55" customWidth="1"/>
    <col min="4630" max="4630" width="1.88671875" style="55" customWidth="1"/>
    <col min="4631" max="4631" width="6.6640625" style="55" customWidth="1"/>
    <col min="4632" max="4632" width="9.109375" style="55" customWidth="1"/>
    <col min="4633" max="4633" width="1.6640625" style="55" customWidth="1"/>
    <col min="4634" max="4864" width="9.109375" style="55"/>
    <col min="4865" max="4865" width="10.88671875" style="55" customWidth="1"/>
    <col min="4866"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9.109375" style="55" customWidth="1"/>
    <col min="4886" max="4886" width="1.88671875" style="55" customWidth="1"/>
    <col min="4887" max="4887" width="6.6640625" style="55" customWidth="1"/>
    <col min="4888" max="4888" width="9.109375" style="55" customWidth="1"/>
    <col min="4889" max="4889" width="1.6640625" style="55" customWidth="1"/>
    <col min="4890" max="5120" width="9.109375" style="55"/>
    <col min="5121" max="5121" width="10.88671875" style="55" customWidth="1"/>
    <col min="5122"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9.109375" style="55" customWidth="1"/>
    <col min="5142" max="5142" width="1.88671875" style="55" customWidth="1"/>
    <col min="5143" max="5143" width="6.6640625" style="55" customWidth="1"/>
    <col min="5144" max="5144" width="9.109375" style="55" customWidth="1"/>
    <col min="5145" max="5145" width="1.6640625" style="55" customWidth="1"/>
    <col min="5146" max="5376" width="9.109375" style="55"/>
    <col min="5377" max="5377" width="10.88671875" style="55" customWidth="1"/>
    <col min="5378"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9.109375" style="55" customWidth="1"/>
    <col min="5398" max="5398" width="1.88671875" style="55" customWidth="1"/>
    <col min="5399" max="5399" width="6.6640625" style="55" customWidth="1"/>
    <col min="5400" max="5400" width="9.109375" style="55" customWidth="1"/>
    <col min="5401" max="5401" width="1.6640625" style="55" customWidth="1"/>
    <col min="5402" max="5632" width="9.109375" style="55"/>
    <col min="5633" max="5633" width="10.88671875" style="55" customWidth="1"/>
    <col min="5634"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9.109375" style="55" customWidth="1"/>
    <col min="5654" max="5654" width="1.88671875" style="55" customWidth="1"/>
    <col min="5655" max="5655" width="6.6640625" style="55" customWidth="1"/>
    <col min="5656" max="5656" width="9.109375" style="55" customWidth="1"/>
    <col min="5657" max="5657" width="1.6640625" style="55" customWidth="1"/>
    <col min="5658" max="5888" width="9.109375" style="55"/>
    <col min="5889" max="5889" width="10.88671875" style="55" customWidth="1"/>
    <col min="5890"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9.109375" style="55" customWidth="1"/>
    <col min="5910" max="5910" width="1.88671875" style="55" customWidth="1"/>
    <col min="5911" max="5911" width="6.6640625" style="55" customWidth="1"/>
    <col min="5912" max="5912" width="9.109375" style="55" customWidth="1"/>
    <col min="5913" max="5913" width="1.6640625" style="55" customWidth="1"/>
    <col min="5914" max="6144" width="9.109375" style="55"/>
    <col min="6145" max="6145" width="10.88671875" style="55" customWidth="1"/>
    <col min="6146"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9.109375" style="55" customWidth="1"/>
    <col min="6166" max="6166" width="1.88671875" style="55" customWidth="1"/>
    <col min="6167" max="6167" width="6.6640625" style="55" customWidth="1"/>
    <col min="6168" max="6168" width="9.109375" style="55" customWidth="1"/>
    <col min="6169" max="6169" width="1.6640625" style="55" customWidth="1"/>
    <col min="6170" max="6400" width="9.109375" style="55"/>
    <col min="6401" max="6401" width="10.88671875" style="55" customWidth="1"/>
    <col min="6402"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9.109375" style="55" customWidth="1"/>
    <col min="6422" max="6422" width="1.88671875" style="55" customWidth="1"/>
    <col min="6423" max="6423" width="6.6640625" style="55" customWidth="1"/>
    <col min="6424" max="6424" width="9.109375" style="55" customWidth="1"/>
    <col min="6425" max="6425" width="1.6640625" style="55" customWidth="1"/>
    <col min="6426" max="6656" width="9.109375" style="55"/>
    <col min="6657" max="6657" width="10.88671875" style="55" customWidth="1"/>
    <col min="6658"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9.109375" style="55" customWidth="1"/>
    <col min="6678" max="6678" width="1.88671875" style="55" customWidth="1"/>
    <col min="6679" max="6679" width="6.6640625" style="55" customWidth="1"/>
    <col min="6680" max="6680" width="9.109375" style="55" customWidth="1"/>
    <col min="6681" max="6681" width="1.6640625" style="55" customWidth="1"/>
    <col min="6682" max="6912" width="9.109375" style="55"/>
    <col min="6913" max="6913" width="10.88671875" style="55" customWidth="1"/>
    <col min="6914"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9.109375" style="55" customWidth="1"/>
    <col min="6934" max="6934" width="1.88671875" style="55" customWidth="1"/>
    <col min="6935" max="6935" width="6.6640625" style="55" customWidth="1"/>
    <col min="6936" max="6936" width="9.109375" style="55" customWidth="1"/>
    <col min="6937" max="6937" width="1.6640625" style="55" customWidth="1"/>
    <col min="6938" max="7168" width="9.109375" style="55"/>
    <col min="7169" max="7169" width="10.88671875" style="55" customWidth="1"/>
    <col min="7170"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9.109375" style="55" customWidth="1"/>
    <col min="7190" max="7190" width="1.88671875" style="55" customWidth="1"/>
    <col min="7191" max="7191" width="6.6640625" style="55" customWidth="1"/>
    <col min="7192" max="7192" width="9.109375" style="55" customWidth="1"/>
    <col min="7193" max="7193" width="1.6640625" style="55" customWidth="1"/>
    <col min="7194" max="7424" width="9.109375" style="55"/>
    <col min="7425" max="7425" width="10.88671875" style="55" customWidth="1"/>
    <col min="7426"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9.109375" style="55" customWidth="1"/>
    <col min="7446" max="7446" width="1.88671875" style="55" customWidth="1"/>
    <col min="7447" max="7447" width="6.6640625" style="55" customWidth="1"/>
    <col min="7448" max="7448" width="9.109375" style="55" customWidth="1"/>
    <col min="7449" max="7449" width="1.6640625" style="55" customWidth="1"/>
    <col min="7450" max="7680" width="9.109375" style="55"/>
    <col min="7681" max="7681" width="10.88671875" style="55" customWidth="1"/>
    <col min="7682"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9.109375" style="55" customWidth="1"/>
    <col min="7702" max="7702" width="1.88671875" style="55" customWidth="1"/>
    <col min="7703" max="7703" width="6.6640625" style="55" customWidth="1"/>
    <col min="7704" max="7704" width="9.109375" style="55" customWidth="1"/>
    <col min="7705" max="7705" width="1.6640625" style="55" customWidth="1"/>
    <col min="7706" max="7936" width="9.109375" style="55"/>
    <col min="7937" max="7937" width="10.88671875" style="55" customWidth="1"/>
    <col min="7938"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9.109375" style="55" customWidth="1"/>
    <col min="7958" max="7958" width="1.88671875" style="55" customWidth="1"/>
    <col min="7959" max="7959" width="6.6640625" style="55" customWidth="1"/>
    <col min="7960" max="7960" width="9.109375" style="55" customWidth="1"/>
    <col min="7961" max="7961" width="1.6640625" style="55" customWidth="1"/>
    <col min="7962" max="8192" width="9.109375" style="55"/>
    <col min="8193" max="8193" width="10.88671875" style="55" customWidth="1"/>
    <col min="8194"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9.109375" style="55" customWidth="1"/>
    <col min="8214" max="8214" width="1.88671875" style="55" customWidth="1"/>
    <col min="8215" max="8215" width="6.6640625" style="55" customWidth="1"/>
    <col min="8216" max="8216" width="9.109375" style="55" customWidth="1"/>
    <col min="8217" max="8217" width="1.6640625" style="55" customWidth="1"/>
    <col min="8218" max="8448" width="9.109375" style="55"/>
    <col min="8449" max="8449" width="10.88671875" style="55" customWidth="1"/>
    <col min="8450"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9.109375" style="55" customWidth="1"/>
    <col min="8470" max="8470" width="1.88671875" style="55" customWidth="1"/>
    <col min="8471" max="8471" width="6.6640625" style="55" customWidth="1"/>
    <col min="8472" max="8472" width="9.109375" style="55" customWidth="1"/>
    <col min="8473" max="8473" width="1.6640625" style="55" customWidth="1"/>
    <col min="8474" max="8704" width="9.109375" style="55"/>
    <col min="8705" max="8705" width="10.88671875" style="55" customWidth="1"/>
    <col min="8706"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9.109375" style="55" customWidth="1"/>
    <col min="8726" max="8726" width="1.88671875" style="55" customWidth="1"/>
    <col min="8727" max="8727" width="6.6640625" style="55" customWidth="1"/>
    <col min="8728" max="8728" width="9.109375" style="55" customWidth="1"/>
    <col min="8729" max="8729" width="1.6640625" style="55" customWidth="1"/>
    <col min="8730" max="8960" width="9.109375" style="55"/>
    <col min="8961" max="8961" width="10.88671875" style="55" customWidth="1"/>
    <col min="8962"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9.109375" style="55" customWidth="1"/>
    <col min="8982" max="8982" width="1.88671875" style="55" customWidth="1"/>
    <col min="8983" max="8983" width="6.6640625" style="55" customWidth="1"/>
    <col min="8984" max="8984" width="9.109375" style="55" customWidth="1"/>
    <col min="8985" max="8985" width="1.6640625" style="55" customWidth="1"/>
    <col min="8986" max="9216" width="9.109375" style="55"/>
    <col min="9217" max="9217" width="10.88671875" style="55" customWidth="1"/>
    <col min="9218"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9.109375" style="55" customWidth="1"/>
    <col min="9238" max="9238" width="1.88671875" style="55" customWidth="1"/>
    <col min="9239" max="9239" width="6.6640625" style="55" customWidth="1"/>
    <col min="9240" max="9240" width="9.109375" style="55" customWidth="1"/>
    <col min="9241" max="9241" width="1.6640625" style="55" customWidth="1"/>
    <col min="9242" max="9472" width="9.109375" style="55"/>
    <col min="9473" max="9473" width="10.88671875" style="55" customWidth="1"/>
    <col min="9474"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9.109375" style="55" customWidth="1"/>
    <col min="9494" max="9494" width="1.88671875" style="55" customWidth="1"/>
    <col min="9495" max="9495" width="6.6640625" style="55" customWidth="1"/>
    <col min="9496" max="9496" width="9.109375" style="55" customWidth="1"/>
    <col min="9497" max="9497" width="1.6640625" style="55" customWidth="1"/>
    <col min="9498" max="9728" width="9.109375" style="55"/>
    <col min="9729" max="9729" width="10.88671875" style="55" customWidth="1"/>
    <col min="9730"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9.109375" style="55" customWidth="1"/>
    <col min="9750" max="9750" width="1.88671875" style="55" customWidth="1"/>
    <col min="9751" max="9751" width="6.6640625" style="55" customWidth="1"/>
    <col min="9752" max="9752" width="9.109375" style="55" customWidth="1"/>
    <col min="9753" max="9753" width="1.6640625" style="55" customWidth="1"/>
    <col min="9754" max="9984" width="9.109375" style="55"/>
    <col min="9985" max="9985" width="10.88671875" style="55" customWidth="1"/>
    <col min="9986"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9.109375" style="55" customWidth="1"/>
    <col min="10006" max="10006" width="1.88671875" style="55" customWidth="1"/>
    <col min="10007" max="10007" width="6.6640625" style="55" customWidth="1"/>
    <col min="10008" max="10008" width="9.109375" style="55" customWidth="1"/>
    <col min="10009" max="10009" width="1.6640625" style="55" customWidth="1"/>
    <col min="10010" max="10240" width="9.109375" style="55"/>
    <col min="10241" max="10241" width="10.88671875" style="55" customWidth="1"/>
    <col min="10242"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9.109375" style="55" customWidth="1"/>
    <col min="10262" max="10262" width="1.88671875" style="55" customWidth="1"/>
    <col min="10263" max="10263" width="6.6640625" style="55" customWidth="1"/>
    <col min="10264" max="10264" width="9.109375" style="55" customWidth="1"/>
    <col min="10265" max="10265" width="1.6640625" style="55" customWidth="1"/>
    <col min="10266" max="10496" width="9.109375" style="55"/>
    <col min="10497" max="10497" width="10.88671875" style="55" customWidth="1"/>
    <col min="10498"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9.109375" style="55" customWidth="1"/>
    <col min="10518" max="10518" width="1.88671875" style="55" customWidth="1"/>
    <col min="10519" max="10519" width="6.6640625" style="55" customWidth="1"/>
    <col min="10520" max="10520" width="9.109375" style="55" customWidth="1"/>
    <col min="10521" max="10521" width="1.6640625" style="55" customWidth="1"/>
    <col min="10522" max="10752" width="9.109375" style="55"/>
    <col min="10753" max="10753" width="10.88671875" style="55" customWidth="1"/>
    <col min="10754"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9.109375" style="55" customWidth="1"/>
    <col min="10774" max="10774" width="1.88671875" style="55" customWidth="1"/>
    <col min="10775" max="10775" width="6.6640625" style="55" customWidth="1"/>
    <col min="10776" max="10776" width="9.109375" style="55" customWidth="1"/>
    <col min="10777" max="10777" width="1.6640625" style="55" customWidth="1"/>
    <col min="10778" max="11008" width="9.109375" style="55"/>
    <col min="11009" max="11009" width="10.88671875" style="55" customWidth="1"/>
    <col min="11010"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9.109375" style="55" customWidth="1"/>
    <col min="11030" max="11030" width="1.88671875" style="55" customWidth="1"/>
    <col min="11031" max="11031" width="6.6640625" style="55" customWidth="1"/>
    <col min="11032" max="11032" width="9.109375" style="55" customWidth="1"/>
    <col min="11033" max="11033" width="1.6640625" style="55" customWidth="1"/>
    <col min="11034" max="11264" width="9.109375" style="55"/>
    <col min="11265" max="11265" width="10.88671875" style="55" customWidth="1"/>
    <col min="11266"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9.109375" style="55" customWidth="1"/>
    <col min="11286" max="11286" width="1.88671875" style="55" customWidth="1"/>
    <col min="11287" max="11287" width="6.6640625" style="55" customWidth="1"/>
    <col min="11288" max="11288" width="9.109375" style="55" customWidth="1"/>
    <col min="11289" max="11289" width="1.6640625" style="55" customWidth="1"/>
    <col min="11290" max="11520" width="9.109375" style="55"/>
    <col min="11521" max="11521" width="10.88671875" style="55" customWidth="1"/>
    <col min="11522"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9.109375" style="55" customWidth="1"/>
    <col min="11542" max="11542" width="1.88671875" style="55" customWidth="1"/>
    <col min="11543" max="11543" width="6.6640625" style="55" customWidth="1"/>
    <col min="11544" max="11544" width="9.109375" style="55" customWidth="1"/>
    <col min="11545" max="11545" width="1.6640625" style="55" customWidth="1"/>
    <col min="11546" max="11776" width="9.109375" style="55"/>
    <col min="11777" max="11777" width="10.88671875" style="55" customWidth="1"/>
    <col min="11778"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9.109375" style="55" customWidth="1"/>
    <col min="11798" max="11798" width="1.88671875" style="55" customWidth="1"/>
    <col min="11799" max="11799" width="6.6640625" style="55" customWidth="1"/>
    <col min="11800" max="11800" width="9.109375" style="55" customWidth="1"/>
    <col min="11801" max="11801" width="1.6640625" style="55" customWidth="1"/>
    <col min="11802" max="12032" width="9.109375" style="55"/>
    <col min="12033" max="12033" width="10.88671875" style="55" customWidth="1"/>
    <col min="12034"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9.109375" style="55" customWidth="1"/>
    <col min="12054" max="12054" width="1.88671875" style="55" customWidth="1"/>
    <col min="12055" max="12055" width="6.6640625" style="55" customWidth="1"/>
    <col min="12056" max="12056" width="9.109375" style="55" customWidth="1"/>
    <col min="12057" max="12057" width="1.6640625" style="55" customWidth="1"/>
    <col min="12058" max="12288" width="9.109375" style="55"/>
    <col min="12289" max="12289" width="10.88671875" style="55" customWidth="1"/>
    <col min="12290"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9.109375" style="55" customWidth="1"/>
    <col min="12310" max="12310" width="1.88671875" style="55" customWidth="1"/>
    <col min="12311" max="12311" width="6.6640625" style="55" customWidth="1"/>
    <col min="12312" max="12312" width="9.109375" style="55" customWidth="1"/>
    <col min="12313" max="12313" width="1.6640625" style="55" customWidth="1"/>
    <col min="12314" max="12544" width="9.109375" style="55"/>
    <col min="12545" max="12545" width="10.88671875" style="55" customWidth="1"/>
    <col min="12546"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9.109375" style="55" customWidth="1"/>
    <col min="12566" max="12566" width="1.88671875" style="55" customWidth="1"/>
    <col min="12567" max="12567" width="6.6640625" style="55" customWidth="1"/>
    <col min="12568" max="12568" width="9.109375" style="55" customWidth="1"/>
    <col min="12569" max="12569" width="1.6640625" style="55" customWidth="1"/>
    <col min="12570" max="12800" width="9.109375" style="55"/>
    <col min="12801" max="12801" width="10.88671875" style="55" customWidth="1"/>
    <col min="12802"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9.109375" style="55" customWidth="1"/>
    <col min="12822" max="12822" width="1.88671875" style="55" customWidth="1"/>
    <col min="12823" max="12823" width="6.6640625" style="55" customWidth="1"/>
    <col min="12824" max="12824" width="9.109375" style="55" customWidth="1"/>
    <col min="12825" max="12825" width="1.6640625" style="55" customWidth="1"/>
    <col min="12826" max="13056" width="9.109375" style="55"/>
    <col min="13057" max="13057" width="10.88671875" style="55" customWidth="1"/>
    <col min="13058"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9.109375" style="55" customWidth="1"/>
    <col min="13078" max="13078" width="1.88671875" style="55" customWidth="1"/>
    <col min="13079" max="13079" width="6.6640625" style="55" customWidth="1"/>
    <col min="13080" max="13080" width="9.109375" style="55" customWidth="1"/>
    <col min="13081" max="13081" width="1.6640625" style="55" customWidth="1"/>
    <col min="13082" max="13312" width="9.109375" style="55"/>
    <col min="13313" max="13313" width="10.88671875" style="55" customWidth="1"/>
    <col min="13314"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9.109375" style="55" customWidth="1"/>
    <col min="13334" max="13334" width="1.88671875" style="55" customWidth="1"/>
    <col min="13335" max="13335" width="6.6640625" style="55" customWidth="1"/>
    <col min="13336" max="13336" width="9.109375" style="55" customWidth="1"/>
    <col min="13337" max="13337" width="1.6640625" style="55" customWidth="1"/>
    <col min="13338" max="13568" width="9.109375" style="55"/>
    <col min="13569" max="13569" width="10.88671875" style="55" customWidth="1"/>
    <col min="13570"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9.109375" style="55" customWidth="1"/>
    <col min="13590" max="13590" width="1.88671875" style="55" customWidth="1"/>
    <col min="13591" max="13591" width="6.6640625" style="55" customWidth="1"/>
    <col min="13592" max="13592" width="9.109375" style="55" customWidth="1"/>
    <col min="13593" max="13593" width="1.6640625" style="55" customWidth="1"/>
    <col min="13594" max="13824" width="9.109375" style="55"/>
    <col min="13825" max="13825" width="10.88671875" style="55" customWidth="1"/>
    <col min="13826"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9.109375" style="55" customWidth="1"/>
    <col min="13846" max="13846" width="1.88671875" style="55" customWidth="1"/>
    <col min="13847" max="13847" width="6.6640625" style="55" customWidth="1"/>
    <col min="13848" max="13848" width="9.109375" style="55" customWidth="1"/>
    <col min="13849" max="13849" width="1.6640625" style="55" customWidth="1"/>
    <col min="13850" max="14080" width="9.109375" style="55"/>
    <col min="14081" max="14081" width="10.88671875" style="55" customWidth="1"/>
    <col min="14082"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9.109375" style="55" customWidth="1"/>
    <col min="14102" max="14102" width="1.88671875" style="55" customWidth="1"/>
    <col min="14103" max="14103" width="6.6640625" style="55" customWidth="1"/>
    <col min="14104" max="14104" width="9.109375" style="55" customWidth="1"/>
    <col min="14105" max="14105" width="1.6640625" style="55" customWidth="1"/>
    <col min="14106" max="14336" width="9.109375" style="55"/>
    <col min="14337" max="14337" width="10.88671875" style="55" customWidth="1"/>
    <col min="14338"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9.109375" style="55" customWidth="1"/>
    <col min="14358" max="14358" width="1.88671875" style="55" customWidth="1"/>
    <col min="14359" max="14359" width="6.6640625" style="55" customWidth="1"/>
    <col min="14360" max="14360" width="9.109375" style="55" customWidth="1"/>
    <col min="14361" max="14361" width="1.6640625" style="55" customWidth="1"/>
    <col min="14362" max="14592" width="9.109375" style="55"/>
    <col min="14593" max="14593" width="10.88671875" style="55" customWidth="1"/>
    <col min="14594"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9.109375" style="55" customWidth="1"/>
    <col min="14614" max="14614" width="1.88671875" style="55" customWidth="1"/>
    <col min="14615" max="14615" width="6.6640625" style="55" customWidth="1"/>
    <col min="14616" max="14616" width="9.109375" style="55" customWidth="1"/>
    <col min="14617" max="14617" width="1.6640625" style="55" customWidth="1"/>
    <col min="14618" max="14848" width="9.109375" style="55"/>
    <col min="14849" max="14849" width="10.88671875" style="55" customWidth="1"/>
    <col min="14850"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9.109375" style="55" customWidth="1"/>
    <col min="14870" max="14870" width="1.88671875" style="55" customWidth="1"/>
    <col min="14871" max="14871" width="6.6640625" style="55" customWidth="1"/>
    <col min="14872" max="14872" width="9.109375" style="55" customWidth="1"/>
    <col min="14873" max="14873" width="1.6640625" style="55" customWidth="1"/>
    <col min="14874" max="15104" width="9.109375" style="55"/>
    <col min="15105" max="15105" width="10.88671875" style="55" customWidth="1"/>
    <col min="15106"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9.109375" style="55" customWidth="1"/>
    <col min="15126" max="15126" width="1.88671875" style="55" customWidth="1"/>
    <col min="15127" max="15127" width="6.6640625" style="55" customWidth="1"/>
    <col min="15128" max="15128" width="9.109375" style="55" customWidth="1"/>
    <col min="15129" max="15129" width="1.6640625" style="55" customWidth="1"/>
    <col min="15130" max="15360" width="9.109375" style="55"/>
    <col min="15361" max="15361" width="10.88671875" style="55" customWidth="1"/>
    <col min="15362"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9.109375" style="55" customWidth="1"/>
    <col min="15382" max="15382" width="1.88671875" style="55" customWidth="1"/>
    <col min="15383" max="15383" width="6.6640625" style="55" customWidth="1"/>
    <col min="15384" max="15384" width="9.109375" style="55" customWidth="1"/>
    <col min="15385" max="15385" width="1.6640625" style="55" customWidth="1"/>
    <col min="15386" max="15616" width="9.109375" style="55"/>
    <col min="15617" max="15617" width="10.88671875" style="55" customWidth="1"/>
    <col min="15618"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9.109375" style="55" customWidth="1"/>
    <col min="15638" max="15638" width="1.88671875" style="55" customWidth="1"/>
    <col min="15639" max="15639" width="6.6640625" style="55" customWidth="1"/>
    <col min="15640" max="15640" width="9.109375" style="55" customWidth="1"/>
    <col min="15641" max="15641" width="1.6640625" style="55" customWidth="1"/>
    <col min="15642" max="15872" width="9.109375" style="55"/>
    <col min="15873" max="15873" width="10.88671875" style="55" customWidth="1"/>
    <col min="15874"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9.109375" style="55" customWidth="1"/>
    <col min="15894" max="15894" width="1.88671875" style="55" customWidth="1"/>
    <col min="15895" max="15895" width="6.6640625" style="55" customWidth="1"/>
    <col min="15896" max="15896" width="9.109375" style="55" customWidth="1"/>
    <col min="15897" max="15897" width="1.6640625" style="55" customWidth="1"/>
    <col min="15898" max="16128" width="9.109375" style="55"/>
    <col min="16129" max="16129" width="10.88671875" style="55" customWidth="1"/>
    <col min="16130"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9.109375" style="55" customWidth="1"/>
    <col min="16150" max="16150" width="1.88671875" style="55" customWidth="1"/>
    <col min="16151" max="16151" width="6.6640625" style="55" customWidth="1"/>
    <col min="16152" max="16152" width="9.109375" style="55" customWidth="1"/>
    <col min="16153" max="16153" width="1.6640625" style="55" customWidth="1"/>
    <col min="16154" max="16384" width="9.109375" style="55"/>
  </cols>
  <sheetData>
    <row r="1" spans="1:25">
      <c r="A1" s="55" t="s">
        <v>232</v>
      </c>
    </row>
    <row r="2" spans="1:25">
      <c r="A2" s="55" t="s">
        <v>236</v>
      </c>
      <c r="E2" s="95"/>
      <c r="F2" s="82"/>
    </row>
    <row r="3" spans="1:25" ht="10.5" customHeight="1"/>
    <row r="4" spans="1:25" ht="12.9" customHeight="1">
      <c r="A4" s="28" t="s">
        <v>474</v>
      </c>
    </row>
    <row r="5" spans="1:25" ht="12.9" customHeight="1" thickBot="1">
      <c r="L5" s="63"/>
      <c r="O5" s="63"/>
      <c r="P5" s="63"/>
      <c r="R5" s="63"/>
      <c r="S5" s="63"/>
    </row>
    <row r="6" spans="1:25" ht="12.9" customHeight="1">
      <c r="A6" s="57"/>
      <c r="B6" s="86"/>
      <c r="C6" s="59"/>
      <c r="D6" s="57"/>
      <c r="E6" s="86"/>
      <c r="F6" s="59"/>
      <c r="G6" s="57"/>
      <c r="H6" s="86"/>
      <c r="I6" s="59"/>
      <c r="J6" s="59"/>
      <c r="K6" s="86"/>
      <c r="L6" s="59"/>
      <c r="M6" s="57"/>
      <c r="N6" s="86"/>
      <c r="O6" s="59"/>
      <c r="P6" s="59"/>
      <c r="Q6" s="86"/>
      <c r="R6" s="59"/>
      <c r="S6" s="59"/>
      <c r="T6" s="59"/>
      <c r="U6" s="59"/>
      <c r="V6" s="59"/>
      <c r="W6" s="59"/>
      <c r="X6" s="59"/>
      <c r="Y6" s="59"/>
    </row>
    <row r="7" spans="1:25" ht="12.9" customHeight="1">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ht="12.9" customHeight="1">
      <c r="A8" s="55" t="s">
        <v>468</v>
      </c>
      <c r="B8" s="90"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2.9" customHeight="1" thickBot="1">
      <c r="A9" s="61"/>
      <c r="B9" s="93"/>
      <c r="C9" s="56"/>
      <c r="D9" s="61"/>
      <c r="E9" s="93"/>
      <c r="F9" s="56"/>
      <c r="G9" s="61"/>
      <c r="H9" s="93"/>
      <c r="I9" s="56"/>
      <c r="J9" s="56"/>
      <c r="K9" s="93"/>
      <c r="L9" s="56"/>
      <c r="M9" s="61"/>
      <c r="N9" s="93"/>
      <c r="O9" s="56"/>
      <c r="P9" s="56"/>
      <c r="Q9" s="93"/>
      <c r="R9" s="56"/>
      <c r="S9" s="56"/>
      <c r="T9" s="56"/>
      <c r="U9" s="56"/>
      <c r="V9" s="56"/>
      <c r="W9" s="56"/>
      <c r="X9" s="56"/>
      <c r="Y9" s="56"/>
    </row>
    <row r="10" spans="1:25" ht="12.9" customHeight="1">
      <c r="A10" s="72"/>
      <c r="B10" s="94"/>
      <c r="C10" s="80"/>
      <c r="D10" s="72"/>
      <c r="E10" s="94"/>
      <c r="F10" s="80"/>
      <c r="G10" s="72"/>
      <c r="H10" s="94"/>
      <c r="I10" s="80"/>
      <c r="J10" s="80"/>
      <c r="K10" s="94"/>
      <c r="L10" s="80"/>
      <c r="M10" s="72"/>
      <c r="N10" s="94"/>
      <c r="O10" s="80"/>
      <c r="Q10" s="94"/>
      <c r="R10" s="80"/>
    </row>
    <row r="11" spans="1:25" ht="12.9" customHeight="1">
      <c r="A11" s="260" t="s">
        <v>132</v>
      </c>
      <c r="B11" s="310">
        <f>IF($A11&lt;&gt;0,SUM(B13:B21),"")</f>
        <v>22794</v>
      </c>
      <c r="C11" s="13">
        <f>IF($A11&lt;&gt;0,SUM(C13:C21),"")</f>
        <v>100</v>
      </c>
      <c r="D11" s="45"/>
      <c r="E11" s="310">
        <f>IF($A11&lt;&gt;0,SUM(E13:E21),"")</f>
        <v>14546</v>
      </c>
      <c r="F11" s="13">
        <f>IF($A11&lt;&gt;0,SUM(F13:F21),"")</f>
        <v>100</v>
      </c>
      <c r="G11" s="45"/>
      <c r="H11" s="310">
        <f>IF($A11&lt;&gt;0,SUM(H13:H21),"")</f>
        <v>2394</v>
      </c>
      <c r="I11" s="13">
        <f>IF($A11&lt;&gt;0,SUM(I13:I21),"")</f>
        <v>100</v>
      </c>
      <c r="J11" s="49"/>
      <c r="K11" s="310">
        <f>IF($A11&lt;&gt;0,SUM(K13:K21),"")</f>
        <v>1582</v>
      </c>
      <c r="L11" s="13">
        <f>IF($A11&lt;&gt;0,SUM(L13:L21),"")</f>
        <v>100</v>
      </c>
      <c r="M11" s="45"/>
      <c r="N11" s="310">
        <f>IF($A11&lt;&gt;0,SUM(N13:N21),"")</f>
        <v>1630</v>
      </c>
      <c r="O11" s="13">
        <f>IF($A11&lt;&gt;0,SUM(O13:O21),"")</f>
        <v>100</v>
      </c>
      <c r="P11" s="37"/>
      <c r="Q11" s="310">
        <f>IF($A11&lt;&gt;0,SUM(Q13:Q21),"")</f>
        <v>1208</v>
      </c>
      <c r="R11" s="13">
        <f>IF($A11&lt;&gt;0,SUM(R13:R21),"")</f>
        <v>100</v>
      </c>
      <c r="S11" s="37"/>
      <c r="T11" s="310">
        <f>IF($A11&lt;&gt;0,SUM(T13:T21),"")</f>
        <v>1033</v>
      </c>
      <c r="U11" s="13">
        <f>IF($A11&lt;&gt;0,SUM(U13:U21),"")</f>
        <v>100</v>
      </c>
      <c r="V11" s="37"/>
      <c r="W11" s="310">
        <f>IF($A11&lt;&gt;0,SUM(W13:W21),"")</f>
        <v>401</v>
      </c>
      <c r="X11" s="13">
        <f>IF($A11&lt;&gt;0,SUM(X13:X21),"")</f>
        <v>100</v>
      </c>
      <c r="Y11" s="37"/>
    </row>
    <row r="12" spans="1:25" ht="12.9" customHeight="1">
      <c r="A12" s="65"/>
      <c r="B12" s="133" t="str">
        <f>IF(A12&lt;&gt;"",E12+H12+K12+N12+Q12+T12+W12,"")</f>
        <v/>
      </c>
      <c r="C12" s="80" t="str">
        <f>IF($A12&lt;&gt;0,B12/$B$11*100,"")</f>
        <v/>
      </c>
      <c r="D12" s="72"/>
      <c r="E12" s="133"/>
      <c r="F12" s="94" t="str">
        <f>IF(E12&lt;&gt;0,I12+L12+O12+R12+U12,"")</f>
        <v/>
      </c>
      <c r="G12" s="72"/>
      <c r="H12" s="133"/>
      <c r="I12" s="80" t="str">
        <f>IF(A12&lt;&gt;0,H12/B12*100,"")</f>
        <v/>
      </c>
      <c r="J12" s="80"/>
      <c r="K12" s="133"/>
      <c r="L12" s="80" t="str">
        <f>IF(A12&lt;&gt;0,K12/B12*100,"")</f>
        <v/>
      </c>
      <c r="M12" s="72"/>
      <c r="N12" s="133"/>
      <c r="O12" s="80" t="str">
        <f>IF(A12&lt;&gt;0,N12/B12*100,"")</f>
        <v/>
      </c>
      <c r="Q12" s="133"/>
      <c r="R12" s="80" t="str">
        <f>IF(A12&lt;&gt;0,Q12/B12*100,"")</f>
        <v/>
      </c>
      <c r="T12" s="130"/>
      <c r="W12" s="130"/>
    </row>
    <row r="13" spans="1:25" ht="12.9" customHeight="1">
      <c r="A13" s="41">
        <v>1</v>
      </c>
      <c r="B13" s="133">
        <f>IF(A13&lt;&gt;"",E13+H13+K13+N13+Q13+T13+W13,"")</f>
        <v>989</v>
      </c>
      <c r="C13" s="80">
        <f t="shared" ref="C13:C21" si="0">IF($A13&lt;&gt;"",B13/$B$11*100,"")</f>
        <v>4.3388611037992453</v>
      </c>
      <c r="D13" s="72"/>
      <c r="E13" s="313">
        <v>772</v>
      </c>
      <c r="F13" s="80">
        <f t="shared" ref="F13:F21" si="1">IF($A13&lt;&gt;"",E13/$E$11*100,"")</f>
        <v>5.3073009762133925</v>
      </c>
      <c r="G13" s="72"/>
      <c r="H13" s="313">
        <v>57</v>
      </c>
      <c r="I13" s="80">
        <f t="shared" ref="I13:I21" si="2">IF($A13&lt;&gt;"",H13/$H$11*100,"")</f>
        <v>2.3809523809523809</v>
      </c>
      <c r="J13" s="80"/>
      <c r="K13" s="313">
        <v>38</v>
      </c>
      <c r="L13" s="80">
        <f t="shared" ref="L13:L21" si="3">IF($A13&lt;&gt;"",K13/$K$11*100,"")</f>
        <v>2.4020227560050569</v>
      </c>
      <c r="M13" s="72"/>
      <c r="N13" s="313">
        <v>51</v>
      </c>
      <c r="O13" s="80">
        <f t="shared" ref="O13:O21" si="4">IF($A13&lt;&gt;"",N13/$N$11*100,"")</f>
        <v>3.128834355828221</v>
      </c>
      <c r="Q13" s="313">
        <v>22</v>
      </c>
      <c r="R13" s="80">
        <f t="shared" ref="R13:R21" si="5">IF($A13&lt;&gt;"",Q13/$Q$11*100,"")</f>
        <v>1.8211920529801324</v>
      </c>
      <c r="T13" s="313">
        <v>33</v>
      </c>
      <c r="U13" s="80">
        <f t="shared" ref="U13:U21" si="6">IF($A13&lt;&gt;"",T13/$T$11*100,"")</f>
        <v>3.1945788964181996</v>
      </c>
      <c r="W13" s="313">
        <v>16</v>
      </c>
      <c r="X13" s="80">
        <f>IF($A13&lt;&gt;"",W13/$W$11*100,"")</f>
        <v>3.9900249376558601</v>
      </c>
    </row>
    <row r="14" spans="1:25" ht="12.9" customHeight="1">
      <c r="A14" s="41"/>
      <c r="B14" s="133" t="str">
        <f t="shared" ref="B14:B21" si="7">IF(A14&lt;&gt;"",E14+H14+K14+N14+Q14+T14+W14,"")</f>
        <v/>
      </c>
      <c r="C14" s="80" t="str">
        <f t="shared" si="0"/>
        <v/>
      </c>
      <c r="D14" s="72"/>
      <c r="E14" s="313"/>
      <c r="F14" s="80" t="str">
        <f t="shared" si="1"/>
        <v/>
      </c>
      <c r="G14" s="72"/>
      <c r="H14" s="313"/>
      <c r="I14" s="80" t="str">
        <f t="shared" si="2"/>
        <v/>
      </c>
      <c r="J14" s="80"/>
      <c r="K14" s="313"/>
      <c r="L14" s="80" t="str">
        <f t="shared" si="3"/>
        <v/>
      </c>
      <c r="M14" s="72"/>
      <c r="N14" s="313"/>
      <c r="O14" s="80" t="str">
        <f t="shared" si="4"/>
        <v/>
      </c>
      <c r="Q14" s="313"/>
      <c r="R14" s="80" t="str">
        <f t="shared" si="5"/>
        <v/>
      </c>
      <c r="T14" s="313"/>
      <c r="U14" s="80" t="str">
        <f t="shared" si="6"/>
        <v/>
      </c>
      <c r="W14" s="313"/>
      <c r="X14" s="80" t="str">
        <f>IF($A14&lt;&gt;"",W14/$T$11*100,"")</f>
        <v/>
      </c>
    </row>
    <row r="15" spans="1:25" ht="12.9" customHeight="1">
      <c r="A15" s="41">
        <v>2</v>
      </c>
      <c r="B15" s="133">
        <f t="shared" si="7"/>
        <v>1304</v>
      </c>
      <c r="C15" s="80">
        <f t="shared" si="0"/>
        <v>5.7208037202772655</v>
      </c>
      <c r="D15" s="72"/>
      <c r="E15" s="313">
        <v>1015</v>
      </c>
      <c r="F15" s="80">
        <f t="shared" si="1"/>
        <v>6.9778633301251194</v>
      </c>
      <c r="G15" s="72"/>
      <c r="H15" s="313">
        <v>76</v>
      </c>
      <c r="I15" s="80">
        <f t="shared" si="2"/>
        <v>3.1746031746031744</v>
      </c>
      <c r="J15" s="80"/>
      <c r="K15" s="313">
        <v>41</v>
      </c>
      <c r="L15" s="80">
        <f t="shared" si="3"/>
        <v>2.5916561314791404</v>
      </c>
      <c r="M15" s="72"/>
      <c r="N15" s="313">
        <v>69</v>
      </c>
      <c r="O15" s="80">
        <f t="shared" si="4"/>
        <v>4.2331288343558278</v>
      </c>
      <c r="Q15" s="313">
        <v>43</v>
      </c>
      <c r="R15" s="80">
        <f t="shared" si="5"/>
        <v>3.5596026490066226</v>
      </c>
      <c r="T15" s="313">
        <v>35</v>
      </c>
      <c r="U15" s="80">
        <f t="shared" si="6"/>
        <v>3.3881897386253628</v>
      </c>
      <c r="W15" s="313">
        <v>25</v>
      </c>
      <c r="X15" s="80">
        <f t="shared" ref="X15:X21" si="8">IF($A15&lt;&gt;"",W15/$W$11*100,"")</f>
        <v>6.2344139650872821</v>
      </c>
    </row>
    <row r="16" spans="1:25" ht="12.9" customHeight="1">
      <c r="A16" s="41"/>
      <c r="B16" s="133" t="str">
        <f t="shared" si="7"/>
        <v/>
      </c>
      <c r="C16" s="80" t="str">
        <f t="shared" si="0"/>
        <v/>
      </c>
      <c r="D16" s="72"/>
      <c r="E16" s="313"/>
      <c r="F16" s="80" t="str">
        <f t="shared" si="1"/>
        <v/>
      </c>
      <c r="G16" s="72"/>
      <c r="H16" s="313"/>
      <c r="I16" s="80" t="str">
        <f t="shared" si="2"/>
        <v/>
      </c>
      <c r="J16" s="80"/>
      <c r="K16" s="313"/>
      <c r="L16" s="80" t="str">
        <f t="shared" si="3"/>
        <v/>
      </c>
      <c r="M16" s="72"/>
      <c r="N16" s="313"/>
      <c r="O16" s="80" t="str">
        <f t="shared" si="4"/>
        <v/>
      </c>
      <c r="Q16" s="313"/>
      <c r="R16" s="80" t="str">
        <f t="shared" si="5"/>
        <v/>
      </c>
      <c r="T16" s="313"/>
      <c r="U16" s="80" t="str">
        <f t="shared" si="6"/>
        <v/>
      </c>
      <c r="W16" s="313"/>
      <c r="X16" s="80" t="str">
        <f t="shared" si="8"/>
        <v/>
      </c>
    </row>
    <row r="17" spans="1:25" ht="12.9" customHeight="1">
      <c r="A17" s="41">
        <v>3</v>
      </c>
      <c r="B17" s="133">
        <f t="shared" si="7"/>
        <v>2028</v>
      </c>
      <c r="C17" s="80">
        <f t="shared" si="0"/>
        <v>8.8970781784680177</v>
      </c>
      <c r="D17" s="72"/>
      <c r="E17" s="313">
        <v>1524</v>
      </c>
      <c r="F17" s="80">
        <f t="shared" si="1"/>
        <v>10.477107108483432</v>
      </c>
      <c r="G17" s="151"/>
      <c r="H17" s="313">
        <v>149</v>
      </c>
      <c r="I17" s="80">
        <f t="shared" si="2"/>
        <v>6.2238930659983289</v>
      </c>
      <c r="J17" s="183"/>
      <c r="K17" s="313">
        <v>93</v>
      </c>
      <c r="L17" s="80">
        <f t="shared" si="3"/>
        <v>5.8786346396965863</v>
      </c>
      <c r="M17" s="151"/>
      <c r="N17" s="313">
        <v>89</v>
      </c>
      <c r="O17" s="80">
        <f t="shared" si="4"/>
        <v>5.4601226993865026</v>
      </c>
      <c r="P17" s="51"/>
      <c r="Q17" s="313">
        <v>59</v>
      </c>
      <c r="R17" s="80">
        <f t="shared" si="5"/>
        <v>4.8841059602649004</v>
      </c>
      <c r="T17" s="313">
        <v>70</v>
      </c>
      <c r="U17" s="80">
        <f t="shared" si="6"/>
        <v>6.7763794772507255</v>
      </c>
      <c r="W17" s="313">
        <v>44</v>
      </c>
      <c r="X17" s="80">
        <f t="shared" si="8"/>
        <v>10.972568578553615</v>
      </c>
    </row>
    <row r="18" spans="1:25" ht="12.9" customHeight="1">
      <c r="A18" s="41"/>
      <c r="B18" s="133" t="str">
        <f t="shared" si="7"/>
        <v/>
      </c>
      <c r="C18" s="80" t="str">
        <f t="shared" si="0"/>
        <v/>
      </c>
      <c r="D18" s="72"/>
      <c r="E18" s="313"/>
      <c r="F18" s="80" t="str">
        <f t="shared" si="1"/>
        <v/>
      </c>
      <c r="G18" s="151"/>
      <c r="H18" s="313"/>
      <c r="I18" s="80" t="str">
        <f t="shared" si="2"/>
        <v/>
      </c>
      <c r="J18" s="183"/>
      <c r="K18" s="313"/>
      <c r="L18" s="80" t="str">
        <f t="shared" si="3"/>
        <v/>
      </c>
      <c r="M18" s="151"/>
      <c r="N18" s="313"/>
      <c r="O18" s="80" t="str">
        <f t="shared" si="4"/>
        <v/>
      </c>
      <c r="P18" s="51"/>
      <c r="Q18" s="313"/>
      <c r="R18" s="80" t="str">
        <f t="shared" si="5"/>
        <v/>
      </c>
      <c r="T18" s="313"/>
      <c r="U18" s="80" t="str">
        <f t="shared" si="6"/>
        <v/>
      </c>
      <c r="W18" s="313"/>
      <c r="X18" s="80" t="str">
        <f t="shared" si="8"/>
        <v/>
      </c>
    </row>
    <row r="19" spans="1:25" ht="12.9" customHeight="1">
      <c r="A19" s="41">
        <v>4</v>
      </c>
      <c r="B19" s="133">
        <f t="shared" si="7"/>
        <v>2479</v>
      </c>
      <c r="C19" s="80">
        <f t="shared" si="0"/>
        <v>10.875669035711152</v>
      </c>
      <c r="D19" s="72"/>
      <c r="E19" s="313">
        <v>1771</v>
      </c>
      <c r="F19" s="80">
        <f t="shared" si="1"/>
        <v>12.175168431183831</v>
      </c>
      <c r="G19" s="151"/>
      <c r="H19" s="313">
        <v>204</v>
      </c>
      <c r="I19" s="80">
        <f t="shared" si="2"/>
        <v>8.5213032581453625</v>
      </c>
      <c r="J19" s="183"/>
      <c r="K19" s="313">
        <v>135</v>
      </c>
      <c r="L19" s="80">
        <f t="shared" si="3"/>
        <v>8.533501896333755</v>
      </c>
      <c r="M19" s="151"/>
      <c r="N19" s="313">
        <v>139</v>
      </c>
      <c r="O19" s="80">
        <f t="shared" si="4"/>
        <v>8.5276073619631898</v>
      </c>
      <c r="P19" s="51"/>
      <c r="Q19" s="313">
        <v>91</v>
      </c>
      <c r="R19" s="80">
        <f t="shared" si="5"/>
        <v>7.5331125827814569</v>
      </c>
      <c r="T19" s="313">
        <v>79</v>
      </c>
      <c r="U19" s="80">
        <f t="shared" si="6"/>
        <v>7.647628267182963</v>
      </c>
      <c r="W19" s="313">
        <v>60</v>
      </c>
      <c r="X19" s="80">
        <f t="shared" si="8"/>
        <v>14.962593516209477</v>
      </c>
    </row>
    <row r="20" spans="1:25" ht="12.9" customHeight="1">
      <c r="A20" s="41"/>
      <c r="B20" s="133" t="str">
        <f t="shared" si="7"/>
        <v/>
      </c>
      <c r="C20" s="80" t="str">
        <f t="shared" si="0"/>
        <v/>
      </c>
      <c r="D20" s="72"/>
      <c r="E20" s="313"/>
      <c r="F20" s="80" t="str">
        <f t="shared" si="1"/>
        <v/>
      </c>
      <c r="G20" s="72"/>
      <c r="H20" s="313"/>
      <c r="I20" s="80" t="str">
        <f t="shared" si="2"/>
        <v/>
      </c>
      <c r="J20" s="80"/>
      <c r="K20" s="313"/>
      <c r="L20" s="80" t="str">
        <f t="shared" si="3"/>
        <v/>
      </c>
      <c r="M20" s="72"/>
      <c r="N20" s="313"/>
      <c r="O20" s="80" t="str">
        <f t="shared" si="4"/>
        <v/>
      </c>
      <c r="Q20" s="313"/>
      <c r="R20" s="80" t="str">
        <f t="shared" si="5"/>
        <v/>
      </c>
      <c r="T20" s="313"/>
      <c r="U20" s="80" t="str">
        <f t="shared" si="6"/>
        <v/>
      </c>
      <c r="W20" s="313"/>
      <c r="X20" s="80" t="str">
        <f t="shared" si="8"/>
        <v/>
      </c>
    </row>
    <row r="21" spans="1:25" ht="12.9" customHeight="1">
      <c r="A21" s="41">
        <v>5</v>
      </c>
      <c r="B21" s="133">
        <f t="shared" si="7"/>
        <v>15994</v>
      </c>
      <c r="C21" s="80">
        <f t="shared" si="0"/>
        <v>70.167587961744317</v>
      </c>
      <c r="D21" s="72"/>
      <c r="E21" s="313">
        <v>9464</v>
      </c>
      <c r="F21" s="80">
        <f t="shared" si="1"/>
        <v>65.062560153994227</v>
      </c>
      <c r="G21" s="72"/>
      <c r="H21" s="313">
        <v>1908</v>
      </c>
      <c r="I21" s="80">
        <f t="shared" si="2"/>
        <v>79.699248120300751</v>
      </c>
      <c r="J21" s="80"/>
      <c r="K21" s="313">
        <v>1275</v>
      </c>
      <c r="L21" s="80">
        <f t="shared" si="3"/>
        <v>80.594184576485461</v>
      </c>
      <c r="M21" s="72"/>
      <c r="N21" s="313">
        <v>1282</v>
      </c>
      <c r="O21" s="80">
        <f t="shared" si="4"/>
        <v>78.650306748466264</v>
      </c>
      <c r="Q21" s="313">
        <v>993</v>
      </c>
      <c r="R21" s="80">
        <f t="shared" si="5"/>
        <v>82.201986754966882</v>
      </c>
      <c r="T21" s="313">
        <v>816</v>
      </c>
      <c r="U21" s="80">
        <f t="shared" si="6"/>
        <v>78.993223620522741</v>
      </c>
      <c r="W21" s="313">
        <v>256</v>
      </c>
      <c r="X21" s="80">
        <f t="shared" si="8"/>
        <v>63.840399002493761</v>
      </c>
    </row>
    <row r="22" spans="1:25" ht="12.9" customHeight="1">
      <c r="B22" s="83"/>
      <c r="E22" s="313"/>
      <c r="F22" s="80"/>
      <c r="G22" s="72"/>
      <c r="H22" s="313"/>
      <c r="K22" s="313"/>
      <c r="N22" s="313"/>
      <c r="Q22" s="313"/>
      <c r="T22" s="313"/>
      <c r="W22" s="313"/>
    </row>
    <row r="23" spans="1:25" ht="12.9" customHeight="1">
      <c r="A23" s="41" t="s">
        <v>473</v>
      </c>
      <c r="B23" s="74"/>
      <c r="C23" s="80">
        <f>F23+I23+L23+O23+R23+U23+X23</f>
        <v>100</v>
      </c>
      <c r="D23" s="72"/>
      <c r="E23" s="315"/>
      <c r="F23" s="80">
        <f>E11/B11*100</f>
        <v>63.815039045362823</v>
      </c>
      <c r="G23" s="72"/>
      <c r="H23" s="315"/>
      <c r="I23" s="80">
        <f>H11/B11*100</f>
        <v>10.502763885232955</v>
      </c>
      <c r="J23" s="80"/>
      <c r="K23" s="315"/>
      <c r="L23" s="80">
        <f>K11/B11*100</f>
        <v>6.9404229183118362</v>
      </c>
      <c r="M23" s="72"/>
      <c r="N23" s="316"/>
      <c r="O23" s="80">
        <f>N11/B11*100</f>
        <v>7.1510046503465823</v>
      </c>
      <c r="Q23" s="316"/>
      <c r="R23" s="80">
        <f>Q11/B11*100</f>
        <v>5.2996402562077733</v>
      </c>
      <c r="T23" s="316"/>
      <c r="U23" s="80">
        <f>T11/B11*100</f>
        <v>4.53189435816443</v>
      </c>
      <c r="W23" s="316"/>
      <c r="X23" s="80">
        <f>W11/B11*100</f>
        <v>1.7592348863736069</v>
      </c>
    </row>
    <row r="24" spans="1:25" ht="12.9" customHeight="1">
      <c r="A24" s="41"/>
      <c r="B24" s="74"/>
      <c r="C24" s="80"/>
      <c r="D24" s="72"/>
      <c r="E24" s="315"/>
      <c r="F24" s="80"/>
      <c r="G24" s="72"/>
      <c r="H24" s="315"/>
      <c r="I24" s="80"/>
      <c r="J24" s="80"/>
      <c r="K24" s="315"/>
      <c r="L24" s="80"/>
      <c r="M24" s="72"/>
      <c r="N24" s="316"/>
      <c r="O24" s="80"/>
      <c r="Q24" s="316"/>
      <c r="R24" s="80"/>
      <c r="T24" s="316"/>
      <c r="U24" s="80"/>
      <c r="W24" s="316"/>
      <c r="X24" s="80"/>
    </row>
    <row r="25" spans="1:25" ht="12.9" customHeight="1">
      <c r="A25" s="41" t="s">
        <v>475</v>
      </c>
      <c r="B25" s="74"/>
      <c r="C25" s="80"/>
      <c r="D25" s="72"/>
      <c r="E25" s="315"/>
      <c r="F25" s="80"/>
      <c r="G25" s="72"/>
      <c r="H25" s="315"/>
      <c r="I25" s="80"/>
      <c r="J25" s="80"/>
      <c r="K25" s="315"/>
      <c r="L25" s="80"/>
      <c r="M25" s="72"/>
      <c r="N25" s="316"/>
      <c r="O25" s="80"/>
      <c r="Q25" s="316"/>
      <c r="R25" s="80"/>
      <c r="T25" s="315"/>
      <c r="U25" s="80"/>
      <c r="W25" s="316"/>
      <c r="X25" s="80"/>
    </row>
    <row r="26" spans="1:25" ht="12.9" customHeight="1">
      <c r="A26" s="41" t="s">
        <v>476</v>
      </c>
      <c r="B26" s="74">
        <f>IF(A26&lt;&gt;"",E26+H26+K26+N26+Q26+T26+W26,"")</f>
        <v>42667</v>
      </c>
      <c r="C26" s="87">
        <f>B11/B26*100</f>
        <v>53.423020132655218</v>
      </c>
      <c r="D26" s="75"/>
      <c r="E26" s="319">
        <v>32140</v>
      </c>
      <c r="F26" s="125">
        <f>E11/E26*100</f>
        <v>45.258245177349096</v>
      </c>
      <c r="G26" s="125"/>
      <c r="H26" s="317">
        <v>3055</v>
      </c>
      <c r="I26" s="125">
        <f>H11/H26*100</f>
        <v>78.363338788870706</v>
      </c>
      <c r="J26" s="318"/>
      <c r="K26" s="317">
        <v>1935</v>
      </c>
      <c r="L26" s="318">
        <f>K11/K26*100</f>
        <v>81.757105943152453</v>
      </c>
      <c r="M26" s="318"/>
      <c r="N26" s="317">
        <v>2120</v>
      </c>
      <c r="O26" s="318">
        <f>N11/N26*100</f>
        <v>76.886792452830193</v>
      </c>
      <c r="P26" s="318"/>
      <c r="Q26" s="317">
        <v>1436</v>
      </c>
      <c r="R26" s="318">
        <f>Q11/Q26*100</f>
        <v>84.122562674094709</v>
      </c>
      <c r="S26" s="318"/>
      <c r="T26" s="317">
        <v>1291</v>
      </c>
      <c r="U26" s="318">
        <f>T11/T26*100</f>
        <v>80.015491866769949</v>
      </c>
      <c r="V26" s="318"/>
      <c r="W26" s="317">
        <v>690</v>
      </c>
      <c r="X26" s="80">
        <f>W11/W26*100</f>
        <v>58.115942028985515</v>
      </c>
    </row>
    <row r="27" spans="1:25" ht="9" customHeight="1" thickBot="1">
      <c r="C27" s="82"/>
      <c r="D27" s="68"/>
      <c r="E27" s="95"/>
      <c r="F27" s="82"/>
      <c r="G27" s="68"/>
      <c r="H27" s="95"/>
      <c r="I27" s="82"/>
    </row>
    <row r="28" spans="1:25" ht="8.25" customHeight="1">
      <c r="A28" s="57"/>
      <c r="B28" s="71"/>
      <c r="C28" s="59"/>
      <c r="D28" s="57"/>
      <c r="E28" s="86"/>
      <c r="F28" s="59"/>
      <c r="G28" s="57"/>
      <c r="H28" s="86"/>
      <c r="I28" s="59"/>
      <c r="J28" s="59"/>
      <c r="K28" s="86"/>
      <c r="L28" s="57"/>
      <c r="M28" s="57"/>
      <c r="N28" s="86"/>
      <c r="O28" s="57"/>
      <c r="P28" s="57"/>
      <c r="Q28" s="86"/>
      <c r="R28" s="57"/>
      <c r="S28" s="57"/>
      <c r="T28" s="57"/>
      <c r="U28" s="57"/>
      <c r="V28" s="57"/>
      <c r="W28" s="57"/>
      <c r="X28" s="57"/>
      <c r="Y28" s="57"/>
    </row>
    <row r="29" spans="1:25" s="68" customFormat="1" ht="12.9" customHeight="1">
      <c r="A29" s="50" t="s">
        <v>477</v>
      </c>
      <c r="B29" s="74"/>
      <c r="C29" s="87"/>
      <c r="D29" s="75"/>
      <c r="E29" s="74"/>
      <c r="F29" s="87"/>
      <c r="G29" s="75"/>
      <c r="H29" s="74"/>
      <c r="I29" s="87"/>
      <c r="J29" s="87"/>
      <c r="K29" s="74"/>
      <c r="L29" s="75"/>
      <c r="M29" s="75"/>
      <c r="N29" s="74"/>
      <c r="O29" s="75"/>
      <c r="P29" s="75"/>
      <c r="Q29" s="74"/>
      <c r="R29" s="75"/>
      <c r="S29" s="75"/>
      <c r="T29" s="75"/>
      <c r="U29" s="75"/>
      <c r="V29" s="75"/>
    </row>
    <row r="30" spans="1:25" ht="7.5" customHeight="1">
      <c r="B30" s="74"/>
      <c r="C30" s="80"/>
      <c r="D30" s="72"/>
      <c r="E30" s="133"/>
      <c r="F30" s="80"/>
      <c r="G30" s="72"/>
      <c r="H30" s="133"/>
      <c r="I30" s="80"/>
      <c r="J30" s="80"/>
      <c r="K30" s="133"/>
      <c r="L30" s="72"/>
      <c r="M30" s="72"/>
      <c r="N30" s="133"/>
      <c r="O30" s="72"/>
      <c r="P30" s="72"/>
      <c r="Q30" s="133"/>
      <c r="R30" s="72"/>
      <c r="S30" s="72"/>
      <c r="T30" s="128"/>
      <c r="U30" s="72"/>
      <c r="V30" s="72"/>
    </row>
    <row r="31" spans="1:25" ht="12.9" customHeight="1">
      <c r="A31" s="55" t="s">
        <v>389</v>
      </c>
    </row>
    <row r="32" spans="1:25" ht="12.9" customHeight="1">
      <c r="A32" s="55" t="s">
        <v>231</v>
      </c>
    </row>
    <row r="33" spans="2:17">
      <c r="B33" s="68"/>
      <c r="C33" s="55"/>
      <c r="E33" s="55"/>
      <c r="F33" s="55"/>
      <c r="H33" s="55"/>
      <c r="I33" s="55"/>
      <c r="J33" s="55"/>
      <c r="K33" s="55"/>
      <c r="N33" s="55"/>
      <c r="Q33" s="55"/>
    </row>
    <row r="35" spans="2:17">
      <c r="B35" s="320"/>
      <c r="E35" s="321"/>
      <c r="F35" s="321"/>
      <c r="G35" s="321"/>
      <c r="H35" s="321"/>
      <c r="I35" s="321"/>
      <c r="J35" s="321"/>
      <c r="K35" s="321"/>
      <c r="L35" s="72"/>
    </row>
    <row r="36" spans="2:17">
      <c r="E36" s="94"/>
      <c r="F36" s="80"/>
      <c r="G36" s="72"/>
      <c r="H36" s="94"/>
      <c r="I36" s="80"/>
      <c r="J36" s="80"/>
      <c r="K36" s="94"/>
      <c r="L36" s="72"/>
    </row>
  </sheetData>
  <mergeCells count="8">
    <mergeCell ref="T7:U7"/>
    <mergeCell ref="W7:X7"/>
    <mergeCell ref="B7:C7"/>
    <mergeCell ref="E7:F7"/>
    <mergeCell ref="H7:I7"/>
    <mergeCell ref="K7:L7"/>
    <mergeCell ref="N7:O7"/>
    <mergeCell ref="Q7:R7"/>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0"/>
  <sheetViews>
    <sheetView tabSelected="1" workbookViewId="0">
      <selection activeCell="A36" sqref="A36"/>
    </sheetView>
  </sheetViews>
  <sheetFormatPr baseColWidth="10" defaultColWidth="11.44140625" defaultRowHeight="14.4"/>
  <cols>
    <col min="1" max="1" width="14.109375" style="168" customWidth="1"/>
    <col min="2" max="2" width="117.5546875" style="168" customWidth="1"/>
    <col min="3" max="16384" width="11.44140625" style="168"/>
  </cols>
  <sheetData>
    <row r="1" spans="1:2" ht="15.6">
      <c r="A1" s="5" t="s">
        <v>126</v>
      </c>
      <c r="B1" s="2"/>
    </row>
    <row r="2" spans="1:2" ht="15.6">
      <c r="A2" s="5" t="s">
        <v>296</v>
      </c>
      <c r="B2" s="2"/>
    </row>
    <row r="3" spans="1:2">
      <c r="A3" s="173"/>
      <c r="B3" s="2"/>
    </row>
    <row r="4" spans="1:2" ht="15.6">
      <c r="A4" s="5" t="s">
        <v>246</v>
      </c>
      <c r="B4" s="2"/>
    </row>
    <row r="5" spans="1:2" ht="15.6">
      <c r="A5" s="456" t="s">
        <v>297</v>
      </c>
      <c r="B5" s="8" t="s">
        <v>338</v>
      </c>
    </row>
    <row r="6" spans="1:2">
      <c r="A6" s="173"/>
      <c r="B6" s="2"/>
    </row>
    <row r="7" spans="1:2" ht="15.6">
      <c r="A7" s="5" t="s">
        <v>298</v>
      </c>
      <c r="B7" s="2"/>
    </row>
    <row r="8" spans="1:2" ht="15.6">
      <c r="A8" s="456" t="s">
        <v>299</v>
      </c>
      <c r="B8" s="8" t="s">
        <v>675</v>
      </c>
    </row>
    <row r="9" spans="1:2" ht="15.6">
      <c r="A9" s="456" t="s">
        <v>300</v>
      </c>
      <c r="B9" s="8" t="s">
        <v>687</v>
      </c>
    </row>
    <row r="10" spans="1:2" ht="15.6">
      <c r="A10" s="456" t="s">
        <v>301</v>
      </c>
      <c r="B10" s="8" t="s">
        <v>685</v>
      </c>
    </row>
    <row r="11" spans="1:2" ht="15.6">
      <c r="A11" s="456" t="s">
        <v>302</v>
      </c>
      <c r="B11" s="8" t="s">
        <v>686</v>
      </c>
    </row>
    <row r="12" spans="1:2" ht="15.6">
      <c r="A12" s="456" t="s">
        <v>303</v>
      </c>
      <c r="B12" s="8" t="s">
        <v>676</v>
      </c>
    </row>
    <row r="13" spans="1:2" ht="15.6">
      <c r="A13" s="456" t="s">
        <v>304</v>
      </c>
      <c r="B13" s="8" t="s">
        <v>677</v>
      </c>
    </row>
    <row r="14" spans="1:2" ht="15.6">
      <c r="A14" s="456" t="s">
        <v>305</v>
      </c>
      <c r="B14" s="8" t="s">
        <v>678</v>
      </c>
    </row>
    <row r="15" spans="1:2" ht="15.6">
      <c r="A15" s="456" t="s">
        <v>306</v>
      </c>
      <c r="B15" s="8" t="s">
        <v>679</v>
      </c>
    </row>
    <row r="16" spans="1:2" ht="15.6">
      <c r="A16" s="456" t="s">
        <v>307</v>
      </c>
      <c r="B16" s="8" t="s">
        <v>680</v>
      </c>
    </row>
    <row r="17" spans="1:2" ht="15.6">
      <c r="A17" s="456" t="s">
        <v>308</v>
      </c>
      <c r="B17" s="8" t="s">
        <v>681</v>
      </c>
    </row>
    <row r="18" spans="1:2" ht="15.6">
      <c r="A18" s="456" t="s">
        <v>309</v>
      </c>
      <c r="B18" s="8" t="s">
        <v>682</v>
      </c>
    </row>
    <row r="19" spans="1:2" ht="15.6">
      <c r="A19" s="456" t="s">
        <v>310</v>
      </c>
      <c r="B19" s="8" t="s">
        <v>688</v>
      </c>
    </row>
    <row r="20" spans="1:2">
      <c r="A20" s="173"/>
      <c r="B20" s="2"/>
    </row>
    <row r="21" spans="1:2" ht="15.6">
      <c r="A21" s="5" t="s">
        <v>311</v>
      </c>
      <c r="B21" s="2"/>
    </row>
    <row r="22" spans="1:2" ht="31.2">
      <c r="A22" s="456" t="s">
        <v>312</v>
      </c>
      <c r="B22" s="7" t="s">
        <v>689</v>
      </c>
    </row>
    <row r="23" spans="1:2" ht="31.2">
      <c r="A23" s="456" t="s">
        <v>313</v>
      </c>
      <c r="B23" s="7" t="s">
        <v>690</v>
      </c>
    </row>
    <row r="24" spans="1:2" ht="15.6">
      <c r="A24" s="456" t="s">
        <v>314</v>
      </c>
      <c r="B24" s="8" t="s">
        <v>691</v>
      </c>
    </row>
    <row r="25" spans="1:2" ht="31.2">
      <c r="A25" s="456" t="s">
        <v>315</v>
      </c>
      <c r="B25" s="7" t="s">
        <v>692</v>
      </c>
    </row>
    <row r="26" spans="1:2" ht="15.6">
      <c r="A26" s="456" t="s">
        <v>316</v>
      </c>
      <c r="B26" s="7" t="s">
        <v>693</v>
      </c>
    </row>
    <row r="27" spans="1:2" ht="31.2">
      <c r="A27" s="456" t="s">
        <v>317</v>
      </c>
      <c r="B27" s="7" t="s">
        <v>694</v>
      </c>
    </row>
    <row r="28" spans="1:2" ht="31.2">
      <c r="A28" s="456" t="s">
        <v>318</v>
      </c>
      <c r="B28" s="7" t="s">
        <v>695</v>
      </c>
    </row>
    <row r="29" spans="1:2" ht="15.6">
      <c r="A29" s="456" t="s">
        <v>319</v>
      </c>
      <c r="B29" s="8" t="s">
        <v>696</v>
      </c>
    </row>
    <row r="30" spans="1:2" ht="15.6">
      <c r="A30" s="457" t="s">
        <v>320</v>
      </c>
      <c r="B30" s="9" t="s">
        <v>339</v>
      </c>
    </row>
    <row r="31" spans="1:2">
      <c r="A31" s="173"/>
      <c r="B31" s="2"/>
    </row>
    <row r="32" spans="1:2" ht="15.6">
      <c r="A32" s="5" t="s">
        <v>286</v>
      </c>
      <c r="B32" s="2"/>
    </row>
    <row r="33" spans="1:2" ht="15.6">
      <c r="A33" s="456" t="s">
        <v>321</v>
      </c>
      <c r="B33" s="8" t="s">
        <v>340</v>
      </c>
    </row>
    <row r="34" spans="1:2" ht="15.6">
      <c r="A34" s="456" t="s">
        <v>322</v>
      </c>
      <c r="B34" s="8" t="s">
        <v>697</v>
      </c>
    </row>
    <row r="35" spans="1:2" ht="15.6">
      <c r="A35" s="456" t="s">
        <v>323</v>
      </c>
      <c r="B35" s="8" t="s">
        <v>698</v>
      </c>
    </row>
    <row r="36" spans="1:2" ht="15.6">
      <c r="A36" s="458" t="s">
        <v>324</v>
      </c>
      <c r="B36" s="8" t="s">
        <v>341</v>
      </c>
    </row>
    <row r="37" spans="1:2" ht="15.6">
      <c r="A37" s="8"/>
      <c r="B37" s="8"/>
    </row>
    <row r="38" spans="1:2">
      <c r="A38" s="173"/>
      <c r="B38" s="2"/>
    </row>
    <row r="39" spans="1:2">
      <c r="B39" s="177" t="s">
        <v>481</v>
      </c>
    </row>
    <row r="40" spans="1:2">
      <c r="B40" s="177" t="s">
        <v>482</v>
      </c>
    </row>
  </sheetData>
  <hyperlinks>
    <hyperlink ref="A5" location="'CUADRO VE1'!A1" display="Cuadro VE1"/>
    <hyperlink ref="A8" location="'CUADRO VE2'!A1" display="Cuadro VE2"/>
    <hyperlink ref="A9" location="'CUADRO VE3'!A1" display="Cuadro VE3"/>
    <hyperlink ref="A10" location="'CUADRO VE4'!A1" display="Cuadro VE4"/>
    <hyperlink ref="A11" location="'CUADRO VE5'!A1" display="Cuadro VE5"/>
    <hyperlink ref="A12" location="'CUADRO VE6'!A1" display="Cuadro VE6"/>
    <hyperlink ref="A13" location="'CUADRO VE7'!A1" display="Cuadro VE7"/>
    <hyperlink ref="A14" location="'CUADRO VE8'!A1" display="Cuadro VE8"/>
    <hyperlink ref="A15" location="'CUADRO VE9'!A1" display="Cuadro VE9"/>
    <hyperlink ref="A16" location="'CUADRO VE10'!A1" display="Cuadro VE10"/>
    <hyperlink ref="A17" location="'CUADRO VE11'!A1" display="Cuadro VE11"/>
    <hyperlink ref="A18" location="'CUADRO VE12'!A1" display="Cuadro VE12"/>
    <hyperlink ref="A19" location="'CUADRO VE13'!A1" display="Cuadro VE13"/>
    <hyperlink ref="A22" location="'CUADRO VE 14'!A1" display="Cuadro VE14"/>
    <hyperlink ref="A23" location="'CUADRO VE15'!A1" display="Cuadro VE15"/>
    <hyperlink ref="A24" location="'CUADRO VE16'!A1" display="Cuadro VE16"/>
    <hyperlink ref="A25" location="'CUADRO VE17'!A1" display="Cuadro VE17"/>
    <hyperlink ref="A26" location="'CUADRO VE18'!A1" display="Cuadro VE18"/>
    <hyperlink ref="A27" location="'CUADRO VE19'!A1" display="Cuadro VE19"/>
    <hyperlink ref="A28" location="'CUADRO VE20'!A1" display="Cuadro VE20"/>
    <hyperlink ref="A29" location="'CUADRO VE21'!A1" display="Cuadro VE21"/>
    <hyperlink ref="A30" location="'CUADRO VE22'!A1" display="Cuadro VE22"/>
    <hyperlink ref="A33" location="'CUADRO VE23'!A1" display="Cuadro VE23"/>
    <hyperlink ref="A34" location="'CUADRO VE24'!A1" display="Cuadro VE24"/>
    <hyperlink ref="A35" location="'CUADRO VE25'!A1" display="Cuadro VE25"/>
    <hyperlink ref="A36" location="'CUADRO VE26'!A1" display="Cuadro VE26"/>
  </hyperlinks>
  <pageMargins left="0.70866141732283472" right="0.70866141732283472" top="0.55118110236220474" bottom="0.55118110236220474" header="0.31496062992125984" footer="0.31496062992125984"/>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activeCell="A3" sqref="A3"/>
    </sheetView>
  </sheetViews>
  <sheetFormatPr baseColWidth="10" defaultColWidth="9.109375" defaultRowHeight="13.2"/>
  <cols>
    <col min="1" max="1" width="12.44140625" style="55" customWidth="1"/>
    <col min="2" max="2" width="7.6640625" style="83" customWidth="1"/>
    <col min="3" max="3" width="7.6640625" style="63" customWidth="1"/>
    <col min="4" max="4" width="1.6640625" style="55" customWidth="1"/>
    <col min="5" max="5" width="7.6640625" style="83" customWidth="1"/>
    <col min="6" max="6" width="7.6640625" style="63" customWidth="1"/>
    <col min="7" max="7" width="1.6640625" style="55" customWidth="1"/>
    <col min="8" max="8" width="6.6640625" style="83" customWidth="1"/>
    <col min="9" max="9" width="7.6640625" style="63" customWidth="1"/>
    <col min="10" max="10" width="1.6640625" style="63" customWidth="1"/>
    <col min="11" max="11" width="6.6640625" style="83" customWidth="1"/>
    <col min="12" max="12" width="7.6640625" style="55" customWidth="1"/>
    <col min="13" max="13" width="1.6640625" style="55" customWidth="1"/>
    <col min="14" max="14" width="6.6640625" style="83" customWidth="1"/>
    <col min="15" max="15" width="7.6640625" style="55" customWidth="1"/>
    <col min="16" max="16" width="1.6640625" style="55" customWidth="1"/>
    <col min="17" max="17" width="6.6640625" style="83" customWidth="1"/>
    <col min="18" max="18" width="7.6640625" style="55" customWidth="1"/>
    <col min="19" max="19" width="1.6640625" style="55" customWidth="1"/>
    <col min="20" max="20" width="6.6640625" style="55" customWidth="1"/>
    <col min="21" max="21" width="7.6640625" style="55" customWidth="1"/>
    <col min="22" max="22" width="1.88671875" style="55" customWidth="1"/>
    <col min="23" max="23" width="6.6640625" style="55" customWidth="1"/>
    <col min="24" max="24" width="7.6640625" style="55" customWidth="1"/>
    <col min="25" max="25" width="1.6640625" style="55" customWidth="1"/>
    <col min="26" max="256" width="9.109375" style="55"/>
    <col min="257" max="257" width="12.44140625" style="55" customWidth="1"/>
    <col min="258"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7.6640625" style="55" customWidth="1"/>
    <col min="278" max="278" width="1.88671875" style="55" customWidth="1"/>
    <col min="279" max="279" width="6.6640625" style="55" customWidth="1"/>
    <col min="280" max="280" width="7.6640625" style="55" customWidth="1"/>
    <col min="281" max="281" width="1.6640625" style="55" customWidth="1"/>
    <col min="282" max="512" width="9.109375" style="55"/>
    <col min="513" max="513" width="12.44140625" style="55" customWidth="1"/>
    <col min="514"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7.6640625" style="55" customWidth="1"/>
    <col min="534" max="534" width="1.88671875" style="55" customWidth="1"/>
    <col min="535" max="535" width="6.6640625" style="55" customWidth="1"/>
    <col min="536" max="536" width="7.6640625" style="55" customWidth="1"/>
    <col min="537" max="537" width="1.6640625" style="55" customWidth="1"/>
    <col min="538" max="768" width="9.109375" style="55"/>
    <col min="769" max="769" width="12.44140625" style="55" customWidth="1"/>
    <col min="770"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7.6640625" style="55" customWidth="1"/>
    <col min="790" max="790" width="1.88671875" style="55" customWidth="1"/>
    <col min="791" max="791" width="6.6640625" style="55" customWidth="1"/>
    <col min="792" max="792" width="7.6640625" style="55" customWidth="1"/>
    <col min="793" max="793" width="1.6640625" style="55" customWidth="1"/>
    <col min="794" max="1024" width="9.109375" style="55"/>
    <col min="1025" max="1025" width="12.44140625" style="55" customWidth="1"/>
    <col min="1026"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7.6640625" style="55" customWidth="1"/>
    <col min="1046" max="1046" width="1.88671875" style="55" customWidth="1"/>
    <col min="1047" max="1047" width="6.6640625" style="55" customWidth="1"/>
    <col min="1048" max="1048" width="7.6640625" style="55" customWidth="1"/>
    <col min="1049" max="1049" width="1.6640625" style="55" customWidth="1"/>
    <col min="1050" max="1280" width="9.109375" style="55"/>
    <col min="1281" max="1281" width="12.44140625" style="55" customWidth="1"/>
    <col min="1282"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7.6640625" style="55" customWidth="1"/>
    <col min="1302" max="1302" width="1.88671875" style="55" customWidth="1"/>
    <col min="1303" max="1303" width="6.6640625" style="55" customWidth="1"/>
    <col min="1304" max="1304" width="7.6640625" style="55" customWidth="1"/>
    <col min="1305" max="1305" width="1.6640625" style="55" customWidth="1"/>
    <col min="1306" max="1536" width="9.109375" style="55"/>
    <col min="1537" max="1537" width="12.44140625" style="55" customWidth="1"/>
    <col min="1538"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7.6640625" style="55" customWidth="1"/>
    <col min="1558" max="1558" width="1.88671875" style="55" customWidth="1"/>
    <col min="1559" max="1559" width="6.6640625" style="55" customWidth="1"/>
    <col min="1560" max="1560" width="7.6640625" style="55" customWidth="1"/>
    <col min="1561" max="1561" width="1.6640625" style="55" customWidth="1"/>
    <col min="1562" max="1792" width="9.109375" style="55"/>
    <col min="1793" max="1793" width="12.44140625" style="55" customWidth="1"/>
    <col min="1794"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7.6640625" style="55" customWidth="1"/>
    <col min="1814" max="1814" width="1.88671875" style="55" customWidth="1"/>
    <col min="1815" max="1815" width="6.6640625" style="55" customWidth="1"/>
    <col min="1816" max="1816" width="7.6640625" style="55" customWidth="1"/>
    <col min="1817" max="1817" width="1.6640625" style="55" customWidth="1"/>
    <col min="1818" max="2048" width="9.109375" style="55"/>
    <col min="2049" max="2049" width="12.44140625" style="55" customWidth="1"/>
    <col min="2050"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7.6640625" style="55" customWidth="1"/>
    <col min="2070" max="2070" width="1.88671875" style="55" customWidth="1"/>
    <col min="2071" max="2071" width="6.6640625" style="55" customWidth="1"/>
    <col min="2072" max="2072" width="7.6640625" style="55" customWidth="1"/>
    <col min="2073" max="2073" width="1.6640625" style="55" customWidth="1"/>
    <col min="2074" max="2304" width="9.109375" style="55"/>
    <col min="2305" max="2305" width="12.44140625" style="55" customWidth="1"/>
    <col min="2306"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7.6640625" style="55" customWidth="1"/>
    <col min="2326" max="2326" width="1.88671875" style="55" customWidth="1"/>
    <col min="2327" max="2327" width="6.6640625" style="55" customWidth="1"/>
    <col min="2328" max="2328" width="7.6640625" style="55" customWidth="1"/>
    <col min="2329" max="2329" width="1.6640625" style="55" customWidth="1"/>
    <col min="2330" max="2560" width="9.109375" style="55"/>
    <col min="2561" max="2561" width="12.44140625" style="55" customWidth="1"/>
    <col min="2562"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7.6640625" style="55" customWidth="1"/>
    <col min="2582" max="2582" width="1.88671875" style="55" customWidth="1"/>
    <col min="2583" max="2583" width="6.6640625" style="55" customWidth="1"/>
    <col min="2584" max="2584" width="7.6640625" style="55" customWidth="1"/>
    <col min="2585" max="2585" width="1.6640625" style="55" customWidth="1"/>
    <col min="2586" max="2816" width="9.109375" style="55"/>
    <col min="2817" max="2817" width="12.44140625" style="55" customWidth="1"/>
    <col min="2818"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7.6640625" style="55" customWidth="1"/>
    <col min="2838" max="2838" width="1.88671875" style="55" customWidth="1"/>
    <col min="2839" max="2839" width="6.6640625" style="55" customWidth="1"/>
    <col min="2840" max="2840" width="7.6640625" style="55" customWidth="1"/>
    <col min="2841" max="2841" width="1.6640625" style="55" customWidth="1"/>
    <col min="2842" max="3072" width="9.109375" style="55"/>
    <col min="3073" max="3073" width="12.44140625" style="55" customWidth="1"/>
    <col min="3074"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7.6640625" style="55" customWidth="1"/>
    <col min="3094" max="3094" width="1.88671875" style="55" customWidth="1"/>
    <col min="3095" max="3095" width="6.6640625" style="55" customWidth="1"/>
    <col min="3096" max="3096" width="7.6640625" style="55" customWidth="1"/>
    <col min="3097" max="3097" width="1.6640625" style="55" customWidth="1"/>
    <col min="3098" max="3328" width="9.109375" style="55"/>
    <col min="3329" max="3329" width="12.44140625" style="55" customWidth="1"/>
    <col min="3330"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7.6640625" style="55" customWidth="1"/>
    <col min="3350" max="3350" width="1.88671875" style="55" customWidth="1"/>
    <col min="3351" max="3351" width="6.6640625" style="55" customWidth="1"/>
    <col min="3352" max="3352" width="7.6640625" style="55" customWidth="1"/>
    <col min="3353" max="3353" width="1.6640625" style="55" customWidth="1"/>
    <col min="3354" max="3584" width="9.109375" style="55"/>
    <col min="3585" max="3585" width="12.44140625" style="55" customWidth="1"/>
    <col min="3586"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7.6640625" style="55" customWidth="1"/>
    <col min="3606" max="3606" width="1.88671875" style="55" customWidth="1"/>
    <col min="3607" max="3607" width="6.6640625" style="55" customWidth="1"/>
    <col min="3608" max="3608" width="7.6640625" style="55" customWidth="1"/>
    <col min="3609" max="3609" width="1.6640625" style="55" customWidth="1"/>
    <col min="3610" max="3840" width="9.109375" style="55"/>
    <col min="3841" max="3841" width="12.44140625" style="55" customWidth="1"/>
    <col min="3842"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7.6640625" style="55" customWidth="1"/>
    <col min="3862" max="3862" width="1.88671875" style="55" customWidth="1"/>
    <col min="3863" max="3863" width="6.6640625" style="55" customWidth="1"/>
    <col min="3864" max="3864" width="7.6640625" style="55" customWidth="1"/>
    <col min="3865" max="3865" width="1.6640625" style="55" customWidth="1"/>
    <col min="3866" max="4096" width="9.109375" style="55"/>
    <col min="4097" max="4097" width="12.44140625" style="55" customWidth="1"/>
    <col min="4098"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7.6640625" style="55" customWidth="1"/>
    <col min="4118" max="4118" width="1.88671875" style="55" customWidth="1"/>
    <col min="4119" max="4119" width="6.6640625" style="55" customWidth="1"/>
    <col min="4120" max="4120" width="7.6640625" style="55" customWidth="1"/>
    <col min="4121" max="4121" width="1.6640625" style="55" customWidth="1"/>
    <col min="4122" max="4352" width="9.109375" style="55"/>
    <col min="4353" max="4353" width="12.44140625" style="55" customWidth="1"/>
    <col min="4354"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7.6640625" style="55" customWidth="1"/>
    <col min="4374" max="4374" width="1.88671875" style="55" customWidth="1"/>
    <col min="4375" max="4375" width="6.6640625" style="55" customWidth="1"/>
    <col min="4376" max="4376" width="7.6640625" style="55" customWidth="1"/>
    <col min="4377" max="4377" width="1.6640625" style="55" customWidth="1"/>
    <col min="4378" max="4608" width="9.109375" style="55"/>
    <col min="4609" max="4609" width="12.44140625" style="55" customWidth="1"/>
    <col min="4610"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7.6640625" style="55" customWidth="1"/>
    <col min="4630" max="4630" width="1.88671875" style="55" customWidth="1"/>
    <col min="4631" max="4631" width="6.6640625" style="55" customWidth="1"/>
    <col min="4632" max="4632" width="7.6640625" style="55" customWidth="1"/>
    <col min="4633" max="4633" width="1.6640625" style="55" customWidth="1"/>
    <col min="4634" max="4864" width="9.109375" style="55"/>
    <col min="4865" max="4865" width="12.44140625" style="55" customWidth="1"/>
    <col min="4866"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7.6640625" style="55" customWidth="1"/>
    <col min="4886" max="4886" width="1.88671875" style="55" customWidth="1"/>
    <col min="4887" max="4887" width="6.6640625" style="55" customWidth="1"/>
    <col min="4888" max="4888" width="7.6640625" style="55" customWidth="1"/>
    <col min="4889" max="4889" width="1.6640625" style="55" customWidth="1"/>
    <col min="4890" max="5120" width="9.109375" style="55"/>
    <col min="5121" max="5121" width="12.44140625" style="55" customWidth="1"/>
    <col min="5122"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7.6640625" style="55" customWidth="1"/>
    <col min="5142" max="5142" width="1.88671875" style="55" customWidth="1"/>
    <col min="5143" max="5143" width="6.6640625" style="55" customWidth="1"/>
    <col min="5144" max="5144" width="7.6640625" style="55" customWidth="1"/>
    <col min="5145" max="5145" width="1.6640625" style="55" customWidth="1"/>
    <col min="5146" max="5376" width="9.109375" style="55"/>
    <col min="5377" max="5377" width="12.44140625" style="55" customWidth="1"/>
    <col min="5378"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7.6640625" style="55" customWidth="1"/>
    <col min="5398" max="5398" width="1.88671875" style="55" customWidth="1"/>
    <col min="5399" max="5399" width="6.6640625" style="55" customWidth="1"/>
    <col min="5400" max="5400" width="7.6640625" style="55" customWidth="1"/>
    <col min="5401" max="5401" width="1.6640625" style="55" customWidth="1"/>
    <col min="5402" max="5632" width="9.109375" style="55"/>
    <col min="5633" max="5633" width="12.44140625" style="55" customWidth="1"/>
    <col min="5634"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7.6640625" style="55" customWidth="1"/>
    <col min="5654" max="5654" width="1.88671875" style="55" customWidth="1"/>
    <col min="5655" max="5655" width="6.6640625" style="55" customWidth="1"/>
    <col min="5656" max="5656" width="7.6640625" style="55" customWidth="1"/>
    <col min="5657" max="5657" width="1.6640625" style="55" customWidth="1"/>
    <col min="5658" max="5888" width="9.109375" style="55"/>
    <col min="5889" max="5889" width="12.44140625" style="55" customWidth="1"/>
    <col min="5890"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7.6640625" style="55" customWidth="1"/>
    <col min="5910" max="5910" width="1.88671875" style="55" customWidth="1"/>
    <col min="5911" max="5911" width="6.6640625" style="55" customWidth="1"/>
    <col min="5912" max="5912" width="7.6640625" style="55" customWidth="1"/>
    <col min="5913" max="5913" width="1.6640625" style="55" customWidth="1"/>
    <col min="5914" max="6144" width="9.109375" style="55"/>
    <col min="6145" max="6145" width="12.44140625" style="55" customWidth="1"/>
    <col min="6146"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7.6640625" style="55" customWidth="1"/>
    <col min="6166" max="6166" width="1.88671875" style="55" customWidth="1"/>
    <col min="6167" max="6167" width="6.6640625" style="55" customWidth="1"/>
    <col min="6168" max="6168" width="7.6640625" style="55" customWidth="1"/>
    <col min="6169" max="6169" width="1.6640625" style="55" customWidth="1"/>
    <col min="6170" max="6400" width="9.109375" style="55"/>
    <col min="6401" max="6401" width="12.44140625" style="55" customWidth="1"/>
    <col min="6402"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7.6640625" style="55" customWidth="1"/>
    <col min="6422" max="6422" width="1.88671875" style="55" customWidth="1"/>
    <col min="6423" max="6423" width="6.6640625" style="55" customWidth="1"/>
    <col min="6424" max="6424" width="7.6640625" style="55" customWidth="1"/>
    <col min="6425" max="6425" width="1.6640625" style="55" customWidth="1"/>
    <col min="6426" max="6656" width="9.109375" style="55"/>
    <col min="6657" max="6657" width="12.44140625" style="55" customWidth="1"/>
    <col min="6658"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7.6640625" style="55" customWidth="1"/>
    <col min="6678" max="6678" width="1.88671875" style="55" customWidth="1"/>
    <col min="6679" max="6679" width="6.6640625" style="55" customWidth="1"/>
    <col min="6680" max="6680" width="7.6640625" style="55" customWidth="1"/>
    <col min="6681" max="6681" width="1.6640625" style="55" customWidth="1"/>
    <col min="6682" max="6912" width="9.109375" style="55"/>
    <col min="6913" max="6913" width="12.44140625" style="55" customWidth="1"/>
    <col min="6914"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7.6640625" style="55" customWidth="1"/>
    <col min="6934" max="6934" width="1.88671875" style="55" customWidth="1"/>
    <col min="6935" max="6935" width="6.6640625" style="55" customWidth="1"/>
    <col min="6936" max="6936" width="7.6640625" style="55" customWidth="1"/>
    <col min="6937" max="6937" width="1.6640625" style="55" customWidth="1"/>
    <col min="6938" max="7168" width="9.109375" style="55"/>
    <col min="7169" max="7169" width="12.44140625" style="55" customWidth="1"/>
    <col min="7170"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7.6640625" style="55" customWidth="1"/>
    <col min="7190" max="7190" width="1.88671875" style="55" customWidth="1"/>
    <col min="7191" max="7191" width="6.6640625" style="55" customWidth="1"/>
    <col min="7192" max="7192" width="7.6640625" style="55" customWidth="1"/>
    <col min="7193" max="7193" width="1.6640625" style="55" customWidth="1"/>
    <col min="7194" max="7424" width="9.109375" style="55"/>
    <col min="7425" max="7425" width="12.44140625" style="55" customWidth="1"/>
    <col min="7426"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7.6640625" style="55" customWidth="1"/>
    <col min="7446" max="7446" width="1.88671875" style="55" customWidth="1"/>
    <col min="7447" max="7447" width="6.6640625" style="55" customWidth="1"/>
    <col min="7448" max="7448" width="7.6640625" style="55" customWidth="1"/>
    <col min="7449" max="7449" width="1.6640625" style="55" customWidth="1"/>
    <col min="7450" max="7680" width="9.109375" style="55"/>
    <col min="7681" max="7681" width="12.44140625" style="55" customWidth="1"/>
    <col min="7682"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7.6640625" style="55" customWidth="1"/>
    <col min="7702" max="7702" width="1.88671875" style="55" customWidth="1"/>
    <col min="7703" max="7703" width="6.6640625" style="55" customWidth="1"/>
    <col min="7704" max="7704" width="7.6640625" style="55" customWidth="1"/>
    <col min="7705" max="7705" width="1.6640625" style="55" customWidth="1"/>
    <col min="7706" max="7936" width="9.109375" style="55"/>
    <col min="7937" max="7937" width="12.44140625" style="55" customWidth="1"/>
    <col min="7938"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7.6640625" style="55" customWidth="1"/>
    <col min="7958" max="7958" width="1.88671875" style="55" customWidth="1"/>
    <col min="7959" max="7959" width="6.6640625" style="55" customWidth="1"/>
    <col min="7960" max="7960" width="7.6640625" style="55" customWidth="1"/>
    <col min="7961" max="7961" width="1.6640625" style="55" customWidth="1"/>
    <col min="7962" max="8192" width="9.109375" style="55"/>
    <col min="8193" max="8193" width="12.44140625" style="55" customWidth="1"/>
    <col min="8194"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7.6640625" style="55" customWidth="1"/>
    <col min="8214" max="8214" width="1.88671875" style="55" customWidth="1"/>
    <col min="8215" max="8215" width="6.6640625" style="55" customWidth="1"/>
    <col min="8216" max="8216" width="7.6640625" style="55" customWidth="1"/>
    <col min="8217" max="8217" width="1.6640625" style="55" customWidth="1"/>
    <col min="8218" max="8448" width="9.109375" style="55"/>
    <col min="8449" max="8449" width="12.44140625" style="55" customWidth="1"/>
    <col min="8450"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7.6640625" style="55" customWidth="1"/>
    <col min="8470" max="8470" width="1.88671875" style="55" customWidth="1"/>
    <col min="8471" max="8471" width="6.6640625" style="55" customWidth="1"/>
    <col min="8472" max="8472" width="7.6640625" style="55" customWidth="1"/>
    <col min="8473" max="8473" width="1.6640625" style="55" customWidth="1"/>
    <col min="8474" max="8704" width="9.109375" style="55"/>
    <col min="8705" max="8705" width="12.44140625" style="55" customWidth="1"/>
    <col min="8706"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7.6640625" style="55" customWidth="1"/>
    <col min="8726" max="8726" width="1.88671875" style="55" customWidth="1"/>
    <col min="8727" max="8727" width="6.6640625" style="55" customWidth="1"/>
    <col min="8728" max="8728" width="7.6640625" style="55" customWidth="1"/>
    <col min="8729" max="8729" width="1.6640625" style="55" customWidth="1"/>
    <col min="8730" max="8960" width="9.109375" style="55"/>
    <col min="8961" max="8961" width="12.44140625" style="55" customWidth="1"/>
    <col min="8962"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7.6640625" style="55" customWidth="1"/>
    <col min="8982" max="8982" width="1.88671875" style="55" customWidth="1"/>
    <col min="8983" max="8983" width="6.6640625" style="55" customWidth="1"/>
    <col min="8984" max="8984" width="7.6640625" style="55" customWidth="1"/>
    <col min="8985" max="8985" width="1.6640625" style="55" customWidth="1"/>
    <col min="8986" max="9216" width="9.109375" style="55"/>
    <col min="9217" max="9217" width="12.44140625" style="55" customWidth="1"/>
    <col min="9218"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7.6640625" style="55" customWidth="1"/>
    <col min="9238" max="9238" width="1.88671875" style="55" customWidth="1"/>
    <col min="9239" max="9239" width="6.6640625" style="55" customWidth="1"/>
    <col min="9240" max="9240" width="7.6640625" style="55" customWidth="1"/>
    <col min="9241" max="9241" width="1.6640625" style="55" customWidth="1"/>
    <col min="9242" max="9472" width="9.109375" style="55"/>
    <col min="9473" max="9473" width="12.44140625" style="55" customWidth="1"/>
    <col min="9474"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7.6640625" style="55" customWidth="1"/>
    <col min="9494" max="9494" width="1.88671875" style="55" customWidth="1"/>
    <col min="9495" max="9495" width="6.6640625" style="55" customWidth="1"/>
    <col min="9496" max="9496" width="7.6640625" style="55" customWidth="1"/>
    <col min="9497" max="9497" width="1.6640625" style="55" customWidth="1"/>
    <col min="9498" max="9728" width="9.109375" style="55"/>
    <col min="9729" max="9729" width="12.44140625" style="55" customWidth="1"/>
    <col min="9730"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7.6640625" style="55" customWidth="1"/>
    <col min="9750" max="9750" width="1.88671875" style="55" customWidth="1"/>
    <col min="9751" max="9751" width="6.6640625" style="55" customWidth="1"/>
    <col min="9752" max="9752" width="7.6640625" style="55" customWidth="1"/>
    <col min="9753" max="9753" width="1.6640625" style="55" customWidth="1"/>
    <col min="9754" max="9984" width="9.109375" style="55"/>
    <col min="9985" max="9985" width="12.44140625" style="55" customWidth="1"/>
    <col min="9986"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7.6640625" style="55" customWidth="1"/>
    <col min="10006" max="10006" width="1.88671875" style="55" customWidth="1"/>
    <col min="10007" max="10007" width="6.6640625" style="55" customWidth="1"/>
    <col min="10008" max="10008" width="7.6640625" style="55" customWidth="1"/>
    <col min="10009" max="10009" width="1.6640625" style="55" customWidth="1"/>
    <col min="10010" max="10240" width="9.109375" style="55"/>
    <col min="10241" max="10241" width="12.44140625" style="55" customWidth="1"/>
    <col min="10242"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7.6640625" style="55" customWidth="1"/>
    <col min="10262" max="10262" width="1.88671875" style="55" customWidth="1"/>
    <col min="10263" max="10263" width="6.6640625" style="55" customWidth="1"/>
    <col min="10264" max="10264" width="7.6640625" style="55" customWidth="1"/>
    <col min="10265" max="10265" width="1.6640625" style="55" customWidth="1"/>
    <col min="10266" max="10496" width="9.109375" style="55"/>
    <col min="10497" max="10497" width="12.44140625" style="55" customWidth="1"/>
    <col min="10498"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7.6640625" style="55" customWidth="1"/>
    <col min="10518" max="10518" width="1.88671875" style="55" customWidth="1"/>
    <col min="10519" max="10519" width="6.6640625" style="55" customWidth="1"/>
    <col min="10520" max="10520" width="7.6640625" style="55" customWidth="1"/>
    <col min="10521" max="10521" width="1.6640625" style="55" customWidth="1"/>
    <col min="10522" max="10752" width="9.109375" style="55"/>
    <col min="10753" max="10753" width="12.44140625" style="55" customWidth="1"/>
    <col min="10754"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7.6640625" style="55" customWidth="1"/>
    <col min="10774" max="10774" width="1.88671875" style="55" customWidth="1"/>
    <col min="10775" max="10775" width="6.6640625" style="55" customWidth="1"/>
    <col min="10776" max="10776" width="7.6640625" style="55" customWidth="1"/>
    <col min="10777" max="10777" width="1.6640625" style="55" customWidth="1"/>
    <col min="10778" max="11008" width="9.109375" style="55"/>
    <col min="11009" max="11009" width="12.44140625" style="55" customWidth="1"/>
    <col min="11010"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7.6640625" style="55" customWidth="1"/>
    <col min="11030" max="11030" width="1.88671875" style="55" customWidth="1"/>
    <col min="11031" max="11031" width="6.6640625" style="55" customWidth="1"/>
    <col min="11032" max="11032" width="7.6640625" style="55" customWidth="1"/>
    <col min="11033" max="11033" width="1.6640625" style="55" customWidth="1"/>
    <col min="11034" max="11264" width="9.109375" style="55"/>
    <col min="11265" max="11265" width="12.44140625" style="55" customWidth="1"/>
    <col min="11266"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7.6640625" style="55" customWidth="1"/>
    <col min="11286" max="11286" width="1.88671875" style="55" customWidth="1"/>
    <col min="11287" max="11287" width="6.6640625" style="55" customWidth="1"/>
    <col min="11288" max="11288" width="7.6640625" style="55" customWidth="1"/>
    <col min="11289" max="11289" width="1.6640625" style="55" customWidth="1"/>
    <col min="11290" max="11520" width="9.109375" style="55"/>
    <col min="11521" max="11521" width="12.44140625" style="55" customWidth="1"/>
    <col min="11522"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7.6640625" style="55" customWidth="1"/>
    <col min="11542" max="11542" width="1.88671875" style="55" customWidth="1"/>
    <col min="11543" max="11543" width="6.6640625" style="55" customWidth="1"/>
    <col min="11544" max="11544" width="7.6640625" style="55" customWidth="1"/>
    <col min="11545" max="11545" width="1.6640625" style="55" customWidth="1"/>
    <col min="11546" max="11776" width="9.109375" style="55"/>
    <col min="11777" max="11777" width="12.44140625" style="55" customWidth="1"/>
    <col min="11778"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7.6640625" style="55" customWidth="1"/>
    <col min="11798" max="11798" width="1.88671875" style="55" customWidth="1"/>
    <col min="11799" max="11799" width="6.6640625" style="55" customWidth="1"/>
    <col min="11800" max="11800" width="7.6640625" style="55" customWidth="1"/>
    <col min="11801" max="11801" width="1.6640625" style="55" customWidth="1"/>
    <col min="11802" max="12032" width="9.109375" style="55"/>
    <col min="12033" max="12033" width="12.44140625" style="55" customWidth="1"/>
    <col min="12034"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7.6640625" style="55" customWidth="1"/>
    <col min="12054" max="12054" width="1.88671875" style="55" customWidth="1"/>
    <col min="12055" max="12055" width="6.6640625" style="55" customWidth="1"/>
    <col min="12056" max="12056" width="7.6640625" style="55" customWidth="1"/>
    <col min="12057" max="12057" width="1.6640625" style="55" customWidth="1"/>
    <col min="12058" max="12288" width="9.109375" style="55"/>
    <col min="12289" max="12289" width="12.44140625" style="55" customWidth="1"/>
    <col min="12290"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7.6640625" style="55" customWidth="1"/>
    <col min="12310" max="12310" width="1.88671875" style="55" customWidth="1"/>
    <col min="12311" max="12311" width="6.6640625" style="55" customWidth="1"/>
    <col min="12312" max="12312" width="7.6640625" style="55" customWidth="1"/>
    <col min="12313" max="12313" width="1.6640625" style="55" customWidth="1"/>
    <col min="12314" max="12544" width="9.109375" style="55"/>
    <col min="12545" max="12545" width="12.44140625" style="55" customWidth="1"/>
    <col min="12546"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7.6640625" style="55" customWidth="1"/>
    <col min="12566" max="12566" width="1.88671875" style="55" customWidth="1"/>
    <col min="12567" max="12567" width="6.6640625" style="55" customWidth="1"/>
    <col min="12568" max="12568" width="7.6640625" style="55" customWidth="1"/>
    <col min="12569" max="12569" width="1.6640625" style="55" customWidth="1"/>
    <col min="12570" max="12800" width="9.109375" style="55"/>
    <col min="12801" max="12801" width="12.44140625" style="55" customWidth="1"/>
    <col min="12802"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7.6640625" style="55" customWidth="1"/>
    <col min="12822" max="12822" width="1.88671875" style="55" customWidth="1"/>
    <col min="12823" max="12823" width="6.6640625" style="55" customWidth="1"/>
    <col min="12824" max="12824" width="7.6640625" style="55" customWidth="1"/>
    <col min="12825" max="12825" width="1.6640625" style="55" customWidth="1"/>
    <col min="12826" max="13056" width="9.109375" style="55"/>
    <col min="13057" max="13057" width="12.44140625" style="55" customWidth="1"/>
    <col min="13058"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7.6640625" style="55" customWidth="1"/>
    <col min="13078" max="13078" width="1.88671875" style="55" customWidth="1"/>
    <col min="13079" max="13079" width="6.6640625" style="55" customWidth="1"/>
    <col min="13080" max="13080" width="7.6640625" style="55" customWidth="1"/>
    <col min="13081" max="13081" width="1.6640625" style="55" customWidth="1"/>
    <col min="13082" max="13312" width="9.109375" style="55"/>
    <col min="13313" max="13313" width="12.44140625" style="55" customWidth="1"/>
    <col min="13314"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7.6640625" style="55" customWidth="1"/>
    <col min="13334" max="13334" width="1.88671875" style="55" customWidth="1"/>
    <col min="13335" max="13335" width="6.6640625" style="55" customWidth="1"/>
    <col min="13336" max="13336" width="7.6640625" style="55" customWidth="1"/>
    <col min="13337" max="13337" width="1.6640625" style="55" customWidth="1"/>
    <col min="13338" max="13568" width="9.109375" style="55"/>
    <col min="13569" max="13569" width="12.44140625" style="55" customWidth="1"/>
    <col min="13570"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7.6640625" style="55" customWidth="1"/>
    <col min="13590" max="13590" width="1.88671875" style="55" customWidth="1"/>
    <col min="13591" max="13591" width="6.6640625" style="55" customWidth="1"/>
    <col min="13592" max="13592" width="7.6640625" style="55" customWidth="1"/>
    <col min="13593" max="13593" width="1.6640625" style="55" customWidth="1"/>
    <col min="13594" max="13824" width="9.109375" style="55"/>
    <col min="13825" max="13825" width="12.44140625" style="55" customWidth="1"/>
    <col min="13826"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7.6640625" style="55" customWidth="1"/>
    <col min="13846" max="13846" width="1.88671875" style="55" customWidth="1"/>
    <col min="13847" max="13847" width="6.6640625" style="55" customWidth="1"/>
    <col min="13848" max="13848" width="7.6640625" style="55" customWidth="1"/>
    <col min="13849" max="13849" width="1.6640625" style="55" customWidth="1"/>
    <col min="13850" max="14080" width="9.109375" style="55"/>
    <col min="14081" max="14081" width="12.44140625" style="55" customWidth="1"/>
    <col min="14082"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7.6640625" style="55" customWidth="1"/>
    <col min="14102" max="14102" width="1.88671875" style="55" customWidth="1"/>
    <col min="14103" max="14103" width="6.6640625" style="55" customWidth="1"/>
    <col min="14104" max="14104" width="7.6640625" style="55" customWidth="1"/>
    <col min="14105" max="14105" width="1.6640625" style="55" customWidth="1"/>
    <col min="14106" max="14336" width="9.109375" style="55"/>
    <col min="14337" max="14337" width="12.44140625" style="55" customWidth="1"/>
    <col min="14338"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7.6640625" style="55" customWidth="1"/>
    <col min="14358" max="14358" width="1.88671875" style="55" customWidth="1"/>
    <col min="14359" max="14359" width="6.6640625" style="55" customWidth="1"/>
    <col min="14360" max="14360" width="7.6640625" style="55" customWidth="1"/>
    <col min="14361" max="14361" width="1.6640625" style="55" customWidth="1"/>
    <col min="14362" max="14592" width="9.109375" style="55"/>
    <col min="14593" max="14593" width="12.44140625" style="55" customWidth="1"/>
    <col min="14594"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7.6640625" style="55" customWidth="1"/>
    <col min="14614" max="14614" width="1.88671875" style="55" customWidth="1"/>
    <col min="14615" max="14615" width="6.6640625" style="55" customWidth="1"/>
    <col min="14616" max="14616" width="7.6640625" style="55" customWidth="1"/>
    <col min="14617" max="14617" width="1.6640625" style="55" customWidth="1"/>
    <col min="14618" max="14848" width="9.109375" style="55"/>
    <col min="14849" max="14849" width="12.44140625" style="55" customWidth="1"/>
    <col min="14850"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7.6640625" style="55" customWidth="1"/>
    <col min="14870" max="14870" width="1.88671875" style="55" customWidth="1"/>
    <col min="14871" max="14871" width="6.6640625" style="55" customWidth="1"/>
    <col min="14872" max="14872" width="7.6640625" style="55" customWidth="1"/>
    <col min="14873" max="14873" width="1.6640625" style="55" customWidth="1"/>
    <col min="14874" max="15104" width="9.109375" style="55"/>
    <col min="15105" max="15105" width="12.44140625" style="55" customWidth="1"/>
    <col min="15106"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7.6640625" style="55" customWidth="1"/>
    <col min="15126" max="15126" width="1.88671875" style="55" customWidth="1"/>
    <col min="15127" max="15127" width="6.6640625" style="55" customWidth="1"/>
    <col min="15128" max="15128" width="7.6640625" style="55" customWidth="1"/>
    <col min="15129" max="15129" width="1.6640625" style="55" customWidth="1"/>
    <col min="15130" max="15360" width="9.109375" style="55"/>
    <col min="15361" max="15361" width="12.44140625" style="55" customWidth="1"/>
    <col min="15362"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7.6640625" style="55" customWidth="1"/>
    <col min="15382" max="15382" width="1.88671875" style="55" customWidth="1"/>
    <col min="15383" max="15383" width="6.6640625" style="55" customWidth="1"/>
    <col min="15384" max="15384" width="7.6640625" style="55" customWidth="1"/>
    <col min="15385" max="15385" width="1.6640625" style="55" customWidth="1"/>
    <col min="15386" max="15616" width="9.109375" style="55"/>
    <col min="15617" max="15617" width="12.44140625" style="55" customWidth="1"/>
    <col min="15618"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7.6640625" style="55" customWidth="1"/>
    <col min="15638" max="15638" width="1.88671875" style="55" customWidth="1"/>
    <col min="15639" max="15639" width="6.6640625" style="55" customWidth="1"/>
    <col min="15640" max="15640" width="7.6640625" style="55" customWidth="1"/>
    <col min="15641" max="15641" width="1.6640625" style="55" customWidth="1"/>
    <col min="15642" max="15872" width="9.109375" style="55"/>
    <col min="15873" max="15873" width="12.44140625" style="55" customWidth="1"/>
    <col min="15874"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7.6640625" style="55" customWidth="1"/>
    <col min="15894" max="15894" width="1.88671875" style="55" customWidth="1"/>
    <col min="15895" max="15895" width="6.6640625" style="55" customWidth="1"/>
    <col min="15896" max="15896" width="7.6640625" style="55" customWidth="1"/>
    <col min="15897" max="15897" width="1.6640625" style="55" customWidth="1"/>
    <col min="15898" max="16128" width="9.109375" style="55"/>
    <col min="16129" max="16129" width="12.44140625" style="55" customWidth="1"/>
    <col min="16130"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7.6640625" style="55" customWidth="1"/>
    <col min="16150" max="16150" width="1.88671875" style="55" customWidth="1"/>
    <col min="16151" max="16151" width="6.6640625" style="55" customWidth="1"/>
    <col min="16152" max="16152" width="7.6640625" style="55" customWidth="1"/>
    <col min="16153" max="16153" width="1.6640625" style="55" customWidth="1"/>
    <col min="16154" max="16384" width="9.109375" style="55"/>
  </cols>
  <sheetData>
    <row r="1" spans="1:25">
      <c r="A1" s="55" t="s">
        <v>235</v>
      </c>
    </row>
    <row r="2" spans="1:25">
      <c r="A2" s="55" t="s">
        <v>236</v>
      </c>
      <c r="E2" s="95"/>
      <c r="F2" s="82"/>
    </row>
    <row r="4" spans="1:25">
      <c r="A4" s="28" t="s">
        <v>478</v>
      </c>
    </row>
    <row r="5" spans="1:25" ht="13.8" thickBot="1">
      <c r="L5" s="63"/>
      <c r="O5" s="63"/>
      <c r="P5" s="63"/>
      <c r="R5" s="63"/>
      <c r="S5" s="63"/>
    </row>
    <row r="6" spans="1:25">
      <c r="A6" s="57"/>
      <c r="B6" s="86"/>
      <c r="C6" s="59"/>
      <c r="D6" s="57"/>
      <c r="E6" s="86"/>
      <c r="F6" s="59"/>
      <c r="G6" s="57"/>
      <c r="H6" s="86"/>
      <c r="I6" s="59"/>
      <c r="J6" s="59"/>
      <c r="K6" s="86"/>
      <c r="L6" s="59"/>
      <c r="M6" s="57"/>
      <c r="N6" s="86"/>
      <c r="O6" s="59"/>
      <c r="P6" s="59"/>
      <c r="Q6" s="86"/>
      <c r="R6" s="59"/>
      <c r="S6" s="59"/>
      <c r="T6" s="59"/>
      <c r="U6" s="59"/>
      <c r="V6" s="59"/>
      <c r="W6" s="59"/>
      <c r="X6" s="59"/>
      <c r="Y6" s="59"/>
    </row>
    <row r="7" spans="1:25">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c r="A8" s="55" t="s">
        <v>468</v>
      </c>
      <c r="B8" s="90"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3.8" thickBot="1">
      <c r="A9" s="61"/>
      <c r="B9" s="93"/>
      <c r="C9" s="56"/>
      <c r="D9" s="61"/>
      <c r="E9" s="93"/>
      <c r="F9" s="56"/>
      <c r="G9" s="61"/>
      <c r="H9" s="93"/>
      <c r="I9" s="56"/>
      <c r="J9" s="56"/>
      <c r="K9" s="93"/>
      <c r="L9" s="56"/>
      <c r="M9" s="61"/>
      <c r="N9" s="93"/>
      <c r="O9" s="56"/>
      <c r="P9" s="56"/>
      <c r="Q9" s="93"/>
      <c r="R9" s="56"/>
      <c r="S9" s="56"/>
      <c r="T9" s="56"/>
      <c r="U9" s="56"/>
      <c r="V9" s="56"/>
      <c r="W9" s="56"/>
      <c r="X9" s="56"/>
      <c r="Y9" s="56"/>
    </row>
    <row r="10" spans="1:25">
      <c r="A10" s="72"/>
      <c r="B10" s="94"/>
      <c r="C10" s="80"/>
      <c r="D10" s="72"/>
      <c r="E10" s="94"/>
      <c r="F10" s="80"/>
      <c r="G10" s="72"/>
      <c r="H10" s="94"/>
      <c r="I10" s="80"/>
      <c r="J10" s="80"/>
      <c r="K10" s="94"/>
      <c r="L10" s="80"/>
      <c r="M10" s="72"/>
      <c r="N10" s="94"/>
      <c r="O10" s="80"/>
      <c r="Q10" s="94"/>
      <c r="R10" s="80"/>
    </row>
    <row r="11" spans="1:25">
      <c r="A11" s="260" t="s">
        <v>132</v>
      </c>
      <c r="B11" s="94">
        <f>IF($A11&lt;&gt;0,SUM(B13:B13),"")</f>
        <v>6775</v>
      </c>
      <c r="C11" s="79">
        <f>IF($A11&lt;&gt;0,SUM(C13:C13),"")</f>
        <v>100</v>
      </c>
      <c r="D11" s="72"/>
      <c r="E11" s="94">
        <f>IF($A11&lt;&gt;0,SUM(E13:E13),"")</f>
        <v>5566</v>
      </c>
      <c r="F11" s="79">
        <f>IF($A11&lt;&gt;0,SUM(F13:F13),"")</f>
        <v>100</v>
      </c>
      <c r="G11" s="72"/>
      <c r="H11" s="94">
        <f>IF($A11&lt;&gt;0,SUM(H13:H13),"")</f>
        <v>490</v>
      </c>
      <c r="I11" s="79">
        <f>IF($A11&lt;&gt;0,SUM(I13:I13),"")</f>
        <v>100</v>
      </c>
      <c r="J11" s="80"/>
      <c r="K11" s="94">
        <f>IF($A11&lt;&gt;0,SUM(K13:K13),"")</f>
        <v>185</v>
      </c>
      <c r="L11" s="79">
        <f>IF($A11&lt;&gt;0,SUM(L13:L13),"")</f>
        <v>100</v>
      </c>
      <c r="M11" s="72"/>
      <c r="N11" s="94">
        <f>IF($A11&lt;&gt;0,SUM(N13:N13),"")</f>
        <v>160</v>
      </c>
      <c r="O11" s="79">
        <f>IF($A11&lt;&gt;0,SUM(O13:O13),"")</f>
        <v>100</v>
      </c>
      <c r="Q11" s="94">
        <f>IF($A11&lt;&gt;0,SUM(Q13:Q13),"")</f>
        <v>132</v>
      </c>
      <c r="R11" s="79">
        <f>IF($A11&lt;&gt;0,SUM(R13:R13),"")</f>
        <v>100</v>
      </c>
      <c r="T11" s="94">
        <f>IF($A11&lt;&gt;0,SUM(T13:T13),"")</f>
        <v>136</v>
      </c>
      <c r="U11" s="79">
        <f>IF($A11&lt;&gt;0,SUM(U13:U13),"")</f>
        <v>100</v>
      </c>
      <c r="W11" s="94">
        <f>IF($A11&lt;&gt;0,SUM(W13:W13),"")</f>
        <v>106</v>
      </c>
      <c r="X11" s="79">
        <f>IF($A11&lt;&gt;0,SUM(X13:X13),"")</f>
        <v>100</v>
      </c>
    </row>
    <row r="12" spans="1:25">
      <c r="A12" s="65"/>
      <c r="B12" s="94" t="str">
        <f>IF(A12&lt;&gt;0,E12+H12+K12+N12+Q12+T12,"")</f>
        <v/>
      </c>
      <c r="C12" s="80" t="str">
        <f>IF($A12&lt;&gt;0,B12/$B$11*100,"")</f>
        <v/>
      </c>
      <c r="D12" s="72"/>
      <c r="E12" s="94"/>
      <c r="F12" s="94" t="str">
        <f>IF(E12&lt;&gt;0,I12+L12+O12+R12+U12,"")</f>
        <v/>
      </c>
      <c r="G12" s="72"/>
      <c r="H12" s="94"/>
      <c r="I12" s="79" t="str">
        <f>IF(A12&lt;&gt;0,H12/B12*100,"")</f>
        <v/>
      </c>
      <c r="J12" s="80"/>
      <c r="K12" s="94"/>
      <c r="L12" s="79" t="str">
        <f>IF(A12&lt;&gt;0,K12/B12*100,"")</f>
        <v/>
      </c>
      <c r="M12" s="72"/>
      <c r="N12" s="94"/>
      <c r="O12" s="79" t="str">
        <f>IF(A12&lt;&gt;0,N12/B12*100,"")</f>
        <v/>
      </c>
      <c r="Q12" s="94"/>
      <c r="R12" s="79" t="str">
        <f>IF(A12&lt;&gt;0,Q12/B12*100,"")</f>
        <v/>
      </c>
      <c r="T12" s="83"/>
      <c r="W12" s="83"/>
    </row>
    <row r="13" spans="1:25">
      <c r="A13" s="41">
        <v>4</v>
      </c>
      <c r="B13" s="94">
        <f>IF(A13&lt;&gt;"",E13+H13+K13+N13+Q13+T13+W13,"")</f>
        <v>6775</v>
      </c>
      <c r="C13" s="80">
        <f>IF($A13&lt;&gt;"",B13/$B$11*100,"")</f>
        <v>100</v>
      </c>
      <c r="D13" s="72"/>
      <c r="E13" s="83">
        <v>5566</v>
      </c>
      <c r="F13" s="80">
        <f>IF($A13&lt;&gt;"",E13/$E$11*100,"")</f>
        <v>100</v>
      </c>
      <c r="G13" s="151"/>
      <c r="H13" s="83">
        <v>490</v>
      </c>
      <c r="I13" s="79">
        <f>IF($A13&lt;&gt;"",H13/$H$11*100,"")</f>
        <v>100</v>
      </c>
      <c r="J13" s="183"/>
      <c r="K13" s="83">
        <v>185</v>
      </c>
      <c r="L13" s="79">
        <f>IF($A13&lt;&gt;"",K13/$K$11*100,"")</f>
        <v>100</v>
      </c>
      <c r="M13" s="151"/>
      <c r="N13" s="83">
        <v>160</v>
      </c>
      <c r="O13" s="79">
        <f>IF($A13&lt;&gt;"",N13/$N$11*100,"")</f>
        <v>100</v>
      </c>
      <c r="P13" s="51"/>
      <c r="Q13" s="83">
        <v>132</v>
      </c>
      <c r="R13" s="79">
        <f>IF($A13&lt;&gt;"",Q13/$Q$11*100,"")</f>
        <v>100</v>
      </c>
      <c r="T13" s="83">
        <v>136</v>
      </c>
      <c r="U13" s="80">
        <f>IF($A13&lt;&gt;"",T13/$T$11*100,"")</f>
        <v>100</v>
      </c>
      <c r="W13" s="83">
        <v>106</v>
      </c>
      <c r="X13" s="80">
        <f>IF($A13&lt;&gt;"",W13/$W$11*100,"")</f>
        <v>100</v>
      </c>
    </row>
    <row r="14" spans="1:25">
      <c r="A14" s="41"/>
      <c r="B14" s="94"/>
      <c r="C14" s="80"/>
      <c r="D14" s="72"/>
      <c r="E14" s="94"/>
      <c r="F14" s="80"/>
      <c r="G14" s="72"/>
      <c r="H14" s="94"/>
      <c r="I14" s="79"/>
      <c r="J14" s="80"/>
      <c r="K14" s="94"/>
      <c r="L14" s="80"/>
      <c r="M14" s="72"/>
      <c r="N14" s="94"/>
      <c r="O14" s="80"/>
      <c r="Q14" s="94"/>
      <c r="R14" s="80"/>
      <c r="U14" s="80" t="str">
        <f>IF($A14&lt;&gt;"",T14/$T$11*100,"")</f>
        <v/>
      </c>
      <c r="X14" s="80" t="str">
        <f>IF($A14&lt;&gt;"",W14/$T$11*100,"")</f>
        <v/>
      </c>
    </row>
    <row r="15" spans="1:25">
      <c r="A15" s="41" t="s">
        <v>473</v>
      </c>
      <c r="B15" s="94"/>
      <c r="C15" s="80">
        <f>F15+I15+L15+O15+R15+U15+X15</f>
        <v>100</v>
      </c>
      <c r="D15" s="72"/>
      <c r="E15" s="94"/>
      <c r="F15" s="80">
        <f>E11/B11*100</f>
        <v>82.154981549815503</v>
      </c>
      <c r="G15" s="72"/>
      <c r="H15" s="94"/>
      <c r="I15" s="79">
        <f>H11/B11*100</f>
        <v>7.2324723247232479</v>
      </c>
      <c r="J15" s="80"/>
      <c r="K15" s="94"/>
      <c r="L15" s="80">
        <f>K11/B11*100</f>
        <v>2.730627306273063</v>
      </c>
      <c r="M15" s="72"/>
      <c r="N15" s="94"/>
      <c r="O15" s="80">
        <f>N11/B11*100</f>
        <v>2.3616236162361623</v>
      </c>
      <c r="Q15" s="94"/>
      <c r="R15" s="80">
        <f>Q11/B11*100</f>
        <v>1.9483394833948338</v>
      </c>
      <c r="U15" s="80">
        <f>T11/B11*100</f>
        <v>2.0073800738007379</v>
      </c>
      <c r="X15" s="80">
        <f>W11/B11*100</f>
        <v>1.5645756457564577</v>
      </c>
    </row>
    <row r="16" spans="1:25" ht="13.8" thickBot="1"/>
    <row r="17" spans="1:25">
      <c r="A17" s="57"/>
      <c r="B17" s="86"/>
      <c r="C17" s="59"/>
      <c r="D17" s="57"/>
      <c r="E17" s="86"/>
      <c r="F17" s="59"/>
      <c r="G17" s="57"/>
      <c r="H17" s="86"/>
      <c r="I17" s="59"/>
      <c r="J17" s="59"/>
      <c r="K17" s="86"/>
      <c r="L17" s="57"/>
      <c r="M17" s="57"/>
      <c r="N17" s="86"/>
      <c r="O17" s="57"/>
      <c r="P17" s="57"/>
      <c r="Q17" s="86"/>
      <c r="R17" s="57"/>
      <c r="S17" s="57"/>
      <c r="T17" s="57"/>
      <c r="U17" s="57"/>
      <c r="V17" s="57"/>
      <c r="W17" s="57"/>
      <c r="X17" s="57"/>
      <c r="Y17" s="57"/>
    </row>
    <row r="18" spans="1:25">
      <c r="A18" s="55" t="s">
        <v>389</v>
      </c>
    </row>
    <row r="19" spans="1:25">
      <c r="A19" s="55" t="s">
        <v>231</v>
      </c>
    </row>
  </sheetData>
  <mergeCells count="8">
    <mergeCell ref="T7:U7"/>
    <mergeCell ref="W7:X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0" orientation="landscape"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35"/>
  <sheetViews>
    <sheetView workbookViewId="0">
      <selection activeCell="A2" sqref="A2"/>
    </sheetView>
  </sheetViews>
  <sheetFormatPr baseColWidth="10" defaultColWidth="9.109375" defaultRowHeight="13.2"/>
  <cols>
    <col min="1" max="1" width="11.88671875" style="55" customWidth="1"/>
    <col min="2" max="2" width="7.6640625" style="95" customWidth="1"/>
    <col min="3" max="3" width="7.6640625" style="63" customWidth="1"/>
    <col min="4" max="4" width="1.6640625" style="55" customWidth="1"/>
    <col min="5" max="5" width="7.6640625" style="83" customWidth="1"/>
    <col min="6" max="6" width="7.6640625" style="63" customWidth="1"/>
    <col min="7" max="7" width="1.6640625" style="55" customWidth="1"/>
    <col min="8" max="8" width="6.6640625" style="83" customWidth="1"/>
    <col min="9" max="9" width="7.6640625" style="63" customWidth="1"/>
    <col min="10" max="10" width="1.6640625" style="63" customWidth="1"/>
    <col min="11" max="11" width="6.6640625" style="83" customWidth="1"/>
    <col min="12" max="12" width="7.6640625" style="55" customWidth="1"/>
    <col min="13" max="13" width="1.6640625" style="55" customWidth="1"/>
    <col min="14" max="14" width="6.6640625" style="83" customWidth="1"/>
    <col min="15" max="15" width="7.6640625" style="55" customWidth="1"/>
    <col min="16" max="16" width="1.6640625" style="55" customWidth="1"/>
    <col min="17" max="17" width="6.6640625" style="83" customWidth="1"/>
    <col min="18" max="18" width="7.6640625" style="55" customWidth="1"/>
    <col min="19" max="19" width="1.6640625" style="55" customWidth="1"/>
    <col min="20" max="20" width="6.6640625" style="55" customWidth="1"/>
    <col min="21" max="21" width="7.6640625" style="55" customWidth="1"/>
    <col min="22" max="22" width="1.88671875" style="55" customWidth="1"/>
    <col min="23" max="23" width="6.6640625" style="55" customWidth="1"/>
    <col min="24" max="24" width="7.6640625" style="55" customWidth="1"/>
    <col min="25" max="25" width="1.6640625" style="55" customWidth="1"/>
    <col min="26" max="256" width="9.109375" style="55"/>
    <col min="257" max="257" width="11.88671875" style="55" customWidth="1"/>
    <col min="258"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7.6640625" style="55" customWidth="1"/>
    <col min="278" max="278" width="1.88671875" style="55" customWidth="1"/>
    <col min="279" max="279" width="6.6640625" style="55" customWidth="1"/>
    <col min="280" max="280" width="7.6640625" style="55" customWidth="1"/>
    <col min="281" max="281" width="1.6640625" style="55" customWidth="1"/>
    <col min="282" max="512" width="9.109375" style="55"/>
    <col min="513" max="513" width="11.88671875" style="55" customWidth="1"/>
    <col min="514"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7.6640625" style="55" customWidth="1"/>
    <col min="534" max="534" width="1.88671875" style="55" customWidth="1"/>
    <col min="535" max="535" width="6.6640625" style="55" customWidth="1"/>
    <col min="536" max="536" width="7.6640625" style="55" customWidth="1"/>
    <col min="537" max="537" width="1.6640625" style="55" customWidth="1"/>
    <col min="538" max="768" width="9.109375" style="55"/>
    <col min="769" max="769" width="11.88671875" style="55" customWidth="1"/>
    <col min="770"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7.6640625" style="55" customWidth="1"/>
    <col min="790" max="790" width="1.88671875" style="55" customWidth="1"/>
    <col min="791" max="791" width="6.6640625" style="55" customWidth="1"/>
    <col min="792" max="792" width="7.6640625" style="55" customWidth="1"/>
    <col min="793" max="793" width="1.6640625" style="55" customWidth="1"/>
    <col min="794" max="1024" width="9.109375" style="55"/>
    <col min="1025" max="1025" width="11.88671875" style="55" customWidth="1"/>
    <col min="1026"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7.6640625" style="55" customWidth="1"/>
    <col min="1046" max="1046" width="1.88671875" style="55" customWidth="1"/>
    <col min="1047" max="1047" width="6.6640625" style="55" customWidth="1"/>
    <col min="1048" max="1048" width="7.6640625" style="55" customWidth="1"/>
    <col min="1049" max="1049" width="1.6640625" style="55" customWidth="1"/>
    <col min="1050" max="1280" width="9.109375" style="55"/>
    <col min="1281" max="1281" width="11.88671875" style="55" customWidth="1"/>
    <col min="1282"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7.6640625" style="55" customWidth="1"/>
    <col min="1302" max="1302" width="1.88671875" style="55" customWidth="1"/>
    <col min="1303" max="1303" width="6.6640625" style="55" customWidth="1"/>
    <col min="1304" max="1304" width="7.6640625" style="55" customWidth="1"/>
    <col min="1305" max="1305" width="1.6640625" style="55" customWidth="1"/>
    <col min="1306" max="1536" width="9.109375" style="55"/>
    <col min="1537" max="1537" width="11.88671875" style="55" customWidth="1"/>
    <col min="1538"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7.6640625" style="55" customWidth="1"/>
    <col min="1558" max="1558" width="1.88671875" style="55" customWidth="1"/>
    <col min="1559" max="1559" width="6.6640625" style="55" customWidth="1"/>
    <col min="1560" max="1560" width="7.6640625" style="55" customWidth="1"/>
    <col min="1561" max="1561" width="1.6640625" style="55" customWidth="1"/>
    <col min="1562" max="1792" width="9.109375" style="55"/>
    <col min="1793" max="1793" width="11.88671875" style="55" customWidth="1"/>
    <col min="1794"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7.6640625" style="55" customWidth="1"/>
    <col min="1814" max="1814" width="1.88671875" style="55" customWidth="1"/>
    <col min="1815" max="1815" width="6.6640625" style="55" customWidth="1"/>
    <col min="1816" max="1816" width="7.6640625" style="55" customWidth="1"/>
    <col min="1817" max="1817" width="1.6640625" style="55" customWidth="1"/>
    <col min="1818" max="2048" width="9.109375" style="55"/>
    <col min="2049" max="2049" width="11.88671875" style="55" customWidth="1"/>
    <col min="2050"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7.6640625" style="55" customWidth="1"/>
    <col min="2070" max="2070" width="1.88671875" style="55" customWidth="1"/>
    <col min="2071" max="2071" width="6.6640625" style="55" customWidth="1"/>
    <col min="2072" max="2072" width="7.6640625" style="55" customWidth="1"/>
    <col min="2073" max="2073" width="1.6640625" style="55" customWidth="1"/>
    <col min="2074" max="2304" width="9.109375" style="55"/>
    <col min="2305" max="2305" width="11.88671875" style="55" customWidth="1"/>
    <col min="2306"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7.6640625" style="55" customWidth="1"/>
    <col min="2326" max="2326" width="1.88671875" style="55" customWidth="1"/>
    <col min="2327" max="2327" width="6.6640625" style="55" customWidth="1"/>
    <col min="2328" max="2328" width="7.6640625" style="55" customWidth="1"/>
    <col min="2329" max="2329" width="1.6640625" style="55" customWidth="1"/>
    <col min="2330" max="2560" width="9.109375" style="55"/>
    <col min="2561" max="2561" width="11.88671875" style="55" customWidth="1"/>
    <col min="2562"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7.6640625" style="55" customWidth="1"/>
    <col min="2582" max="2582" width="1.88671875" style="55" customWidth="1"/>
    <col min="2583" max="2583" width="6.6640625" style="55" customWidth="1"/>
    <col min="2584" max="2584" width="7.6640625" style="55" customWidth="1"/>
    <col min="2585" max="2585" width="1.6640625" style="55" customWidth="1"/>
    <col min="2586" max="2816" width="9.109375" style="55"/>
    <col min="2817" max="2817" width="11.88671875" style="55" customWidth="1"/>
    <col min="2818"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7.6640625" style="55" customWidth="1"/>
    <col min="2838" max="2838" width="1.88671875" style="55" customWidth="1"/>
    <col min="2839" max="2839" width="6.6640625" style="55" customWidth="1"/>
    <col min="2840" max="2840" width="7.6640625" style="55" customWidth="1"/>
    <col min="2841" max="2841" width="1.6640625" style="55" customWidth="1"/>
    <col min="2842" max="3072" width="9.109375" style="55"/>
    <col min="3073" max="3073" width="11.88671875" style="55" customWidth="1"/>
    <col min="3074"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7.6640625" style="55" customWidth="1"/>
    <col min="3094" max="3094" width="1.88671875" style="55" customWidth="1"/>
    <col min="3095" max="3095" width="6.6640625" style="55" customWidth="1"/>
    <col min="3096" max="3096" width="7.6640625" style="55" customWidth="1"/>
    <col min="3097" max="3097" width="1.6640625" style="55" customWidth="1"/>
    <col min="3098" max="3328" width="9.109375" style="55"/>
    <col min="3329" max="3329" width="11.88671875" style="55" customWidth="1"/>
    <col min="3330"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7.6640625" style="55" customWidth="1"/>
    <col min="3350" max="3350" width="1.88671875" style="55" customWidth="1"/>
    <col min="3351" max="3351" width="6.6640625" style="55" customWidth="1"/>
    <col min="3352" max="3352" width="7.6640625" style="55" customWidth="1"/>
    <col min="3353" max="3353" width="1.6640625" style="55" customWidth="1"/>
    <col min="3354" max="3584" width="9.109375" style="55"/>
    <col min="3585" max="3585" width="11.88671875" style="55" customWidth="1"/>
    <col min="3586"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7.6640625" style="55" customWidth="1"/>
    <col min="3606" max="3606" width="1.88671875" style="55" customWidth="1"/>
    <col min="3607" max="3607" width="6.6640625" style="55" customWidth="1"/>
    <col min="3608" max="3608" width="7.6640625" style="55" customWidth="1"/>
    <col min="3609" max="3609" width="1.6640625" style="55" customWidth="1"/>
    <col min="3610" max="3840" width="9.109375" style="55"/>
    <col min="3841" max="3841" width="11.88671875" style="55" customWidth="1"/>
    <col min="3842"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7.6640625" style="55" customWidth="1"/>
    <col min="3862" max="3862" width="1.88671875" style="55" customWidth="1"/>
    <col min="3863" max="3863" width="6.6640625" style="55" customWidth="1"/>
    <col min="3864" max="3864" width="7.6640625" style="55" customWidth="1"/>
    <col min="3865" max="3865" width="1.6640625" style="55" customWidth="1"/>
    <col min="3866" max="4096" width="9.109375" style="55"/>
    <col min="4097" max="4097" width="11.88671875" style="55" customWidth="1"/>
    <col min="4098"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7.6640625" style="55" customWidth="1"/>
    <col min="4118" max="4118" width="1.88671875" style="55" customWidth="1"/>
    <col min="4119" max="4119" width="6.6640625" style="55" customWidth="1"/>
    <col min="4120" max="4120" width="7.6640625" style="55" customWidth="1"/>
    <col min="4121" max="4121" width="1.6640625" style="55" customWidth="1"/>
    <col min="4122" max="4352" width="9.109375" style="55"/>
    <col min="4353" max="4353" width="11.88671875" style="55" customWidth="1"/>
    <col min="4354"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7.6640625" style="55" customWidth="1"/>
    <col min="4374" max="4374" width="1.88671875" style="55" customWidth="1"/>
    <col min="4375" max="4375" width="6.6640625" style="55" customWidth="1"/>
    <col min="4376" max="4376" width="7.6640625" style="55" customWidth="1"/>
    <col min="4377" max="4377" width="1.6640625" style="55" customWidth="1"/>
    <col min="4378" max="4608" width="9.109375" style="55"/>
    <col min="4609" max="4609" width="11.88671875" style="55" customWidth="1"/>
    <col min="4610"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7.6640625" style="55" customWidth="1"/>
    <col min="4630" max="4630" width="1.88671875" style="55" customWidth="1"/>
    <col min="4631" max="4631" width="6.6640625" style="55" customWidth="1"/>
    <col min="4632" max="4632" width="7.6640625" style="55" customWidth="1"/>
    <col min="4633" max="4633" width="1.6640625" style="55" customWidth="1"/>
    <col min="4634" max="4864" width="9.109375" style="55"/>
    <col min="4865" max="4865" width="11.88671875" style="55" customWidth="1"/>
    <col min="4866"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7.6640625" style="55" customWidth="1"/>
    <col min="4886" max="4886" width="1.88671875" style="55" customWidth="1"/>
    <col min="4887" max="4887" width="6.6640625" style="55" customWidth="1"/>
    <col min="4888" max="4888" width="7.6640625" style="55" customWidth="1"/>
    <col min="4889" max="4889" width="1.6640625" style="55" customWidth="1"/>
    <col min="4890" max="5120" width="9.109375" style="55"/>
    <col min="5121" max="5121" width="11.88671875" style="55" customWidth="1"/>
    <col min="5122"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7.6640625" style="55" customWidth="1"/>
    <col min="5142" max="5142" width="1.88671875" style="55" customWidth="1"/>
    <col min="5143" max="5143" width="6.6640625" style="55" customWidth="1"/>
    <col min="5144" max="5144" width="7.6640625" style="55" customWidth="1"/>
    <col min="5145" max="5145" width="1.6640625" style="55" customWidth="1"/>
    <col min="5146" max="5376" width="9.109375" style="55"/>
    <col min="5377" max="5377" width="11.88671875" style="55" customWidth="1"/>
    <col min="5378"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7.6640625" style="55" customWidth="1"/>
    <col min="5398" max="5398" width="1.88671875" style="55" customWidth="1"/>
    <col min="5399" max="5399" width="6.6640625" style="55" customWidth="1"/>
    <col min="5400" max="5400" width="7.6640625" style="55" customWidth="1"/>
    <col min="5401" max="5401" width="1.6640625" style="55" customWidth="1"/>
    <col min="5402" max="5632" width="9.109375" style="55"/>
    <col min="5633" max="5633" width="11.88671875" style="55" customWidth="1"/>
    <col min="5634"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7.6640625" style="55" customWidth="1"/>
    <col min="5654" max="5654" width="1.88671875" style="55" customWidth="1"/>
    <col min="5655" max="5655" width="6.6640625" style="55" customWidth="1"/>
    <col min="5656" max="5656" width="7.6640625" style="55" customWidth="1"/>
    <col min="5657" max="5657" width="1.6640625" style="55" customWidth="1"/>
    <col min="5658" max="5888" width="9.109375" style="55"/>
    <col min="5889" max="5889" width="11.88671875" style="55" customWidth="1"/>
    <col min="5890"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7.6640625" style="55" customWidth="1"/>
    <col min="5910" max="5910" width="1.88671875" style="55" customWidth="1"/>
    <col min="5911" max="5911" width="6.6640625" style="55" customWidth="1"/>
    <col min="5912" max="5912" width="7.6640625" style="55" customWidth="1"/>
    <col min="5913" max="5913" width="1.6640625" style="55" customWidth="1"/>
    <col min="5914" max="6144" width="9.109375" style="55"/>
    <col min="6145" max="6145" width="11.88671875" style="55" customWidth="1"/>
    <col min="6146"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7.6640625" style="55" customWidth="1"/>
    <col min="6166" max="6166" width="1.88671875" style="55" customWidth="1"/>
    <col min="6167" max="6167" width="6.6640625" style="55" customWidth="1"/>
    <col min="6168" max="6168" width="7.6640625" style="55" customWidth="1"/>
    <col min="6169" max="6169" width="1.6640625" style="55" customWidth="1"/>
    <col min="6170" max="6400" width="9.109375" style="55"/>
    <col min="6401" max="6401" width="11.88671875" style="55" customWidth="1"/>
    <col min="6402"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7.6640625" style="55" customWidth="1"/>
    <col min="6422" max="6422" width="1.88671875" style="55" customWidth="1"/>
    <col min="6423" max="6423" width="6.6640625" style="55" customWidth="1"/>
    <col min="6424" max="6424" width="7.6640625" style="55" customWidth="1"/>
    <col min="6425" max="6425" width="1.6640625" style="55" customWidth="1"/>
    <col min="6426" max="6656" width="9.109375" style="55"/>
    <col min="6657" max="6657" width="11.88671875" style="55" customWidth="1"/>
    <col min="6658"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7.6640625" style="55" customWidth="1"/>
    <col min="6678" max="6678" width="1.88671875" style="55" customWidth="1"/>
    <col min="6679" max="6679" width="6.6640625" style="55" customWidth="1"/>
    <col min="6680" max="6680" width="7.6640625" style="55" customWidth="1"/>
    <col min="6681" max="6681" width="1.6640625" style="55" customWidth="1"/>
    <col min="6682" max="6912" width="9.109375" style="55"/>
    <col min="6913" max="6913" width="11.88671875" style="55" customWidth="1"/>
    <col min="6914"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7.6640625" style="55" customWidth="1"/>
    <col min="6934" max="6934" width="1.88671875" style="55" customWidth="1"/>
    <col min="6935" max="6935" width="6.6640625" style="55" customWidth="1"/>
    <col min="6936" max="6936" width="7.6640625" style="55" customWidth="1"/>
    <col min="6937" max="6937" width="1.6640625" style="55" customWidth="1"/>
    <col min="6938" max="7168" width="9.109375" style="55"/>
    <col min="7169" max="7169" width="11.88671875" style="55" customWidth="1"/>
    <col min="7170"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7.6640625" style="55" customWidth="1"/>
    <col min="7190" max="7190" width="1.88671875" style="55" customWidth="1"/>
    <col min="7191" max="7191" width="6.6640625" style="55" customWidth="1"/>
    <col min="7192" max="7192" width="7.6640625" style="55" customWidth="1"/>
    <col min="7193" max="7193" width="1.6640625" style="55" customWidth="1"/>
    <col min="7194" max="7424" width="9.109375" style="55"/>
    <col min="7425" max="7425" width="11.88671875" style="55" customWidth="1"/>
    <col min="7426"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7.6640625" style="55" customWidth="1"/>
    <col min="7446" max="7446" width="1.88671875" style="55" customWidth="1"/>
    <col min="7447" max="7447" width="6.6640625" style="55" customWidth="1"/>
    <col min="7448" max="7448" width="7.6640625" style="55" customWidth="1"/>
    <col min="7449" max="7449" width="1.6640625" style="55" customWidth="1"/>
    <col min="7450" max="7680" width="9.109375" style="55"/>
    <col min="7681" max="7681" width="11.88671875" style="55" customWidth="1"/>
    <col min="7682"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7.6640625" style="55" customWidth="1"/>
    <col min="7702" max="7702" width="1.88671875" style="55" customWidth="1"/>
    <col min="7703" max="7703" width="6.6640625" style="55" customWidth="1"/>
    <col min="7704" max="7704" width="7.6640625" style="55" customWidth="1"/>
    <col min="7705" max="7705" width="1.6640625" style="55" customWidth="1"/>
    <col min="7706" max="7936" width="9.109375" style="55"/>
    <col min="7937" max="7937" width="11.88671875" style="55" customWidth="1"/>
    <col min="7938"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7.6640625" style="55" customWidth="1"/>
    <col min="7958" max="7958" width="1.88671875" style="55" customWidth="1"/>
    <col min="7959" max="7959" width="6.6640625" style="55" customWidth="1"/>
    <col min="7960" max="7960" width="7.6640625" style="55" customWidth="1"/>
    <col min="7961" max="7961" width="1.6640625" style="55" customWidth="1"/>
    <col min="7962" max="8192" width="9.109375" style="55"/>
    <col min="8193" max="8193" width="11.88671875" style="55" customWidth="1"/>
    <col min="8194"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7.6640625" style="55" customWidth="1"/>
    <col min="8214" max="8214" width="1.88671875" style="55" customWidth="1"/>
    <col min="8215" max="8215" width="6.6640625" style="55" customWidth="1"/>
    <col min="8216" max="8216" width="7.6640625" style="55" customWidth="1"/>
    <col min="8217" max="8217" width="1.6640625" style="55" customWidth="1"/>
    <col min="8218" max="8448" width="9.109375" style="55"/>
    <col min="8449" max="8449" width="11.88671875" style="55" customWidth="1"/>
    <col min="8450"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7.6640625" style="55" customWidth="1"/>
    <col min="8470" max="8470" width="1.88671875" style="55" customWidth="1"/>
    <col min="8471" max="8471" width="6.6640625" style="55" customWidth="1"/>
    <col min="8472" max="8472" width="7.6640625" style="55" customWidth="1"/>
    <col min="8473" max="8473" width="1.6640625" style="55" customWidth="1"/>
    <col min="8474" max="8704" width="9.109375" style="55"/>
    <col min="8705" max="8705" width="11.88671875" style="55" customWidth="1"/>
    <col min="8706"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7.6640625" style="55" customWidth="1"/>
    <col min="8726" max="8726" width="1.88671875" style="55" customWidth="1"/>
    <col min="8727" max="8727" width="6.6640625" style="55" customWidth="1"/>
    <col min="8728" max="8728" width="7.6640625" style="55" customWidth="1"/>
    <col min="8729" max="8729" width="1.6640625" style="55" customWidth="1"/>
    <col min="8730" max="8960" width="9.109375" style="55"/>
    <col min="8961" max="8961" width="11.88671875" style="55" customWidth="1"/>
    <col min="8962"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7.6640625" style="55" customWidth="1"/>
    <col min="8982" max="8982" width="1.88671875" style="55" customWidth="1"/>
    <col min="8983" max="8983" width="6.6640625" style="55" customWidth="1"/>
    <col min="8984" max="8984" width="7.6640625" style="55" customWidth="1"/>
    <col min="8985" max="8985" width="1.6640625" style="55" customWidth="1"/>
    <col min="8986" max="9216" width="9.109375" style="55"/>
    <col min="9217" max="9217" width="11.88671875" style="55" customWidth="1"/>
    <col min="9218"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7.6640625" style="55" customWidth="1"/>
    <col min="9238" max="9238" width="1.88671875" style="55" customWidth="1"/>
    <col min="9239" max="9239" width="6.6640625" style="55" customWidth="1"/>
    <col min="9240" max="9240" width="7.6640625" style="55" customWidth="1"/>
    <col min="9241" max="9241" width="1.6640625" style="55" customWidth="1"/>
    <col min="9242" max="9472" width="9.109375" style="55"/>
    <col min="9473" max="9473" width="11.88671875" style="55" customWidth="1"/>
    <col min="9474"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7.6640625" style="55" customWidth="1"/>
    <col min="9494" max="9494" width="1.88671875" style="55" customWidth="1"/>
    <col min="9495" max="9495" width="6.6640625" style="55" customWidth="1"/>
    <col min="9496" max="9496" width="7.6640625" style="55" customWidth="1"/>
    <col min="9497" max="9497" width="1.6640625" style="55" customWidth="1"/>
    <col min="9498" max="9728" width="9.109375" style="55"/>
    <col min="9729" max="9729" width="11.88671875" style="55" customWidth="1"/>
    <col min="9730"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7.6640625" style="55" customWidth="1"/>
    <col min="9750" max="9750" width="1.88671875" style="55" customWidth="1"/>
    <col min="9751" max="9751" width="6.6640625" style="55" customWidth="1"/>
    <col min="9752" max="9752" width="7.6640625" style="55" customWidth="1"/>
    <col min="9753" max="9753" width="1.6640625" style="55" customWidth="1"/>
    <col min="9754" max="9984" width="9.109375" style="55"/>
    <col min="9985" max="9985" width="11.88671875" style="55" customWidth="1"/>
    <col min="9986"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7.6640625" style="55" customWidth="1"/>
    <col min="10006" max="10006" width="1.88671875" style="55" customWidth="1"/>
    <col min="10007" max="10007" width="6.6640625" style="55" customWidth="1"/>
    <col min="10008" max="10008" width="7.6640625" style="55" customWidth="1"/>
    <col min="10009" max="10009" width="1.6640625" style="55" customWidth="1"/>
    <col min="10010" max="10240" width="9.109375" style="55"/>
    <col min="10241" max="10241" width="11.88671875" style="55" customWidth="1"/>
    <col min="10242"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7.6640625" style="55" customWidth="1"/>
    <col min="10262" max="10262" width="1.88671875" style="55" customWidth="1"/>
    <col min="10263" max="10263" width="6.6640625" style="55" customWidth="1"/>
    <col min="10264" max="10264" width="7.6640625" style="55" customWidth="1"/>
    <col min="10265" max="10265" width="1.6640625" style="55" customWidth="1"/>
    <col min="10266" max="10496" width="9.109375" style="55"/>
    <col min="10497" max="10497" width="11.88671875" style="55" customWidth="1"/>
    <col min="10498"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7.6640625" style="55" customWidth="1"/>
    <col min="10518" max="10518" width="1.88671875" style="55" customWidth="1"/>
    <col min="10519" max="10519" width="6.6640625" style="55" customWidth="1"/>
    <col min="10520" max="10520" width="7.6640625" style="55" customWidth="1"/>
    <col min="10521" max="10521" width="1.6640625" style="55" customWidth="1"/>
    <col min="10522" max="10752" width="9.109375" style="55"/>
    <col min="10753" max="10753" width="11.88671875" style="55" customWidth="1"/>
    <col min="10754"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7.6640625" style="55" customWidth="1"/>
    <col min="10774" max="10774" width="1.88671875" style="55" customWidth="1"/>
    <col min="10775" max="10775" width="6.6640625" style="55" customWidth="1"/>
    <col min="10776" max="10776" width="7.6640625" style="55" customWidth="1"/>
    <col min="10777" max="10777" width="1.6640625" style="55" customWidth="1"/>
    <col min="10778" max="11008" width="9.109375" style="55"/>
    <col min="11009" max="11009" width="11.88671875" style="55" customWidth="1"/>
    <col min="11010"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7.6640625" style="55" customWidth="1"/>
    <col min="11030" max="11030" width="1.88671875" style="55" customWidth="1"/>
    <col min="11031" max="11031" width="6.6640625" style="55" customWidth="1"/>
    <col min="11032" max="11032" width="7.6640625" style="55" customWidth="1"/>
    <col min="11033" max="11033" width="1.6640625" style="55" customWidth="1"/>
    <col min="11034" max="11264" width="9.109375" style="55"/>
    <col min="11265" max="11265" width="11.88671875" style="55" customWidth="1"/>
    <col min="11266"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7.6640625" style="55" customWidth="1"/>
    <col min="11286" max="11286" width="1.88671875" style="55" customWidth="1"/>
    <col min="11287" max="11287" width="6.6640625" style="55" customWidth="1"/>
    <col min="11288" max="11288" width="7.6640625" style="55" customWidth="1"/>
    <col min="11289" max="11289" width="1.6640625" style="55" customWidth="1"/>
    <col min="11290" max="11520" width="9.109375" style="55"/>
    <col min="11521" max="11521" width="11.88671875" style="55" customWidth="1"/>
    <col min="11522"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7.6640625" style="55" customWidth="1"/>
    <col min="11542" max="11542" width="1.88671875" style="55" customWidth="1"/>
    <col min="11543" max="11543" width="6.6640625" style="55" customWidth="1"/>
    <col min="11544" max="11544" width="7.6640625" style="55" customWidth="1"/>
    <col min="11545" max="11545" width="1.6640625" style="55" customWidth="1"/>
    <col min="11546" max="11776" width="9.109375" style="55"/>
    <col min="11777" max="11777" width="11.88671875" style="55" customWidth="1"/>
    <col min="11778"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7.6640625" style="55" customWidth="1"/>
    <col min="11798" max="11798" width="1.88671875" style="55" customWidth="1"/>
    <col min="11799" max="11799" width="6.6640625" style="55" customWidth="1"/>
    <col min="11800" max="11800" width="7.6640625" style="55" customWidth="1"/>
    <col min="11801" max="11801" width="1.6640625" style="55" customWidth="1"/>
    <col min="11802" max="12032" width="9.109375" style="55"/>
    <col min="12033" max="12033" width="11.88671875" style="55" customWidth="1"/>
    <col min="12034"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7.6640625" style="55" customWidth="1"/>
    <col min="12054" max="12054" width="1.88671875" style="55" customWidth="1"/>
    <col min="12055" max="12055" width="6.6640625" style="55" customWidth="1"/>
    <col min="12056" max="12056" width="7.6640625" style="55" customWidth="1"/>
    <col min="12057" max="12057" width="1.6640625" style="55" customWidth="1"/>
    <col min="12058" max="12288" width="9.109375" style="55"/>
    <col min="12289" max="12289" width="11.88671875" style="55" customWidth="1"/>
    <col min="12290"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7.6640625" style="55" customWidth="1"/>
    <col min="12310" max="12310" width="1.88671875" style="55" customWidth="1"/>
    <col min="12311" max="12311" width="6.6640625" style="55" customWidth="1"/>
    <col min="12312" max="12312" width="7.6640625" style="55" customWidth="1"/>
    <col min="12313" max="12313" width="1.6640625" style="55" customWidth="1"/>
    <col min="12314" max="12544" width="9.109375" style="55"/>
    <col min="12545" max="12545" width="11.88671875" style="55" customWidth="1"/>
    <col min="12546"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7.6640625" style="55" customWidth="1"/>
    <col min="12566" max="12566" width="1.88671875" style="55" customWidth="1"/>
    <col min="12567" max="12567" width="6.6640625" style="55" customWidth="1"/>
    <col min="12568" max="12568" width="7.6640625" style="55" customWidth="1"/>
    <col min="12569" max="12569" width="1.6640625" style="55" customWidth="1"/>
    <col min="12570" max="12800" width="9.109375" style="55"/>
    <col min="12801" max="12801" width="11.88671875" style="55" customWidth="1"/>
    <col min="12802"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7.6640625" style="55" customWidth="1"/>
    <col min="12822" max="12822" width="1.88671875" style="55" customWidth="1"/>
    <col min="12823" max="12823" width="6.6640625" style="55" customWidth="1"/>
    <col min="12824" max="12824" width="7.6640625" style="55" customWidth="1"/>
    <col min="12825" max="12825" width="1.6640625" style="55" customWidth="1"/>
    <col min="12826" max="13056" width="9.109375" style="55"/>
    <col min="13057" max="13057" width="11.88671875" style="55" customWidth="1"/>
    <col min="13058"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7.6640625" style="55" customWidth="1"/>
    <col min="13078" max="13078" width="1.88671875" style="55" customWidth="1"/>
    <col min="13079" max="13079" width="6.6640625" style="55" customWidth="1"/>
    <col min="13080" max="13080" width="7.6640625" style="55" customWidth="1"/>
    <col min="13081" max="13081" width="1.6640625" style="55" customWidth="1"/>
    <col min="13082" max="13312" width="9.109375" style="55"/>
    <col min="13313" max="13313" width="11.88671875" style="55" customWidth="1"/>
    <col min="13314"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7.6640625" style="55" customWidth="1"/>
    <col min="13334" max="13334" width="1.88671875" style="55" customWidth="1"/>
    <col min="13335" max="13335" width="6.6640625" style="55" customWidth="1"/>
    <col min="13336" max="13336" width="7.6640625" style="55" customWidth="1"/>
    <col min="13337" max="13337" width="1.6640625" style="55" customWidth="1"/>
    <col min="13338" max="13568" width="9.109375" style="55"/>
    <col min="13569" max="13569" width="11.88671875" style="55" customWidth="1"/>
    <col min="13570"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7.6640625" style="55" customWidth="1"/>
    <col min="13590" max="13590" width="1.88671875" style="55" customWidth="1"/>
    <col min="13591" max="13591" width="6.6640625" style="55" customWidth="1"/>
    <col min="13592" max="13592" width="7.6640625" style="55" customWidth="1"/>
    <col min="13593" max="13593" width="1.6640625" style="55" customWidth="1"/>
    <col min="13594" max="13824" width="9.109375" style="55"/>
    <col min="13825" max="13825" width="11.88671875" style="55" customWidth="1"/>
    <col min="13826"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7.6640625" style="55" customWidth="1"/>
    <col min="13846" max="13846" width="1.88671875" style="55" customWidth="1"/>
    <col min="13847" max="13847" width="6.6640625" style="55" customWidth="1"/>
    <col min="13848" max="13848" width="7.6640625" style="55" customWidth="1"/>
    <col min="13849" max="13849" width="1.6640625" style="55" customWidth="1"/>
    <col min="13850" max="14080" width="9.109375" style="55"/>
    <col min="14081" max="14081" width="11.88671875" style="55" customWidth="1"/>
    <col min="14082"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7.6640625" style="55" customWidth="1"/>
    <col min="14102" max="14102" width="1.88671875" style="55" customWidth="1"/>
    <col min="14103" max="14103" width="6.6640625" style="55" customWidth="1"/>
    <col min="14104" max="14104" width="7.6640625" style="55" customWidth="1"/>
    <col min="14105" max="14105" width="1.6640625" style="55" customWidth="1"/>
    <col min="14106" max="14336" width="9.109375" style="55"/>
    <col min="14337" max="14337" width="11.88671875" style="55" customWidth="1"/>
    <col min="14338"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7.6640625" style="55" customWidth="1"/>
    <col min="14358" max="14358" width="1.88671875" style="55" customWidth="1"/>
    <col min="14359" max="14359" width="6.6640625" style="55" customWidth="1"/>
    <col min="14360" max="14360" width="7.6640625" style="55" customWidth="1"/>
    <col min="14361" max="14361" width="1.6640625" style="55" customWidth="1"/>
    <col min="14362" max="14592" width="9.109375" style="55"/>
    <col min="14593" max="14593" width="11.88671875" style="55" customWidth="1"/>
    <col min="14594"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7.6640625" style="55" customWidth="1"/>
    <col min="14614" max="14614" width="1.88671875" style="55" customWidth="1"/>
    <col min="14615" max="14615" width="6.6640625" style="55" customWidth="1"/>
    <col min="14616" max="14616" width="7.6640625" style="55" customWidth="1"/>
    <col min="14617" max="14617" width="1.6640625" style="55" customWidth="1"/>
    <col min="14618" max="14848" width="9.109375" style="55"/>
    <col min="14849" max="14849" width="11.88671875" style="55" customWidth="1"/>
    <col min="14850"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7.6640625" style="55" customWidth="1"/>
    <col min="14870" max="14870" width="1.88671875" style="55" customWidth="1"/>
    <col min="14871" max="14871" width="6.6640625" style="55" customWidth="1"/>
    <col min="14872" max="14872" width="7.6640625" style="55" customWidth="1"/>
    <col min="14873" max="14873" width="1.6640625" style="55" customWidth="1"/>
    <col min="14874" max="15104" width="9.109375" style="55"/>
    <col min="15105" max="15105" width="11.88671875" style="55" customWidth="1"/>
    <col min="15106"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7.6640625" style="55" customWidth="1"/>
    <col min="15126" max="15126" width="1.88671875" style="55" customWidth="1"/>
    <col min="15127" max="15127" width="6.6640625" style="55" customWidth="1"/>
    <col min="15128" max="15128" width="7.6640625" style="55" customWidth="1"/>
    <col min="15129" max="15129" width="1.6640625" style="55" customWidth="1"/>
    <col min="15130" max="15360" width="9.109375" style="55"/>
    <col min="15361" max="15361" width="11.88671875" style="55" customWidth="1"/>
    <col min="15362"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7.6640625" style="55" customWidth="1"/>
    <col min="15382" max="15382" width="1.88671875" style="55" customWidth="1"/>
    <col min="15383" max="15383" width="6.6640625" style="55" customWidth="1"/>
    <col min="15384" max="15384" width="7.6640625" style="55" customWidth="1"/>
    <col min="15385" max="15385" width="1.6640625" style="55" customWidth="1"/>
    <col min="15386" max="15616" width="9.109375" style="55"/>
    <col min="15617" max="15617" width="11.88671875" style="55" customWidth="1"/>
    <col min="15618"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7.6640625" style="55" customWidth="1"/>
    <col min="15638" max="15638" width="1.88671875" style="55" customWidth="1"/>
    <col min="15639" max="15639" width="6.6640625" style="55" customWidth="1"/>
    <col min="15640" max="15640" width="7.6640625" style="55" customWidth="1"/>
    <col min="15641" max="15641" width="1.6640625" style="55" customWidth="1"/>
    <col min="15642" max="15872" width="9.109375" style="55"/>
    <col min="15873" max="15873" width="11.88671875" style="55" customWidth="1"/>
    <col min="15874"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7.6640625" style="55" customWidth="1"/>
    <col min="15894" max="15894" width="1.88671875" style="55" customWidth="1"/>
    <col min="15895" max="15895" width="6.6640625" style="55" customWidth="1"/>
    <col min="15896" max="15896" width="7.6640625" style="55" customWidth="1"/>
    <col min="15897" max="15897" width="1.6640625" style="55" customWidth="1"/>
    <col min="15898" max="16128" width="9.109375" style="55"/>
    <col min="16129" max="16129" width="11.88671875" style="55" customWidth="1"/>
    <col min="16130"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7.6640625" style="55" customWidth="1"/>
    <col min="16150" max="16150" width="1.88671875" style="55" customWidth="1"/>
    <col min="16151" max="16151" width="6.6640625" style="55" customWidth="1"/>
    <col min="16152" max="16152" width="7.6640625" style="55" customWidth="1"/>
    <col min="16153" max="16153" width="1.6640625" style="55" customWidth="1"/>
    <col min="16154" max="16384" width="9.109375" style="55"/>
  </cols>
  <sheetData>
    <row r="1" spans="1:25">
      <c r="A1" s="55" t="s">
        <v>235</v>
      </c>
    </row>
    <row r="2" spans="1:25">
      <c r="A2" s="55" t="s">
        <v>236</v>
      </c>
      <c r="E2" s="95"/>
      <c r="F2" s="82"/>
    </row>
    <row r="3" spans="1:25" ht="10.5" customHeight="1"/>
    <row r="4" spans="1:25" ht="12.9" customHeight="1">
      <c r="A4" s="28" t="s">
        <v>479</v>
      </c>
    </row>
    <row r="5" spans="1:25" ht="6.75" customHeight="1" thickBot="1">
      <c r="L5" s="63"/>
      <c r="O5" s="63"/>
      <c r="P5" s="63"/>
      <c r="R5" s="63"/>
      <c r="S5" s="63"/>
    </row>
    <row r="6" spans="1:25" ht="12.9" customHeight="1">
      <c r="A6" s="57"/>
      <c r="B6" s="71"/>
      <c r="C6" s="59"/>
      <c r="D6" s="57"/>
      <c r="E6" s="86"/>
      <c r="F6" s="59"/>
      <c r="G6" s="57"/>
      <c r="H6" s="86"/>
      <c r="I6" s="59"/>
      <c r="J6" s="59"/>
      <c r="K6" s="86"/>
      <c r="L6" s="59"/>
      <c r="M6" s="57"/>
      <c r="N6" s="86"/>
      <c r="O6" s="59"/>
      <c r="P6" s="59"/>
      <c r="Q6" s="86"/>
      <c r="R6" s="59"/>
      <c r="S6" s="59"/>
      <c r="T6" s="59"/>
      <c r="U6" s="59"/>
      <c r="V6" s="59"/>
      <c r="W6" s="59"/>
      <c r="X6" s="59"/>
      <c r="Y6" s="59"/>
    </row>
    <row r="7" spans="1:25" ht="12.9" customHeight="1">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ht="12.9" customHeight="1">
      <c r="A8" s="55" t="s">
        <v>468</v>
      </c>
      <c r="B8" s="149"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2.9" customHeight="1" thickBot="1">
      <c r="A9" s="61"/>
      <c r="B9" s="77"/>
      <c r="C9" s="56"/>
      <c r="D9" s="61"/>
      <c r="E9" s="93"/>
      <c r="F9" s="56"/>
      <c r="G9" s="61"/>
      <c r="H9" s="93"/>
      <c r="I9" s="56"/>
      <c r="J9" s="56"/>
      <c r="K9" s="93"/>
      <c r="L9" s="56"/>
      <c r="M9" s="61"/>
      <c r="N9" s="93"/>
      <c r="O9" s="56"/>
      <c r="P9" s="56"/>
      <c r="Q9" s="93"/>
      <c r="R9" s="56"/>
      <c r="S9" s="56"/>
      <c r="T9" s="56"/>
      <c r="U9" s="56"/>
      <c r="V9" s="56"/>
      <c r="W9" s="56"/>
      <c r="X9" s="56"/>
      <c r="Y9" s="56"/>
    </row>
    <row r="10" spans="1:25" ht="12.9" customHeight="1">
      <c r="A10" s="72"/>
      <c r="B10" s="74"/>
      <c r="C10" s="80"/>
      <c r="D10" s="72"/>
      <c r="E10" s="94"/>
      <c r="F10" s="80"/>
      <c r="G10" s="72"/>
      <c r="H10" s="94"/>
      <c r="I10" s="80"/>
      <c r="J10" s="80"/>
      <c r="K10" s="94"/>
      <c r="L10" s="80"/>
      <c r="M10" s="72"/>
      <c r="N10" s="94"/>
      <c r="O10" s="80"/>
      <c r="Q10" s="94"/>
      <c r="R10" s="80"/>
    </row>
    <row r="11" spans="1:25" ht="12.9" customHeight="1">
      <c r="A11" s="260" t="s">
        <v>132</v>
      </c>
      <c r="B11" s="74">
        <f>IF($A11&lt;&gt;0,SUM(B13:B21),"")</f>
        <v>25888</v>
      </c>
      <c r="C11" s="79">
        <f>IF($A11&lt;&gt;0,SUM(C13:C21),"")</f>
        <v>100</v>
      </c>
      <c r="D11" s="72"/>
      <c r="E11" s="94">
        <f>IF($A11&lt;&gt;0,SUM(E13:E21),"")</f>
        <v>17362</v>
      </c>
      <c r="F11" s="79">
        <f>IF($A11&lt;&gt;0,SUM(F13:F21),"")</f>
        <v>100</v>
      </c>
      <c r="G11" s="72"/>
      <c r="H11" s="94">
        <f>IF($A11&lt;&gt;0,SUM(H13:H21),"")</f>
        <v>2496</v>
      </c>
      <c r="I11" s="79">
        <f>IF($A11&lt;&gt;0,SUM(I13:I21),"")</f>
        <v>100</v>
      </c>
      <c r="J11" s="80"/>
      <c r="K11" s="94">
        <f>IF($A11&lt;&gt;0,SUM(K13:K21),"")</f>
        <v>1616</v>
      </c>
      <c r="L11" s="79">
        <f>IF($A11&lt;&gt;0,SUM(L13:L21),"")</f>
        <v>100</v>
      </c>
      <c r="M11" s="72"/>
      <c r="N11" s="94">
        <f>IF($A11&lt;&gt;0,SUM(N13:N21),"")</f>
        <v>1667</v>
      </c>
      <c r="O11" s="79">
        <f>IF($A11&lt;&gt;0,SUM(O13:O21),"")</f>
        <v>100</v>
      </c>
      <c r="Q11" s="94">
        <f>IF($A11&lt;&gt;0,SUM(Q13:Q21),"")</f>
        <v>1236</v>
      </c>
      <c r="R11" s="79">
        <f>IF($A11&lt;&gt;0,SUM(R13:R21),"")</f>
        <v>100</v>
      </c>
      <c r="T11" s="94">
        <f>IF($A11&lt;&gt;0,SUM(T13:T21),"")</f>
        <v>1060</v>
      </c>
      <c r="U11" s="79">
        <f>IF($A11&lt;&gt;0,SUM(U13:U21),"")</f>
        <v>100</v>
      </c>
      <c r="W11" s="94">
        <f>IF($A11&lt;&gt;0,SUM(W13:W21),"")</f>
        <v>451</v>
      </c>
      <c r="X11" s="79">
        <f>IF($A11&lt;&gt;0,SUM(X13:X21),"")</f>
        <v>42.547169811320757</v>
      </c>
    </row>
    <row r="12" spans="1:25" ht="12.9" customHeight="1">
      <c r="A12" s="65"/>
      <c r="B12" s="74" t="str">
        <f>IF(A12&lt;&gt;0,E12+H12+K12+N12+Q12+T12,"")</f>
        <v/>
      </c>
      <c r="C12" s="80" t="str">
        <f>IF($A12&lt;&gt;0,B12/$B$11*100,"")</f>
        <v/>
      </c>
      <c r="D12" s="72"/>
      <c r="E12" s="94"/>
      <c r="F12" s="94" t="str">
        <f>IF(E12&lt;&gt;0,I12+L12+O12+R12+U12,"")</f>
        <v/>
      </c>
      <c r="G12" s="72"/>
      <c r="H12" s="94"/>
      <c r="I12" s="80" t="str">
        <f>IF(A12&lt;&gt;0,H12/B12*100,"")</f>
        <v/>
      </c>
      <c r="J12" s="80"/>
      <c r="K12" s="94"/>
      <c r="L12" s="80" t="str">
        <f>IF(A12&lt;&gt;0,K12/B12*100,"")</f>
        <v/>
      </c>
      <c r="M12" s="72"/>
      <c r="N12" s="94"/>
      <c r="O12" s="80" t="str">
        <f>IF(A12&lt;&gt;0,N12/B12*100,"")</f>
        <v/>
      </c>
      <c r="Q12" s="94"/>
      <c r="R12" s="80" t="str">
        <f>IF(A12&lt;&gt;0,Q12/B12*100,"")</f>
        <v/>
      </c>
      <c r="T12" s="83"/>
      <c r="W12" s="83"/>
    </row>
    <row r="13" spans="1:25" ht="12.9" customHeight="1">
      <c r="A13" s="41">
        <v>1</v>
      </c>
      <c r="B13" s="74">
        <f>IF(A13&lt;&gt;"",E13+H13+K13+N13+Q13+T13+W13,"")</f>
        <v>809</v>
      </c>
      <c r="C13" s="80">
        <f t="shared" ref="C13:C21" si="0">IF($A13&lt;&gt;"",B13/$B$11*100,"")</f>
        <v>3.125</v>
      </c>
      <c r="D13" s="72"/>
      <c r="E13" s="311">
        <v>621</v>
      </c>
      <c r="F13" s="80">
        <f t="shared" ref="F13:F21" si="1">IF($A13&lt;&gt;"",E13/$E$11*100,"")</f>
        <v>3.5767768690243065</v>
      </c>
      <c r="G13" s="72"/>
      <c r="H13" s="311">
        <v>45</v>
      </c>
      <c r="I13" s="80">
        <f t="shared" ref="I13:I21" si="2">IF($A13&lt;&gt;"",H13/$H$11*100,"")</f>
        <v>1.8028846153846152</v>
      </c>
      <c r="J13" s="80"/>
      <c r="K13" s="311">
        <v>31</v>
      </c>
      <c r="L13" s="80">
        <f t="shared" ref="L13:L21" si="3">IF($A13&lt;&gt;"",K13/$K$11*100,"")</f>
        <v>1.9183168316831682</v>
      </c>
      <c r="M13" s="72"/>
      <c r="N13" s="311">
        <v>46</v>
      </c>
      <c r="O13" s="80">
        <f t="shared" ref="O13:O21" si="4">IF($A13&lt;&gt;"",N13/$N$11*100,"")</f>
        <v>2.7594481103779245</v>
      </c>
      <c r="Q13" s="311">
        <v>20</v>
      </c>
      <c r="R13" s="80">
        <f t="shared" ref="R13:R21" si="5">IF($A13&lt;&gt;"",Q13/$Q$11*100,"")</f>
        <v>1.6181229773462782</v>
      </c>
      <c r="T13" s="311">
        <v>31</v>
      </c>
      <c r="U13" s="80">
        <f>IF($A13&lt;&gt;"",T13/$T$11*100,"")</f>
        <v>2.9245283018867925</v>
      </c>
      <c r="W13" s="311">
        <v>15</v>
      </c>
      <c r="X13" s="80">
        <f>IF($A13&lt;&gt;"",W13/$T$11*100,"")</f>
        <v>1.4150943396226416</v>
      </c>
    </row>
    <row r="14" spans="1:25" ht="12.9" customHeight="1">
      <c r="A14" s="41"/>
      <c r="B14" s="74" t="str">
        <f t="shared" ref="B14:B21" si="6">IF(A14&lt;&gt;"",E14+H14+K14+N14+Q14+T14+W14,"")</f>
        <v/>
      </c>
      <c r="C14" s="80" t="str">
        <f t="shared" si="0"/>
        <v/>
      </c>
      <c r="D14" s="72"/>
      <c r="E14" s="311"/>
      <c r="F14" s="80" t="str">
        <f t="shared" si="1"/>
        <v/>
      </c>
      <c r="G14" s="72"/>
      <c r="H14" s="311"/>
      <c r="I14" s="80" t="str">
        <f t="shared" si="2"/>
        <v/>
      </c>
      <c r="J14" s="80"/>
      <c r="K14" s="311"/>
      <c r="L14" s="80" t="str">
        <f t="shared" si="3"/>
        <v/>
      </c>
      <c r="M14" s="72"/>
      <c r="N14" s="311"/>
      <c r="O14" s="80" t="str">
        <f t="shared" si="4"/>
        <v/>
      </c>
      <c r="Q14" s="311"/>
      <c r="R14" s="80" t="str">
        <f t="shared" si="5"/>
        <v/>
      </c>
      <c r="T14" s="311"/>
      <c r="U14" s="80" t="str">
        <f t="shared" ref="U14:U21" si="7">IF($A14&lt;&gt;"",T14/$T$11*100,"")</f>
        <v/>
      </c>
      <c r="W14" s="311"/>
      <c r="X14" s="80" t="str">
        <f t="shared" ref="X14:X21" si="8">IF($A14&lt;&gt;"",W14/$T$11*100,"")</f>
        <v/>
      </c>
    </row>
    <row r="15" spans="1:25" ht="12.9" customHeight="1">
      <c r="A15" s="41">
        <v>2</v>
      </c>
      <c r="B15" s="74">
        <f t="shared" si="6"/>
        <v>1099</v>
      </c>
      <c r="C15" s="80">
        <f t="shared" si="0"/>
        <v>4.2452101359703338</v>
      </c>
      <c r="D15" s="72"/>
      <c r="E15" s="311">
        <v>853</v>
      </c>
      <c r="F15" s="80">
        <f t="shared" si="1"/>
        <v>4.9130284529432089</v>
      </c>
      <c r="G15" s="72"/>
      <c r="H15" s="311">
        <v>64</v>
      </c>
      <c r="I15" s="80">
        <f t="shared" si="2"/>
        <v>2.5641025641025639</v>
      </c>
      <c r="J15" s="80"/>
      <c r="K15" s="311">
        <v>37</v>
      </c>
      <c r="L15" s="80">
        <f t="shared" si="3"/>
        <v>2.2896039603960396</v>
      </c>
      <c r="M15" s="72"/>
      <c r="N15" s="311">
        <v>60</v>
      </c>
      <c r="O15" s="80">
        <f t="shared" si="4"/>
        <v>3.5992801439712054</v>
      </c>
      <c r="Q15" s="311">
        <v>33</v>
      </c>
      <c r="R15" s="80">
        <f t="shared" si="5"/>
        <v>2.6699029126213589</v>
      </c>
      <c r="T15" s="311">
        <v>28</v>
      </c>
      <c r="U15" s="80">
        <f t="shared" si="7"/>
        <v>2.6415094339622645</v>
      </c>
      <c r="W15" s="311">
        <v>24</v>
      </c>
      <c r="X15" s="80">
        <f t="shared" si="8"/>
        <v>2.2641509433962264</v>
      </c>
    </row>
    <row r="16" spans="1:25" ht="12.9" customHeight="1">
      <c r="A16" s="41"/>
      <c r="B16" s="74" t="str">
        <f t="shared" si="6"/>
        <v/>
      </c>
      <c r="C16" s="80" t="str">
        <f t="shared" si="0"/>
        <v/>
      </c>
      <c r="D16" s="72"/>
      <c r="E16" s="311"/>
      <c r="F16" s="80" t="str">
        <f t="shared" si="1"/>
        <v/>
      </c>
      <c r="G16" s="72"/>
      <c r="H16" s="311"/>
      <c r="I16" s="80" t="str">
        <f t="shared" si="2"/>
        <v/>
      </c>
      <c r="J16" s="80"/>
      <c r="K16" s="311"/>
      <c r="L16" s="80" t="str">
        <f t="shared" si="3"/>
        <v/>
      </c>
      <c r="M16" s="72"/>
      <c r="N16" s="311"/>
      <c r="O16" s="80" t="str">
        <f t="shared" si="4"/>
        <v/>
      </c>
      <c r="Q16" s="311"/>
      <c r="R16" s="80" t="str">
        <f t="shared" si="5"/>
        <v/>
      </c>
      <c r="T16" s="311"/>
      <c r="U16" s="80" t="str">
        <f t="shared" si="7"/>
        <v/>
      </c>
      <c r="W16" s="311"/>
      <c r="X16" s="80" t="str">
        <f t="shared" si="8"/>
        <v/>
      </c>
    </row>
    <row r="17" spans="1:230" ht="12.9" customHeight="1">
      <c r="A17" s="41">
        <v>3</v>
      </c>
      <c r="B17" s="74">
        <f t="shared" si="6"/>
        <v>1710</v>
      </c>
      <c r="C17" s="80">
        <f t="shared" si="0"/>
        <v>6.605377008652658</v>
      </c>
      <c r="D17" s="72"/>
      <c r="E17" s="311">
        <v>1258</v>
      </c>
      <c r="F17" s="80">
        <f t="shared" si="1"/>
        <v>7.2457090196981921</v>
      </c>
      <c r="G17" s="151"/>
      <c r="H17" s="311">
        <v>121</v>
      </c>
      <c r="I17" s="80">
        <f t="shared" si="2"/>
        <v>4.8477564102564106</v>
      </c>
      <c r="J17" s="183"/>
      <c r="K17" s="311">
        <v>89</v>
      </c>
      <c r="L17" s="80">
        <f t="shared" si="3"/>
        <v>5.5074257425742577</v>
      </c>
      <c r="M17" s="151"/>
      <c r="N17" s="311">
        <v>84</v>
      </c>
      <c r="O17" s="80">
        <f t="shared" si="4"/>
        <v>5.0389922015596884</v>
      </c>
      <c r="P17" s="51"/>
      <c r="Q17" s="311">
        <v>57</v>
      </c>
      <c r="R17" s="80">
        <f t="shared" si="5"/>
        <v>4.6116504854368934</v>
      </c>
      <c r="T17" s="311">
        <v>61</v>
      </c>
      <c r="U17" s="80">
        <f t="shared" si="7"/>
        <v>5.7547169811320753</v>
      </c>
      <c r="W17" s="311">
        <v>40</v>
      </c>
      <c r="X17" s="80">
        <f t="shared" si="8"/>
        <v>3.7735849056603774</v>
      </c>
    </row>
    <row r="18" spans="1:230" ht="12.9" customHeight="1">
      <c r="A18" s="41"/>
      <c r="B18" s="74" t="str">
        <f t="shared" si="6"/>
        <v/>
      </c>
      <c r="C18" s="80" t="str">
        <f t="shared" si="0"/>
        <v/>
      </c>
      <c r="D18" s="72"/>
      <c r="E18" s="311"/>
      <c r="F18" s="80" t="str">
        <f t="shared" si="1"/>
        <v/>
      </c>
      <c r="G18" s="151"/>
      <c r="H18" s="311"/>
      <c r="I18" s="80" t="str">
        <f t="shared" si="2"/>
        <v/>
      </c>
      <c r="J18" s="183"/>
      <c r="K18" s="311"/>
      <c r="L18" s="80" t="str">
        <f t="shared" si="3"/>
        <v/>
      </c>
      <c r="M18" s="151"/>
      <c r="N18" s="311"/>
      <c r="O18" s="80" t="str">
        <f t="shared" si="4"/>
        <v/>
      </c>
      <c r="P18" s="51"/>
      <c r="Q18" s="311"/>
      <c r="R18" s="80" t="str">
        <f t="shared" si="5"/>
        <v/>
      </c>
      <c r="T18" s="311"/>
      <c r="U18" s="80" t="str">
        <f t="shared" si="7"/>
        <v/>
      </c>
      <c r="W18" s="311"/>
      <c r="X18" s="80" t="str">
        <f t="shared" si="8"/>
        <v/>
      </c>
    </row>
    <row r="19" spans="1:230" ht="12.9" customHeight="1">
      <c r="A19" s="41">
        <v>4</v>
      </c>
      <c r="B19" s="74">
        <f t="shared" si="6"/>
        <v>6169</v>
      </c>
      <c r="C19" s="80">
        <f t="shared" si="0"/>
        <v>23.829573547589618</v>
      </c>
      <c r="D19" s="72"/>
      <c r="E19" s="311">
        <v>5098</v>
      </c>
      <c r="F19" s="80">
        <f t="shared" si="1"/>
        <v>29.36297661559728</v>
      </c>
      <c r="G19" s="151"/>
      <c r="H19" s="311">
        <v>339</v>
      </c>
      <c r="I19" s="80">
        <f t="shared" si="2"/>
        <v>13.581730769230768</v>
      </c>
      <c r="J19" s="183"/>
      <c r="K19" s="311">
        <v>174</v>
      </c>
      <c r="L19" s="80">
        <f t="shared" si="3"/>
        <v>10.767326732673267</v>
      </c>
      <c r="M19" s="151"/>
      <c r="N19" s="311">
        <v>190</v>
      </c>
      <c r="O19" s="80">
        <f t="shared" si="4"/>
        <v>11.397720455908818</v>
      </c>
      <c r="P19" s="51"/>
      <c r="Q19" s="311">
        <v>131</v>
      </c>
      <c r="R19" s="80">
        <f t="shared" si="5"/>
        <v>10.598705501618124</v>
      </c>
      <c r="T19" s="311">
        <v>121</v>
      </c>
      <c r="U19" s="80">
        <f t="shared" si="7"/>
        <v>11.415094339622641</v>
      </c>
      <c r="W19" s="311">
        <v>116</v>
      </c>
      <c r="X19" s="80">
        <f t="shared" si="8"/>
        <v>10.943396226415095</v>
      </c>
    </row>
    <row r="20" spans="1:230" ht="12.9" customHeight="1">
      <c r="A20" s="41"/>
      <c r="B20" s="74" t="str">
        <f t="shared" si="6"/>
        <v/>
      </c>
      <c r="C20" s="80" t="str">
        <f t="shared" si="0"/>
        <v/>
      </c>
      <c r="D20" s="72"/>
      <c r="E20" s="311"/>
      <c r="F20" s="80" t="str">
        <f t="shared" si="1"/>
        <v/>
      </c>
      <c r="G20" s="72"/>
      <c r="H20" s="311"/>
      <c r="I20" s="80" t="str">
        <f t="shared" si="2"/>
        <v/>
      </c>
      <c r="J20" s="80"/>
      <c r="K20" s="311"/>
      <c r="L20" s="80" t="str">
        <f t="shared" si="3"/>
        <v/>
      </c>
      <c r="M20" s="72"/>
      <c r="N20" s="311"/>
      <c r="O20" s="80" t="str">
        <f t="shared" si="4"/>
        <v/>
      </c>
      <c r="Q20" s="311"/>
      <c r="R20" s="80" t="str">
        <f t="shared" si="5"/>
        <v/>
      </c>
      <c r="T20" s="311"/>
      <c r="U20" s="80" t="str">
        <f t="shared" si="7"/>
        <v/>
      </c>
      <c r="W20" s="311"/>
      <c r="X20" s="80" t="str">
        <f t="shared" si="8"/>
        <v/>
      </c>
    </row>
    <row r="21" spans="1:230" ht="12.9" customHeight="1">
      <c r="A21" s="41">
        <v>5</v>
      </c>
      <c r="B21" s="74">
        <f t="shared" si="6"/>
        <v>16101</v>
      </c>
      <c r="C21" s="80">
        <f t="shared" si="0"/>
        <v>62.194839307787397</v>
      </c>
      <c r="D21" s="72"/>
      <c r="E21" s="311">
        <v>9532</v>
      </c>
      <c r="F21" s="80">
        <f t="shared" si="1"/>
        <v>54.901509042737004</v>
      </c>
      <c r="G21" s="72"/>
      <c r="H21" s="311">
        <v>1927</v>
      </c>
      <c r="I21" s="80">
        <f t="shared" si="2"/>
        <v>77.203525641025635</v>
      </c>
      <c r="J21" s="80"/>
      <c r="K21" s="311">
        <v>1285</v>
      </c>
      <c r="L21" s="80">
        <f t="shared" si="3"/>
        <v>79.517326732673268</v>
      </c>
      <c r="M21" s="72"/>
      <c r="N21" s="311">
        <v>1287</v>
      </c>
      <c r="O21" s="80">
        <f t="shared" si="4"/>
        <v>77.204559088182364</v>
      </c>
      <c r="Q21" s="311">
        <v>995</v>
      </c>
      <c r="R21" s="80">
        <f t="shared" si="5"/>
        <v>80.501618122977348</v>
      </c>
      <c r="T21" s="311">
        <v>819</v>
      </c>
      <c r="U21" s="80">
        <f t="shared" si="7"/>
        <v>77.264150943396231</v>
      </c>
      <c r="W21" s="311">
        <v>256</v>
      </c>
      <c r="X21" s="80">
        <f t="shared" si="8"/>
        <v>24.150943396226417</v>
      </c>
    </row>
    <row r="22" spans="1:230" ht="12.9" customHeight="1">
      <c r="A22" s="41"/>
      <c r="B22" s="74"/>
      <c r="C22" s="80"/>
      <c r="D22" s="72"/>
      <c r="E22" s="74"/>
      <c r="F22" s="80"/>
      <c r="G22" s="72"/>
      <c r="H22" s="74"/>
      <c r="I22" s="80"/>
      <c r="J22" s="80"/>
      <c r="K22" s="74"/>
      <c r="L22" s="80"/>
      <c r="M22" s="72"/>
      <c r="N22" s="74"/>
      <c r="O22" s="80"/>
      <c r="Q22" s="74"/>
      <c r="R22" s="80"/>
      <c r="T22" s="74"/>
      <c r="U22" s="80"/>
      <c r="W22" s="74"/>
      <c r="X22" s="80"/>
    </row>
    <row r="23" spans="1:230" ht="12.9" customHeight="1">
      <c r="A23" s="41" t="s">
        <v>473</v>
      </c>
      <c r="B23" s="74"/>
      <c r="C23" s="80">
        <f>F23+I23+L23+O23+R23+U23+X23</f>
        <v>100</v>
      </c>
      <c r="D23" s="72"/>
      <c r="E23" s="104"/>
      <c r="F23" s="80">
        <f>E11/B11*100</f>
        <v>67.065822002472189</v>
      </c>
      <c r="G23" s="72"/>
      <c r="H23" s="55"/>
      <c r="I23" s="80">
        <f>H11/B11*100</f>
        <v>9.641532756489493</v>
      </c>
      <c r="J23" s="80"/>
      <c r="K23" s="55"/>
      <c r="L23" s="80">
        <f>K11/B11*100</f>
        <v>6.2422744128553767</v>
      </c>
      <c r="M23" s="72"/>
      <c r="N23" s="55"/>
      <c r="O23" s="80">
        <f>N11/B11*100</f>
        <v>6.4392768850432631</v>
      </c>
      <c r="Q23" s="55"/>
      <c r="R23" s="80">
        <f>Q11/B11*100</f>
        <v>4.7744128553770091</v>
      </c>
      <c r="U23" s="80">
        <f>T11/B11*100</f>
        <v>4.0945611866501856</v>
      </c>
      <c r="X23" s="80">
        <f>W11/B11*100</f>
        <v>1.7421199011124846</v>
      </c>
    </row>
    <row r="24" spans="1:230" ht="12.9" customHeight="1">
      <c r="A24" s="41"/>
      <c r="B24" s="74"/>
      <c r="C24" s="80"/>
      <c r="D24" s="72"/>
      <c r="E24" s="104"/>
      <c r="F24" s="80"/>
      <c r="G24" s="72"/>
      <c r="H24" s="55"/>
      <c r="I24" s="80"/>
      <c r="J24" s="80"/>
      <c r="K24" s="55"/>
      <c r="L24" s="80"/>
      <c r="M24" s="72"/>
      <c r="N24" s="55"/>
      <c r="O24" s="80"/>
      <c r="Q24" s="55"/>
      <c r="R24" s="80"/>
      <c r="U24" s="80"/>
      <c r="X24" s="80"/>
    </row>
    <row r="25" spans="1:230" ht="12.9" customHeight="1">
      <c r="A25" s="41" t="s">
        <v>475</v>
      </c>
      <c r="B25" s="74"/>
      <c r="C25" s="80"/>
      <c r="D25" s="72"/>
      <c r="E25" s="104"/>
      <c r="F25" s="80"/>
      <c r="G25" s="72"/>
      <c r="H25" s="55"/>
      <c r="I25" s="80"/>
      <c r="J25" s="80"/>
      <c r="K25" s="55"/>
      <c r="L25" s="80"/>
      <c r="M25" s="72"/>
      <c r="N25" s="55"/>
      <c r="O25" s="80"/>
      <c r="Q25" s="55"/>
      <c r="R25" s="80"/>
      <c r="U25" s="80"/>
      <c r="X25" s="80"/>
    </row>
    <row r="26" spans="1:230" ht="12.9" customHeight="1">
      <c r="A26" s="41" t="s">
        <v>476</v>
      </c>
      <c r="B26" s="74">
        <f>E26+H26+K26+N26+Q26+T26+W35</f>
        <v>41977</v>
      </c>
      <c r="C26" s="87">
        <f>B11/B26*100</f>
        <v>61.671867927674683</v>
      </c>
      <c r="D26" s="75"/>
      <c r="E26" s="322">
        <v>32140</v>
      </c>
      <c r="F26" s="87">
        <f>E11/E26*100</f>
        <v>54.019912881144997</v>
      </c>
      <c r="G26" s="75"/>
      <c r="H26" s="322">
        <v>3055</v>
      </c>
      <c r="I26" s="87">
        <f>H11/H26*100</f>
        <v>81.702127659574458</v>
      </c>
      <c r="J26" s="87"/>
      <c r="K26" s="322">
        <v>1935</v>
      </c>
      <c r="L26" s="87">
        <f>K11/K26*100</f>
        <v>83.514211886304906</v>
      </c>
      <c r="M26" s="75"/>
      <c r="N26" s="322">
        <v>2120</v>
      </c>
      <c r="O26" s="87">
        <f>N11/N26*100</f>
        <v>78.632075471698116</v>
      </c>
      <c r="Q26" s="322">
        <v>1436</v>
      </c>
      <c r="R26" s="80">
        <f>Q11/Q26*100</f>
        <v>86.072423398328695</v>
      </c>
      <c r="T26" s="322">
        <v>1291</v>
      </c>
      <c r="U26" s="80">
        <f>T11/T26*100</f>
        <v>82.106893880712633</v>
      </c>
      <c r="W26" s="55">
        <v>690</v>
      </c>
      <c r="X26" s="80">
        <f>W11/W26*100</f>
        <v>65.362318840579718</v>
      </c>
    </row>
    <row r="27" spans="1:230" ht="7.5" customHeight="1" thickBot="1"/>
    <row r="28" spans="1:230" ht="7.5" customHeight="1">
      <c r="A28" s="57"/>
      <c r="B28" s="71"/>
      <c r="C28" s="59"/>
      <c r="D28" s="57"/>
      <c r="E28" s="86"/>
      <c r="F28" s="59"/>
      <c r="G28" s="57"/>
      <c r="H28" s="86"/>
      <c r="I28" s="59"/>
      <c r="J28" s="59"/>
      <c r="K28" s="86"/>
      <c r="L28" s="57"/>
      <c r="M28" s="57"/>
      <c r="N28" s="86"/>
      <c r="O28" s="57"/>
      <c r="P28" s="57"/>
      <c r="Q28" s="86"/>
      <c r="R28" s="57"/>
      <c r="S28" s="57"/>
      <c r="T28" s="57"/>
      <c r="U28" s="57"/>
      <c r="V28" s="57"/>
      <c r="W28" s="57"/>
      <c r="X28" s="57"/>
      <c r="Y28" s="57"/>
    </row>
    <row r="29" spans="1:230" ht="12.9" customHeight="1">
      <c r="A29" s="50" t="s">
        <v>480</v>
      </c>
      <c r="B29" s="74"/>
      <c r="C29" s="87"/>
      <c r="D29" s="75"/>
      <c r="E29" s="74"/>
      <c r="F29" s="87"/>
      <c r="G29" s="75"/>
      <c r="H29" s="74"/>
      <c r="I29" s="87"/>
      <c r="J29" s="87"/>
      <c r="K29" s="74"/>
      <c r="L29" s="75"/>
      <c r="M29" s="72"/>
      <c r="N29" s="94"/>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row>
    <row r="30" spans="1:230" ht="10.5" customHeight="1">
      <c r="A30" s="72"/>
      <c r="B30" s="74"/>
      <c r="C30" s="80"/>
      <c r="D30" s="72"/>
      <c r="E30" s="94"/>
      <c r="F30" s="80"/>
      <c r="G30" s="72"/>
      <c r="H30" s="94"/>
      <c r="I30" s="80"/>
      <c r="J30" s="80"/>
      <c r="K30" s="94"/>
      <c r="L30" s="72"/>
      <c r="M30" s="72"/>
      <c r="N30" s="94"/>
      <c r="O30" s="72"/>
      <c r="P30" s="72"/>
      <c r="Q30" s="94"/>
      <c r="R30" s="72"/>
      <c r="S30" s="72"/>
      <c r="T30" s="72"/>
      <c r="U30" s="72"/>
      <c r="V30" s="72"/>
    </row>
    <row r="31" spans="1:230" ht="12.9" customHeight="1">
      <c r="A31" s="55" t="s">
        <v>389</v>
      </c>
    </row>
    <row r="32" spans="1:230" ht="12.9" customHeight="1">
      <c r="A32" s="55" t="s">
        <v>231</v>
      </c>
    </row>
    <row r="35" spans="2:23">
      <c r="B35" s="322"/>
      <c r="C35" s="322"/>
      <c r="D35" s="322"/>
      <c r="E35" s="317"/>
      <c r="F35" s="317"/>
      <c r="H35" s="317"/>
      <c r="K35" s="317"/>
      <c r="L35" s="63"/>
      <c r="M35" s="63"/>
      <c r="N35" s="317"/>
      <c r="Q35" s="317"/>
      <c r="T35" s="317"/>
      <c r="W35" s="317"/>
    </row>
  </sheetData>
  <mergeCells count="8">
    <mergeCell ref="T7:U7"/>
    <mergeCell ref="W7:X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0" orientation="landscape"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A5" sqref="A5"/>
    </sheetView>
  </sheetViews>
  <sheetFormatPr baseColWidth="10" defaultColWidth="9.109375" defaultRowHeight="13.2"/>
  <cols>
    <col min="1" max="1" width="16.109375" style="55" customWidth="1"/>
    <col min="2" max="2" width="7.6640625" style="83" customWidth="1"/>
    <col min="3" max="3" width="9" style="63" customWidth="1"/>
    <col min="4" max="4" width="2.109375" style="55" customWidth="1"/>
    <col min="5" max="5" width="7.6640625" style="83" customWidth="1"/>
    <col min="6" max="6" width="7.6640625" style="63" customWidth="1"/>
    <col min="7" max="7" width="2.44140625" style="63" customWidth="1"/>
    <col min="8" max="8" width="7.6640625" style="83" customWidth="1"/>
    <col min="9" max="9" width="7.6640625" style="55" customWidth="1"/>
    <col min="10" max="10" width="1.6640625" style="55" customWidth="1"/>
    <col min="11" max="11" width="7.6640625" style="83" customWidth="1"/>
    <col min="12" max="12" width="7.6640625" style="55" customWidth="1"/>
    <col min="13" max="13" width="2.109375" style="55" customWidth="1"/>
    <col min="14" max="14" width="7.6640625" style="83" customWidth="1"/>
    <col min="15" max="15" width="7.88671875" style="55" customWidth="1"/>
    <col min="16" max="16" width="2.44140625" style="55" customWidth="1"/>
    <col min="17" max="17" width="8.109375" style="55" customWidth="1"/>
    <col min="18" max="18" width="8.6640625" style="55" customWidth="1"/>
    <col min="19" max="19" width="2.5546875" style="55" customWidth="1"/>
    <col min="20" max="256" width="9.109375" style="55"/>
    <col min="257" max="257" width="16.109375" style="55" customWidth="1"/>
    <col min="258" max="258" width="7.6640625" style="55" customWidth="1"/>
    <col min="259" max="259" width="9" style="55" customWidth="1"/>
    <col min="260" max="260" width="2.109375" style="55" customWidth="1"/>
    <col min="261" max="262" width="7.6640625" style="55" customWidth="1"/>
    <col min="263" max="263" width="2.44140625" style="55" customWidth="1"/>
    <col min="264" max="265" width="7.6640625" style="55" customWidth="1"/>
    <col min="266" max="266" width="1.6640625" style="55" customWidth="1"/>
    <col min="267" max="268" width="7.6640625" style="55" customWidth="1"/>
    <col min="269" max="269" width="2.109375" style="55" customWidth="1"/>
    <col min="270" max="270" width="7.6640625" style="55" customWidth="1"/>
    <col min="271" max="271" width="7.88671875" style="55" customWidth="1"/>
    <col min="272" max="272" width="2.44140625" style="55" customWidth="1"/>
    <col min="273" max="273" width="8.109375" style="55" customWidth="1"/>
    <col min="274" max="274" width="8.6640625" style="55" customWidth="1"/>
    <col min="275" max="275" width="2.5546875" style="55" customWidth="1"/>
    <col min="276" max="512" width="9.109375" style="55"/>
    <col min="513" max="513" width="16.109375" style="55" customWidth="1"/>
    <col min="514" max="514" width="7.6640625" style="55" customWidth="1"/>
    <col min="515" max="515" width="9" style="55" customWidth="1"/>
    <col min="516" max="516" width="2.109375" style="55" customWidth="1"/>
    <col min="517" max="518" width="7.6640625" style="55" customWidth="1"/>
    <col min="519" max="519" width="2.44140625" style="55" customWidth="1"/>
    <col min="520" max="521" width="7.6640625" style="55" customWidth="1"/>
    <col min="522" max="522" width="1.6640625" style="55" customWidth="1"/>
    <col min="523" max="524" width="7.6640625" style="55" customWidth="1"/>
    <col min="525" max="525" width="2.109375" style="55" customWidth="1"/>
    <col min="526" max="526" width="7.6640625" style="55" customWidth="1"/>
    <col min="527" max="527" width="7.88671875" style="55" customWidth="1"/>
    <col min="528" max="528" width="2.44140625" style="55" customWidth="1"/>
    <col min="529" max="529" width="8.109375" style="55" customWidth="1"/>
    <col min="530" max="530" width="8.6640625" style="55" customWidth="1"/>
    <col min="531" max="531" width="2.5546875" style="55" customWidth="1"/>
    <col min="532" max="768" width="9.109375" style="55"/>
    <col min="769" max="769" width="16.109375" style="55" customWidth="1"/>
    <col min="770" max="770" width="7.6640625" style="55" customWidth="1"/>
    <col min="771" max="771" width="9" style="55" customWidth="1"/>
    <col min="772" max="772" width="2.109375" style="55" customWidth="1"/>
    <col min="773" max="774" width="7.6640625" style="55" customWidth="1"/>
    <col min="775" max="775" width="2.44140625" style="55" customWidth="1"/>
    <col min="776" max="777" width="7.6640625" style="55" customWidth="1"/>
    <col min="778" max="778" width="1.6640625" style="55" customWidth="1"/>
    <col min="779" max="780" width="7.6640625" style="55" customWidth="1"/>
    <col min="781" max="781" width="2.109375" style="55" customWidth="1"/>
    <col min="782" max="782" width="7.6640625" style="55" customWidth="1"/>
    <col min="783" max="783" width="7.88671875" style="55" customWidth="1"/>
    <col min="784" max="784" width="2.44140625" style="55" customWidth="1"/>
    <col min="785" max="785" width="8.109375" style="55" customWidth="1"/>
    <col min="786" max="786" width="8.6640625" style="55" customWidth="1"/>
    <col min="787" max="787" width="2.5546875" style="55" customWidth="1"/>
    <col min="788" max="1024" width="9.109375" style="55"/>
    <col min="1025" max="1025" width="16.109375" style="55" customWidth="1"/>
    <col min="1026" max="1026" width="7.6640625" style="55" customWidth="1"/>
    <col min="1027" max="1027" width="9" style="55" customWidth="1"/>
    <col min="1028" max="1028" width="2.109375" style="55" customWidth="1"/>
    <col min="1029" max="1030" width="7.6640625" style="55" customWidth="1"/>
    <col min="1031" max="1031" width="2.44140625" style="55" customWidth="1"/>
    <col min="1032" max="1033" width="7.6640625" style="55" customWidth="1"/>
    <col min="1034" max="1034" width="1.6640625" style="55" customWidth="1"/>
    <col min="1035" max="1036" width="7.6640625" style="55" customWidth="1"/>
    <col min="1037" max="1037" width="2.109375" style="55" customWidth="1"/>
    <col min="1038" max="1038" width="7.6640625" style="55" customWidth="1"/>
    <col min="1039" max="1039" width="7.88671875" style="55" customWidth="1"/>
    <col min="1040" max="1040" width="2.44140625" style="55" customWidth="1"/>
    <col min="1041" max="1041" width="8.109375" style="55" customWidth="1"/>
    <col min="1042" max="1042" width="8.6640625" style="55" customWidth="1"/>
    <col min="1043" max="1043" width="2.5546875" style="55" customWidth="1"/>
    <col min="1044" max="1280" width="9.109375" style="55"/>
    <col min="1281" max="1281" width="16.109375" style="55" customWidth="1"/>
    <col min="1282" max="1282" width="7.6640625" style="55" customWidth="1"/>
    <col min="1283" max="1283" width="9" style="55" customWidth="1"/>
    <col min="1284" max="1284" width="2.109375" style="55" customWidth="1"/>
    <col min="1285" max="1286" width="7.6640625" style="55" customWidth="1"/>
    <col min="1287" max="1287" width="2.44140625" style="55" customWidth="1"/>
    <col min="1288" max="1289" width="7.6640625" style="55" customWidth="1"/>
    <col min="1290" max="1290" width="1.6640625" style="55" customWidth="1"/>
    <col min="1291" max="1292" width="7.6640625" style="55" customWidth="1"/>
    <col min="1293" max="1293" width="2.109375" style="55" customWidth="1"/>
    <col min="1294" max="1294" width="7.6640625" style="55" customWidth="1"/>
    <col min="1295" max="1295" width="7.88671875" style="55" customWidth="1"/>
    <col min="1296" max="1296" width="2.44140625" style="55" customWidth="1"/>
    <col min="1297" max="1297" width="8.109375" style="55" customWidth="1"/>
    <col min="1298" max="1298" width="8.6640625" style="55" customWidth="1"/>
    <col min="1299" max="1299" width="2.5546875" style="55" customWidth="1"/>
    <col min="1300" max="1536" width="9.109375" style="55"/>
    <col min="1537" max="1537" width="16.109375" style="55" customWidth="1"/>
    <col min="1538" max="1538" width="7.6640625" style="55" customWidth="1"/>
    <col min="1539" max="1539" width="9" style="55" customWidth="1"/>
    <col min="1540" max="1540" width="2.109375" style="55" customWidth="1"/>
    <col min="1541" max="1542" width="7.6640625" style="55" customWidth="1"/>
    <col min="1543" max="1543" width="2.44140625" style="55" customWidth="1"/>
    <col min="1544" max="1545" width="7.6640625" style="55" customWidth="1"/>
    <col min="1546" max="1546" width="1.6640625" style="55" customWidth="1"/>
    <col min="1547" max="1548" width="7.6640625" style="55" customWidth="1"/>
    <col min="1549" max="1549" width="2.109375" style="55" customWidth="1"/>
    <col min="1550" max="1550" width="7.6640625" style="55" customWidth="1"/>
    <col min="1551" max="1551" width="7.88671875" style="55" customWidth="1"/>
    <col min="1552" max="1552" width="2.44140625" style="55" customWidth="1"/>
    <col min="1553" max="1553" width="8.109375" style="55" customWidth="1"/>
    <col min="1554" max="1554" width="8.6640625" style="55" customWidth="1"/>
    <col min="1555" max="1555" width="2.5546875" style="55" customWidth="1"/>
    <col min="1556" max="1792" width="9.109375" style="55"/>
    <col min="1793" max="1793" width="16.109375" style="55" customWidth="1"/>
    <col min="1794" max="1794" width="7.6640625" style="55" customWidth="1"/>
    <col min="1795" max="1795" width="9" style="55" customWidth="1"/>
    <col min="1796" max="1796" width="2.109375" style="55" customWidth="1"/>
    <col min="1797" max="1798" width="7.6640625" style="55" customWidth="1"/>
    <col min="1799" max="1799" width="2.44140625" style="55" customWidth="1"/>
    <col min="1800" max="1801" width="7.6640625" style="55" customWidth="1"/>
    <col min="1802" max="1802" width="1.6640625" style="55" customWidth="1"/>
    <col min="1803" max="1804" width="7.6640625" style="55" customWidth="1"/>
    <col min="1805" max="1805" width="2.109375" style="55" customWidth="1"/>
    <col min="1806" max="1806" width="7.6640625" style="55" customWidth="1"/>
    <col min="1807" max="1807" width="7.88671875" style="55" customWidth="1"/>
    <col min="1808" max="1808" width="2.44140625" style="55" customWidth="1"/>
    <col min="1809" max="1809" width="8.109375" style="55" customWidth="1"/>
    <col min="1810" max="1810" width="8.6640625" style="55" customWidth="1"/>
    <col min="1811" max="1811" width="2.5546875" style="55" customWidth="1"/>
    <col min="1812" max="2048" width="9.109375" style="55"/>
    <col min="2049" max="2049" width="16.109375" style="55" customWidth="1"/>
    <col min="2050" max="2050" width="7.6640625" style="55" customWidth="1"/>
    <col min="2051" max="2051" width="9" style="55" customWidth="1"/>
    <col min="2052" max="2052" width="2.109375" style="55" customWidth="1"/>
    <col min="2053" max="2054" width="7.6640625" style="55" customWidth="1"/>
    <col min="2055" max="2055" width="2.44140625" style="55" customWidth="1"/>
    <col min="2056" max="2057" width="7.6640625" style="55" customWidth="1"/>
    <col min="2058" max="2058" width="1.6640625" style="55" customWidth="1"/>
    <col min="2059" max="2060" width="7.6640625" style="55" customWidth="1"/>
    <col min="2061" max="2061" width="2.109375" style="55" customWidth="1"/>
    <col min="2062" max="2062" width="7.6640625" style="55" customWidth="1"/>
    <col min="2063" max="2063" width="7.88671875" style="55" customWidth="1"/>
    <col min="2064" max="2064" width="2.44140625" style="55" customWidth="1"/>
    <col min="2065" max="2065" width="8.109375" style="55" customWidth="1"/>
    <col min="2066" max="2066" width="8.6640625" style="55" customWidth="1"/>
    <col min="2067" max="2067" width="2.5546875" style="55" customWidth="1"/>
    <col min="2068" max="2304" width="9.109375" style="55"/>
    <col min="2305" max="2305" width="16.109375" style="55" customWidth="1"/>
    <col min="2306" max="2306" width="7.6640625" style="55" customWidth="1"/>
    <col min="2307" max="2307" width="9" style="55" customWidth="1"/>
    <col min="2308" max="2308" width="2.109375" style="55" customWidth="1"/>
    <col min="2309" max="2310" width="7.6640625" style="55" customWidth="1"/>
    <col min="2311" max="2311" width="2.44140625" style="55" customWidth="1"/>
    <col min="2312" max="2313" width="7.6640625" style="55" customWidth="1"/>
    <col min="2314" max="2314" width="1.6640625" style="55" customWidth="1"/>
    <col min="2315" max="2316" width="7.6640625" style="55" customWidth="1"/>
    <col min="2317" max="2317" width="2.109375" style="55" customWidth="1"/>
    <col min="2318" max="2318" width="7.6640625" style="55" customWidth="1"/>
    <col min="2319" max="2319" width="7.88671875" style="55" customWidth="1"/>
    <col min="2320" max="2320" width="2.44140625" style="55" customWidth="1"/>
    <col min="2321" max="2321" width="8.109375" style="55" customWidth="1"/>
    <col min="2322" max="2322" width="8.6640625" style="55" customWidth="1"/>
    <col min="2323" max="2323" width="2.5546875" style="55" customWidth="1"/>
    <col min="2324" max="2560" width="9.109375" style="55"/>
    <col min="2561" max="2561" width="16.109375" style="55" customWidth="1"/>
    <col min="2562" max="2562" width="7.6640625" style="55" customWidth="1"/>
    <col min="2563" max="2563" width="9" style="55" customWidth="1"/>
    <col min="2564" max="2564" width="2.109375" style="55" customWidth="1"/>
    <col min="2565" max="2566" width="7.6640625" style="55" customWidth="1"/>
    <col min="2567" max="2567" width="2.44140625" style="55" customWidth="1"/>
    <col min="2568" max="2569" width="7.6640625" style="55" customWidth="1"/>
    <col min="2570" max="2570" width="1.6640625" style="55" customWidth="1"/>
    <col min="2571" max="2572" width="7.6640625" style="55" customWidth="1"/>
    <col min="2573" max="2573" width="2.109375" style="55" customWidth="1"/>
    <col min="2574" max="2574" width="7.6640625" style="55" customWidth="1"/>
    <col min="2575" max="2575" width="7.88671875" style="55" customWidth="1"/>
    <col min="2576" max="2576" width="2.44140625" style="55" customWidth="1"/>
    <col min="2577" max="2577" width="8.109375" style="55" customWidth="1"/>
    <col min="2578" max="2578" width="8.6640625" style="55" customWidth="1"/>
    <col min="2579" max="2579" width="2.5546875" style="55" customWidth="1"/>
    <col min="2580" max="2816" width="9.109375" style="55"/>
    <col min="2817" max="2817" width="16.109375" style="55" customWidth="1"/>
    <col min="2818" max="2818" width="7.6640625" style="55" customWidth="1"/>
    <col min="2819" max="2819" width="9" style="55" customWidth="1"/>
    <col min="2820" max="2820" width="2.109375" style="55" customWidth="1"/>
    <col min="2821" max="2822" width="7.6640625" style="55" customWidth="1"/>
    <col min="2823" max="2823" width="2.44140625" style="55" customWidth="1"/>
    <col min="2824" max="2825" width="7.6640625" style="55" customWidth="1"/>
    <col min="2826" max="2826" width="1.6640625" style="55" customWidth="1"/>
    <col min="2827" max="2828" width="7.6640625" style="55" customWidth="1"/>
    <col min="2829" max="2829" width="2.109375" style="55" customWidth="1"/>
    <col min="2830" max="2830" width="7.6640625" style="55" customWidth="1"/>
    <col min="2831" max="2831" width="7.88671875" style="55" customWidth="1"/>
    <col min="2832" max="2832" width="2.44140625" style="55" customWidth="1"/>
    <col min="2833" max="2833" width="8.109375" style="55" customWidth="1"/>
    <col min="2834" max="2834" width="8.6640625" style="55" customWidth="1"/>
    <col min="2835" max="2835" width="2.5546875" style="55" customWidth="1"/>
    <col min="2836" max="3072" width="9.109375" style="55"/>
    <col min="3073" max="3073" width="16.109375" style="55" customWidth="1"/>
    <col min="3074" max="3074" width="7.6640625" style="55" customWidth="1"/>
    <col min="3075" max="3075" width="9" style="55" customWidth="1"/>
    <col min="3076" max="3076" width="2.109375" style="55" customWidth="1"/>
    <col min="3077" max="3078" width="7.6640625" style="55" customWidth="1"/>
    <col min="3079" max="3079" width="2.44140625" style="55" customWidth="1"/>
    <col min="3080" max="3081" width="7.6640625" style="55" customWidth="1"/>
    <col min="3082" max="3082" width="1.6640625" style="55" customWidth="1"/>
    <col min="3083" max="3084" width="7.6640625" style="55" customWidth="1"/>
    <col min="3085" max="3085" width="2.109375" style="55" customWidth="1"/>
    <col min="3086" max="3086" width="7.6640625" style="55" customWidth="1"/>
    <col min="3087" max="3087" width="7.88671875" style="55" customWidth="1"/>
    <col min="3088" max="3088" width="2.44140625" style="55" customWidth="1"/>
    <col min="3089" max="3089" width="8.109375" style="55" customWidth="1"/>
    <col min="3090" max="3090" width="8.6640625" style="55" customWidth="1"/>
    <col min="3091" max="3091" width="2.5546875" style="55" customWidth="1"/>
    <col min="3092" max="3328" width="9.109375" style="55"/>
    <col min="3329" max="3329" width="16.109375" style="55" customWidth="1"/>
    <col min="3330" max="3330" width="7.6640625" style="55" customWidth="1"/>
    <col min="3331" max="3331" width="9" style="55" customWidth="1"/>
    <col min="3332" max="3332" width="2.109375" style="55" customWidth="1"/>
    <col min="3333" max="3334" width="7.6640625" style="55" customWidth="1"/>
    <col min="3335" max="3335" width="2.44140625" style="55" customWidth="1"/>
    <col min="3336" max="3337" width="7.6640625" style="55" customWidth="1"/>
    <col min="3338" max="3338" width="1.6640625" style="55" customWidth="1"/>
    <col min="3339" max="3340" width="7.6640625" style="55" customWidth="1"/>
    <col min="3341" max="3341" width="2.109375" style="55" customWidth="1"/>
    <col min="3342" max="3342" width="7.6640625" style="55" customWidth="1"/>
    <col min="3343" max="3343" width="7.88671875" style="55" customWidth="1"/>
    <col min="3344" max="3344" width="2.44140625" style="55" customWidth="1"/>
    <col min="3345" max="3345" width="8.109375" style="55" customWidth="1"/>
    <col min="3346" max="3346" width="8.6640625" style="55" customWidth="1"/>
    <col min="3347" max="3347" width="2.5546875" style="55" customWidth="1"/>
    <col min="3348" max="3584" width="9.109375" style="55"/>
    <col min="3585" max="3585" width="16.109375" style="55" customWidth="1"/>
    <col min="3586" max="3586" width="7.6640625" style="55" customWidth="1"/>
    <col min="3587" max="3587" width="9" style="55" customWidth="1"/>
    <col min="3588" max="3588" width="2.109375" style="55" customWidth="1"/>
    <col min="3589" max="3590" width="7.6640625" style="55" customWidth="1"/>
    <col min="3591" max="3591" width="2.44140625" style="55" customWidth="1"/>
    <col min="3592" max="3593" width="7.6640625" style="55" customWidth="1"/>
    <col min="3594" max="3594" width="1.6640625" style="55" customWidth="1"/>
    <col min="3595" max="3596" width="7.6640625" style="55" customWidth="1"/>
    <col min="3597" max="3597" width="2.109375" style="55" customWidth="1"/>
    <col min="3598" max="3598" width="7.6640625" style="55" customWidth="1"/>
    <col min="3599" max="3599" width="7.88671875" style="55" customWidth="1"/>
    <col min="3600" max="3600" width="2.44140625" style="55" customWidth="1"/>
    <col min="3601" max="3601" width="8.109375" style="55" customWidth="1"/>
    <col min="3602" max="3602" width="8.6640625" style="55" customWidth="1"/>
    <col min="3603" max="3603" width="2.5546875" style="55" customWidth="1"/>
    <col min="3604" max="3840" width="9.109375" style="55"/>
    <col min="3841" max="3841" width="16.109375" style="55" customWidth="1"/>
    <col min="3842" max="3842" width="7.6640625" style="55" customWidth="1"/>
    <col min="3843" max="3843" width="9" style="55" customWidth="1"/>
    <col min="3844" max="3844" width="2.109375" style="55" customWidth="1"/>
    <col min="3845" max="3846" width="7.6640625" style="55" customWidth="1"/>
    <col min="3847" max="3847" width="2.44140625" style="55" customWidth="1"/>
    <col min="3848" max="3849" width="7.6640625" style="55" customWidth="1"/>
    <col min="3850" max="3850" width="1.6640625" style="55" customWidth="1"/>
    <col min="3851" max="3852" width="7.6640625" style="55" customWidth="1"/>
    <col min="3853" max="3853" width="2.109375" style="55" customWidth="1"/>
    <col min="3854" max="3854" width="7.6640625" style="55" customWidth="1"/>
    <col min="3855" max="3855" width="7.88671875" style="55" customWidth="1"/>
    <col min="3856" max="3856" width="2.44140625" style="55" customWidth="1"/>
    <col min="3857" max="3857" width="8.109375" style="55" customWidth="1"/>
    <col min="3858" max="3858" width="8.6640625" style="55" customWidth="1"/>
    <col min="3859" max="3859" width="2.5546875" style="55" customWidth="1"/>
    <col min="3860" max="4096" width="9.109375" style="55"/>
    <col min="4097" max="4097" width="16.109375" style="55" customWidth="1"/>
    <col min="4098" max="4098" width="7.6640625" style="55" customWidth="1"/>
    <col min="4099" max="4099" width="9" style="55" customWidth="1"/>
    <col min="4100" max="4100" width="2.109375" style="55" customWidth="1"/>
    <col min="4101" max="4102" width="7.6640625" style="55" customWidth="1"/>
    <col min="4103" max="4103" width="2.44140625" style="55" customWidth="1"/>
    <col min="4104" max="4105" width="7.6640625" style="55" customWidth="1"/>
    <col min="4106" max="4106" width="1.6640625" style="55" customWidth="1"/>
    <col min="4107" max="4108" width="7.6640625" style="55" customWidth="1"/>
    <col min="4109" max="4109" width="2.109375" style="55" customWidth="1"/>
    <col min="4110" max="4110" width="7.6640625" style="55" customWidth="1"/>
    <col min="4111" max="4111" width="7.88671875" style="55" customWidth="1"/>
    <col min="4112" max="4112" width="2.44140625" style="55" customWidth="1"/>
    <col min="4113" max="4113" width="8.109375" style="55" customWidth="1"/>
    <col min="4114" max="4114" width="8.6640625" style="55" customWidth="1"/>
    <col min="4115" max="4115" width="2.5546875" style="55" customWidth="1"/>
    <col min="4116" max="4352" width="9.109375" style="55"/>
    <col min="4353" max="4353" width="16.109375" style="55" customWidth="1"/>
    <col min="4354" max="4354" width="7.6640625" style="55" customWidth="1"/>
    <col min="4355" max="4355" width="9" style="55" customWidth="1"/>
    <col min="4356" max="4356" width="2.109375" style="55" customWidth="1"/>
    <col min="4357" max="4358" width="7.6640625" style="55" customWidth="1"/>
    <col min="4359" max="4359" width="2.44140625" style="55" customWidth="1"/>
    <col min="4360" max="4361" width="7.6640625" style="55" customWidth="1"/>
    <col min="4362" max="4362" width="1.6640625" style="55" customWidth="1"/>
    <col min="4363" max="4364" width="7.6640625" style="55" customWidth="1"/>
    <col min="4365" max="4365" width="2.109375" style="55" customWidth="1"/>
    <col min="4366" max="4366" width="7.6640625" style="55" customWidth="1"/>
    <col min="4367" max="4367" width="7.88671875" style="55" customWidth="1"/>
    <col min="4368" max="4368" width="2.44140625" style="55" customWidth="1"/>
    <col min="4369" max="4369" width="8.109375" style="55" customWidth="1"/>
    <col min="4370" max="4370" width="8.6640625" style="55" customWidth="1"/>
    <col min="4371" max="4371" width="2.5546875" style="55" customWidth="1"/>
    <col min="4372" max="4608" width="9.109375" style="55"/>
    <col min="4609" max="4609" width="16.109375" style="55" customWidth="1"/>
    <col min="4610" max="4610" width="7.6640625" style="55" customWidth="1"/>
    <col min="4611" max="4611" width="9" style="55" customWidth="1"/>
    <col min="4612" max="4612" width="2.109375" style="55" customWidth="1"/>
    <col min="4613" max="4614" width="7.6640625" style="55" customWidth="1"/>
    <col min="4615" max="4615" width="2.44140625" style="55" customWidth="1"/>
    <col min="4616" max="4617" width="7.6640625" style="55" customWidth="1"/>
    <col min="4618" max="4618" width="1.6640625" style="55" customWidth="1"/>
    <col min="4619" max="4620" width="7.6640625" style="55" customWidth="1"/>
    <col min="4621" max="4621" width="2.109375" style="55" customWidth="1"/>
    <col min="4622" max="4622" width="7.6640625" style="55" customWidth="1"/>
    <col min="4623" max="4623" width="7.88671875" style="55" customWidth="1"/>
    <col min="4624" max="4624" width="2.44140625" style="55" customWidth="1"/>
    <col min="4625" max="4625" width="8.109375" style="55" customWidth="1"/>
    <col min="4626" max="4626" width="8.6640625" style="55" customWidth="1"/>
    <col min="4627" max="4627" width="2.5546875" style="55" customWidth="1"/>
    <col min="4628" max="4864" width="9.109375" style="55"/>
    <col min="4865" max="4865" width="16.109375" style="55" customWidth="1"/>
    <col min="4866" max="4866" width="7.6640625" style="55" customWidth="1"/>
    <col min="4867" max="4867" width="9" style="55" customWidth="1"/>
    <col min="4868" max="4868" width="2.109375" style="55" customWidth="1"/>
    <col min="4869" max="4870" width="7.6640625" style="55" customWidth="1"/>
    <col min="4871" max="4871" width="2.44140625" style="55" customWidth="1"/>
    <col min="4872" max="4873" width="7.6640625" style="55" customWidth="1"/>
    <col min="4874" max="4874" width="1.6640625" style="55" customWidth="1"/>
    <col min="4875" max="4876" width="7.6640625" style="55" customWidth="1"/>
    <col min="4877" max="4877" width="2.109375" style="55" customWidth="1"/>
    <col min="4878" max="4878" width="7.6640625" style="55" customWidth="1"/>
    <col min="4879" max="4879" width="7.88671875" style="55" customWidth="1"/>
    <col min="4880" max="4880" width="2.44140625" style="55" customWidth="1"/>
    <col min="4881" max="4881" width="8.109375" style="55" customWidth="1"/>
    <col min="4882" max="4882" width="8.6640625" style="55" customWidth="1"/>
    <col min="4883" max="4883" width="2.5546875" style="55" customWidth="1"/>
    <col min="4884" max="5120" width="9.109375" style="55"/>
    <col min="5121" max="5121" width="16.109375" style="55" customWidth="1"/>
    <col min="5122" max="5122" width="7.6640625" style="55" customWidth="1"/>
    <col min="5123" max="5123" width="9" style="55" customWidth="1"/>
    <col min="5124" max="5124" width="2.109375" style="55" customWidth="1"/>
    <col min="5125" max="5126" width="7.6640625" style="55" customWidth="1"/>
    <col min="5127" max="5127" width="2.44140625" style="55" customWidth="1"/>
    <col min="5128" max="5129" width="7.6640625" style="55" customWidth="1"/>
    <col min="5130" max="5130" width="1.6640625" style="55" customWidth="1"/>
    <col min="5131" max="5132" width="7.6640625" style="55" customWidth="1"/>
    <col min="5133" max="5133" width="2.109375" style="55" customWidth="1"/>
    <col min="5134" max="5134" width="7.6640625" style="55" customWidth="1"/>
    <col min="5135" max="5135" width="7.88671875" style="55" customWidth="1"/>
    <col min="5136" max="5136" width="2.44140625" style="55" customWidth="1"/>
    <col min="5137" max="5137" width="8.109375" style="55" customWidth="1"/>
    <col min="5138" max="5138" width="8.6640625" style="55" customWidth="1"/>
    <col min="5139" max="5139" width="2.5546875" style="55" customWidth="1"/>
    <col min="5140" max="5376" width="9.109375" style="55"/>
    <col min="5377" max="5377" width="16.109375" style="55" customWidth="1"/>
    <col min="5378" max="5378" width="7.6640625" style="55" customWidth="1"/>
    <col min="5379" max="5379" width="9" style="55" customWidth="1"/>
    <col min="5380" max="5380" width="2.109375" style="55" customWidth="1"/>
    <col min="5381" max="5382" width="7.6640625" style="55" customWidth="1"/>
    <col min="5383" max="5383" width="2.44140625" style="55" customWidth="1"/>
    <col min="5384" max="5385" width="7.6640625" style="55" customWidth="1"/>
    <col min="5386" max="5386" width="1.6640625" style="55" customWidth="1"/>
    <col min="5387" max="5388" width="7.6640625" style="55" customWidth="1"/>
    <col min="5389" max="5389" width="2.109375" style="55" customWidth="1"/>
    <col min="5390" max="5390" width="7.6640625" style="55" customWidth="1"/>
    <col min="5391" max="5391" width="7.88671875" style="55" customWidth="1"/>
    <col min="5392" max="5392" width="2.44140625" style="55" customWidth="1"/>
    <col min="5393" max="5393" width="8.109375" style="55" customWidth="1"/>
    <col min="5394" max="5394" width="8.6640625" style="55" customWidth="1"/>
    <col min="5395" max="5395" width="2.5546875" style="55" customWidth="1"/>
    <col min="5396" max="5632" width="9.109375" style="55"/>
    <col min="5633" max="5633" width="16.109375" style="55" customWidth="1"/>
    <col min="5634" max="5634" width="7.6640625" style="55" customWidth="1"/>
    <col min="5635" max="5635" width="9" style="55" customWidth="1"/>
    <col min="5636" max="5636" width="2.109375" style="55" customWidth="1"/>
    <col min="5637" max="5638" width="7.6640625" style="55" customWidth="1"/>
    <col min="5639" max="5639" width="2.44140625" style="55" customWidth="1"/>
    <col min="5640" max="5641" width="7.6640625" style="55" customWidth="1"/>
    <col min="5642" max="5642" width="1.6640625" style="55" customWidth="1"/>
    <col min="5643" max="5644" width="7.6640625" style="55" customWidth="1"/>
    <col min="5645" max="5645" width="2.109375" style="55" customWidth="1"/>
    <col min="5646" max="5646" width="7.6640625" style="55" customWidth="1"/>
    <col min="5647" max="5647" width="7.88671875" style="55" customWidth="1"/>
    <col min="5648" max="5648" width="2.44140625" style="55" customWidth="1"/>
    <col min="5649" max="5649" width="8.109375" style="55" customWidth="1"/>
    <col min="5650" max="5650" width="8.6640625" style="55" customWidth="1"/>
    <col min="5651" max="5651" width="2.5546875" style="55" customWidth="1"/>
    <col min="5652" max="5888" width="9.109375" style="55"/>
    <col min="5889" max="5889" width="16.109375" style="55" customWidth="1"/>
    <col min="5890" max="5890" width="7.6640625" style="55" customWidth="1"/>
    <col min="5891" max="5891" width="9" style="55" customWidth="1"/>
    <col min="5892" max="5892" width="2.109375" style="55" customWidth="1"/>
    <col min="5893" max="5894" width="7.6640625" style="55" customWidth="1"/>
    <col min="5895" max="5895" width="2.44140625" style="55" customWidth="1"/>
    <col min="5896" max="5897" width="7.6640625" style="55" customWidth="1"/>
    <col min="5898" max="5898" width="1.6640625" style="55" customWidth="1"/>
    <col min="5899" max="5900" width="7.6640625" style="55" customWidth="1"/>
    <col min="5901" max="5901" width="2.109375" style="55" customWidth="1"/>
    <col min="5902" max="5902" width="7.6640625" style="55" customWidth="1"/>
    <col min="5903" max="5903" width="7.88671875" style="55" customWidth="1"/>
    <col min="5904" max="5904" width="2.44140625" style="55" customWidth="1"/>
    <col min="5905" max="5905" width="8.109375" style="55" customWidth="1"/>
    <col min="5906" max="5906" width="8.6640625" style="55" customWidth="1"/>
    <col min="5907" max="5907" width="2.5546875" style="55" customWidth="1"/>
    <col min="5908" max="6144" width="9.109375" style="55"/>
    <col min="6145" max="6145" width="16.109375" style="55" customWidth="1"/>
    <col min="6146" max="6146" width="7.6640625" style="55" customWidth="1"/>
    <col min="6147" max="6147" width="9" style="55" customWidth="1"/>
    <col min="6148" max="6148" width="2.109375" style="55" customWidth="1"/>
    <col min="6149" max="6150" width="7.6640625" style="55" customWidth="1"/>
    <col min="6151" max="6151" width="2.44140625" style="55" customWidth="1"/>
    <col min="6152" max="6153" width="7.6640625" style="55" customWidth="1"/>
    <col min="6154" max="6154" width="1.6640625" style="55" customWidth="1"/>
    <col min="6155" max="6156" width="7.6640625" style="55" customWidth="1"/>
    <col min="6157" max="6157" width="2.109375" style="55" customWidth="1"/>
    <col min="6158" max="6158" width="7.6640625" style="55" customWidth="1"/>
    <col min="6159" max="6159" width="7.88671875" style="55" customWidth="1"/>
    <col min="6160" max="6160" width="2.44140625" style="55" customWidth="1"/>
    <col min="6161" max="6161" width="8.109375" style="55" customWidth="1"/>
    <col min="6162" max="6162" width="8.6640625" style="55" customWidth="1"/>
    <col min="6163" max="6163" width="2.5546875" style="55" customWidth="1"/>
    <col min="6164" max="6400" width="9.109375" style="55"/>
    <col min="6401" max="6401" width="16.109375" style="55" customWidth="1"/>
    <col min="6402" max="6402" width="7.6640625" style="55" customWidth="1"/>
    <col min="6403" max="6403" width="9" style="55" customWidth="1"/>
    <col min="6404" max="6404" width="2.109375" style="55" customWidth="1"/>
    <col min="6405" max="6406" width="7.6640625" style="55" customWidth="1"/>
    <col min="6407" max="6407" width="2.44140625" style="55" customWidth="1"/>
    <col min="6408" max="6409" width="7.6640625" style="55" customWidth="1"/>
    <col min="6410" max="6410" width="1.6640625" style="55" customWidth="1"/>
    <col min="6411" max="6412" width="7.6640625" style="55" customWidth="1"/>
    <col min="6413" max="6413" width="2.109375" style="55" customWidth="1"/>
    <col min="6414" max="6414" width="7.6640625" style="55" customWidth="1"/>
    <col min="6415" max="6415" width="7.88671875" style="55" customWidth="1"/>
    <col min="6416" max="6416" width="2.44140625" style="55" customWidth="1"/>
    <col min="6417" max="6417" width="8.109375" style="55" customWidth="1"/>
    <col min="6418" max="6418" width="8.6640625" style="55" customWidth="1"/>
    <col min="6419" max="6419" width="2.5546875" style="55" customWidth="1"/>
    <col min="6420" max="6656" width="9.109375" style="55"/>
    <col min="6657" max="6657" width="16.109375" style="55" customWidth="1"/>
    <col min="6658" max="6658" width="7.6640625" style="55" customWidth="1"/>
    <col min="6659" max="6659" width="9" style="55" customWidth="1"/>
    <col min="6660" max="6660" width="2.109375" style="55" customWidth="1"/>
    <col min="6661" max="6662" width="7.6640625" style="55" customWidth="1"/>
    <col min="6663" max="6663" width="2.44140625" style="55" customWidth="1"/>
    <col min="6664" max="6665" width="7.6640625" style="55" customWidth="1"/>
    <col min="6666" max="6666" width="1.6640625" style="55" customWidth="1"/>
    <col min="6667" max="6668" width="7.6640625" style="55" customWidth="1"/>
    <col min="6669" max="6669" width="2.109375" style="55" customWidth="1"/>
    <col min="6670" max="6670" width="7.6640625" style="55" customWidth="1"/>
    <col min="6671" max="6671" width="7.88671875" style="55" customWidth="1"/>
    <col min="6672" max="6672" width="2.44140625" style="55" customWidth="1"/>
    <col min="6673" max="6673" width="8.109375" style="55" customWidth="1"/>
    <col min="6674" max="6674" width="8.6640625" style="55" customWidth="1"/>
    <col min="6675" max="6675" width="2.5546875" style="55" customWidth="1"/>
    <col min="6676" max="6912" width="9.109375" style="55"/>
    <col min="6913" max="6913" width="16.109375" style="55" customWidth="1"/>
    <col min="6914" max="6914" width="7.6640625" style="55" customWidth="1"/>
    <col min="6915" max="6915" width="9" style="55" customWidth="1"/>
    <col min="6916" max="6916" width="2.109375" style="55" customWidth="1"/>
    <col min="6917" max="6918" width="7.6640625" style="55" customWidth="1"/>
    <col min="6919" max="6919" width="2.44140625" style="55" customWidth="1"/>
    <col min="6920" max="6921" width="7.6640625" style="55" customWidth="1"/>
    <col min="6922" max="6922" width="1.6640625" style="55" customWidth="1"/>
    <col min="6923" max="6924" width="7.6640625" style="55" customWidth="1"/>
    <col min="6925" max="6925" width="2.109375" style="55" customWidth="1"/>
    <col min="6926" max="6926" width="7.6640625" style="55" customWidth="1"/>
    <col min="6927" max="6927" width="7.88671875" style="55" customWidth="1"/>
    <col min="6928" max="6928" width="2.44140625" style="55" customWidth="1"/>
    <col min="6929" max="6929" width="8.109375" style="55" customWidth="1"/>
    <col min="6930" max="6930" width="8.6640625" style="55" customWidth="1"/>
    <col min="6931" max="6931" width="2.5546875" style="55" customWidth="1"/>
    <col min="6932" max="7168" width="9.109375" style="55"/>
    <col min="7169" max="7169" width="16.109375" style="55" customWidth="1"/>
    <col min="7170" max="7170" width="7.6640625" style="55" customWidth="1"/>
    <col min="7171" max="7171" width="9" style="55" customWidth="1"/>
    <col min="7172" max="7172" width="2.109375" style="55" customWidth="1"/>
    <col min="7173" max="7174" width="7.6640625" style="55" customWidth="1"/>
    <col min="7175" max="7175" width="2.44140625" style="55" customWidth="1"/>
    <col min="7176" max="7177" width="7.6640625" style="55" customWidth="1"/>
    <col min="7178" max="7178" width="1.6640625" style="55" customWidth="1"/>
    <col min="7179" max="7180" width="7.6640625" style="55" customWidth="1"/>
    <col min="7181" max="7181" width="2.109375" style="55" customWidth="1"/>
    <col min="7182" max="7182" width="7.6640625" style="55" customWidth="1"/>
    <col min="7183" max="7183" width="7.88671875" style="55" customWidth="1"/>
    <col min="7184" max="7184" width="2.44140625" style="55" customWidth="1"/>
    <col min="7185" max="7185" width="8.109375" style="55" customWidth="1"/>
    <col min="7186" max="7186" width="8.6640625" style="55" customWidth="1"/>
    <col min="7187" max="7187" width="2.5546875" style="55" customWidth="1"/>
    <col min="7188" max="7424" width="9.109375" style="55"/>
    <col min="7425" max="7425" width="16.109375" style="55" customWidth="1"/>
    <col min="7426" max="7426" width="7.6640625" style="55" customWidth="1"/>
    <col min="7427" max="7427" width="9" style="55" customWidth="1"/>
    <col min="7428" max="7428" width="2.109375" style="55" customWidth="1"/>
    <col min="7429" max="7430" width="7.6640625" style="55" customWidth="1"/>
    <col min="7431" max="7431" width="2.44140625" style="55" customWidth="1"/>
    <col min="7432" max="7433" width="7.6640625" style="55" customWidth="1"/>
    <col min="7434" max="7434" width="1.6640625" style="55" customWidth="1"/>
    <col min="7435" max="7436" width="7.6640625" style="55" customWidth="1"/>
    <col min="7437" max="7437" width="2.109375" style="55" customWidth="1"/>
    <col min="7438" max="7438" width="7.6640625" style="55" customWidth="1"/>
    <col min="7439" max="7439" width="7.88671875" style="55" customWidth="1"/>
    <col min="7440" max="7440" width="2.44140625" style="55" customWidth="1"/>
    <col min="7441" max="7441" width="8.109375" style="55" customWidth="1"/>
    <col min="7442" max="7442" width="8.6640625" style="55" customWidth="1"/>
    <col min="7443" max="7443" width="2.5546875" style="55" customWidth="1"/>
    <col min="7444" max="7680" width="9.109375" style="55"/>
    <col min="7681" max="7681" width="16.109375" style="55" customWidth="1"/>
    <col min="7682" max="7682" width="7.6640625" style="55" customWidth="1"/>
    <col min="7683" max="7683" width="9" style="55" customWidth="1"/>
    <col min="7684" max="7684" width="2.109375" style="55" customWidth="1"/>
    <col min="7685" max="7686" width="7.6640625" style="55" customWidth="1"/>
    <col min="7687" max="7687" width="2.44140625" style="55" customWidth="1"/>
    <col min="7688" max="7689" width="7.6640625" style="55" customWidth="1"/>
    <col min="7690" max="7690" width="1.6640625" style="55" customWidth="1"/>
    <col min="7691" max="7692" width="7.6640625" style="55" customWidth="1"/>
    <col min="7693" max="7693" width="2.109375" style="55" customWidth="1"/>
    <col min="7694" max="7694" width="7.6640625" style="55" customWidth="1"/>
    <col min="7695" max="7695" width="7.88671875" style="55" customWidth="1"/>
    <col min="7696" max="7696" width="2.44140625" style="55" customWidth="1"/>
    <col min="7697" max="7697" width="8.109375" style="55" customWidth="1"/>
    <col min="7698" max="7698" width="8.6640625" style="55" customWidth="1"/>
    <col min="7699" max="7699" width="2.5546875" style="55" customWidth="1"/>
    <col min="7700" max="7936" width="9.109375" style="55"/>
    <col min="7937" max="7937" width="16.109375" style="55" customWidth="1"/>
    <col min="7938" max="7938" width="7.6640625" style="55" customWidth="1"/>
    <col min="7939" max="7939" width="9" style="55" customWidth="1"/>
    <col min="7940" max="7940" width="2.109375" style="55" customWidth="1"/>
    <col min="7941" max="7942" width="7.6640625" style="55" customWidth="1"/>
    <col min="7943" max="7943" width="2.44140625" style="55" customWidth="1"/>
    <col min="7944" max="7945" width="7.6640625" style="55" customWidth="1"/>
    <col min="7946" max="7946" width="1.6640625" style="55" customWidth="1"/>
    <col min="7947" max="7948" width="7.6640625" style="55" customWidth="1"/>
    <col min="7949" max="7949" width="2.109375" style="55" customWidth="1"/>
    <col min="7950" max="7950" width="7.6640625" style="55" customWidth="1"/>
    <col min="7951" max="7951" width="7.88671875" style="55" customWidth="1"/>
    <col min="7952" max="7952" width="2.44140625" style="55" customWidth="1"/>
    <col min="7953" max="7953" width="8.109375" style="55" customWidth="1"/>
    <col min="7954" max="7954" width="8.6640625" style="55" customWidth="1"/>
    <col min="7955" max="7955" width="2.5546875" style="55" customWidth="1"/>
    <col min="7956" max="8192" width="9.109375" style="55"/>
    <col min="8193" max="8193" width="16.109375" style="55" customWidth="1"/>
    <col min="8194" max="8194" width="7.6640625" style="55" customWidth="1"/>
    <col min="8195" max="8195" width="9" style="55" customWidth="1"/>
    <col min="8196" max="8196" width="2.109375" style="55" customWidth="1"/>
    <col min="8197" max="8198" width="7.6640625" style="55" customWidth="1"/>
    <col min="8199" max="8199" width="2.44140625" style="55" customWidth="1"/>
    <col min="8200" max="8201" width="7.6640625" style="55" customWidth="1"/>
    <col min="8202" max="8202" width="1.6640625" style="55" customWidth="1"/>
    <col min="8203" max="8204" width="7.6640625" style="55" customWidth="1"/>
    <col min="8205" max="8205" width="2.109375" style="55" customWidth="1"/>
    <col min="8206" max="8206" width="7.6640625" style="55" customWidth="1"/>
    <col min="8207" max="8207" width="7.88671875" style="55" customWidth="1"/>
    <col min="8208" max="8208" width="2.44140625" style="55" customWidth="1"/>
    <col min="8209" max="8209" width="8.109375" style="55" customWidth="1"/>
    <col min="8210" max="8210" width="8.6640625" style="55" customWidth="1"/>
    <col min="8211" max="8211" width="2.5546875" style="55" customWidth="1"/>
    <col min="8212" max="8448" width="9.109375" style="55"/>
    <col min="8449" max="8449" width="16.109375" style="55" customWidth="1"/>
    <col min="8450" max="8450" width="7.6640625" style="55" customWidth="1"/>
    <col min="8451" max="8451" width="9" style="55" customWidth="1"/>
    <col min="8452" max="8452" width="2.109375" style="55" customWidth="1"/>
    <col min="8453" max="8454" width="7.6640625" style="55" customWidth="1"/>
    <col min="8455" max="8455" width="2.44140625" style="55" customWidth="1"/>
    <col min="8456" max="8457" width="7.6640625" style="55" customWidth="1"/>
    <col min="8458" max="8458" width="1.6640625" style="55" customWidth="1"/>
    <col min="8459" max="8460" width="7.6640625" style="55" customWidth="1"/>
    <col min="8461" max="8461" width="2.109375" style="55" customWidth="1"/>
    <col min="8462" max="8462" width="7.6640625" style="55" customWidth="1"/>
    <col min="8463" max="8463" width="7.88671875" style="55" customWidth="1"/>
    <col min="8464" max="8464" width="2.44140625" style="55" customWidth="1"/>
    <col min="8465" max="8465" width="8.109375" style="55" customWidth="1"/>
    <col min="8466" max="8466" width="8.6640625" style="55" customWidth="1"/>
    <col min="8467" max="8467" width="2.5546875" style="55" customWidth="1"/>
    <col min="8468" max="8704" width="9.109375" style="55"/>
    <col min="8705" max="8705" width="16.109375" style="55" customWidth="1"/>
    <col min="8706" max="8706" width="7.6640625" style="55" customWidth="1"/>
    <col min="8707" max="8707" width="9" style="55" customWidth="1"/>
    <col min="8708" max="8708" width="2.109375" style="55" customWidth="1"/>
    <col min="8709" max="8710" width="7.6640625" style="55" customWidth="1"/>
    <col min="8711" max="8711" width="2.44140625" style="55" customWidth="1"/>
    <col min="8712" max="8713" width="7.6640625" style="55" customWidth="1"/>
    <col min="8714" max="8714" width="1.6640625" style="55" customWidth="1"/>
    <col min="8715" max="8716" width="7.6640625" style="55" customWidth="1"/>
    <col min="8717" max="8717" width="2.109375" style="55" customWidth="1"/>
    <col min="8718" max="8718" width="7.6640625" style="55" customWidth="1"/>
    <col min="8719" max="8719" width="7.88671875" style="55" customWidth="1"/>
    <col min="8720" max="8720" width="2.44140625" style="55" customWidth="1"/>
    <col min="8721" max="8721" width="8.109375" style="55" customWidth="1"/>
    <col min="8722" max="8722" width="8.6640625" style="55" customWidth="1"/>
    <col min="8723" max="8723" width="2.5546875" style="55" customWidth="1"/>
    <col min="8724" max="8960" width="9.109375" style="55"/>
    <col min="8961" max="8961" width="16.109375" style="55" customWidth="1"/>
    <col min="8962" max="8962" width="7.6640625" style="55" customWidth="1"/>
    <col min="8963" max="8963" width="9" style="55" customWidth="1"/>
    <col min="8964" max="8964" width="2.109375" style="55" customWidth="1"/>
    <col min="8965" max="8966" width="7.6640625" style="55" customWidth="1"/>
    <col min="8967" max="8967" width="2.44140625" style="55" customWidth="1"/>
    <col min="8968" max="8969" width="7.6640625" style="55" customWidth="1"/>
    <col min="8970" max="8970" width="1.6640625" style="55" customWidth="1"/>
    <col min="8971" max="8972" width="7.6640625" style="55" customWidth="1"/>
    <col min="8973" max="8973" width="2.109375" style="55" customWidth="1"/>
    <col min="8974" max="8974" width="7.6640625" style="55" customWidth="1"/>
    <col min="8975" max="8975" width="7.88671875" style="55" customWidth="1"/>
    <col min="8976" max="8976" width="2.44140625" style="55" customWidth="1"/>
    <col min="8977" max="8977" width="8.109375" style="55" customWidth="1"/>
    <col min="8978" max="8978" width="8.6640625" style="55" customWidth="1"/>
    <col min="8979" max="8979" width="2.5546875" style="55" customWidth="1"/>
    <col min="8980" max="9216" width="9.109375" style="55"/>
    <col min="9217" max="9217" width="16.109375" style="55" customWidth="1"/>
    <col min="9218" max="9218" width="7.6640625" style="55" customWidth="1"/>
    <col min="9219" max="9219" width="9" style="55" customWidth="1"/>
    <col min="9220" max="9220" width="2.109375" style="55" customWidth="1"/>
    <col min="9221" max="9222" width="7.6640625" style="55" customWidth="1"/>
    <col min="9223" max="9223" width="2.44140625" style="55" customWidth="1"/>
    <col min="9224" max="9225" width="7.6640625" style="55" customWidth="1"/>
    <col min="9226" max="9226" width="1.6640625" style="55" customWidth="1"/>
    <col min="9227" max="9228" width="7.6640625" style="55" customWidth="1"/>
    <col min="9229" max="9229" width="2.109375" style="55" customWidth="1"/>
    <col min="9230" max="9230" width="7.6640625" style="55" customWidth="1"/>
    <col min="9231" max="9231" width="7.88671875" style="55" customWidth="1"/>
    <col min="9232" max="9232" width="2.44140625" style="55" customWidth="1"/>
    <col min="9233" max="9233" width="8.109375" style="55" customWidth="1"/>
    <col min="9234" max="9234" width="8.6640625" style="55" customWidth="1"/>
    <col min="9235" max="9235" width="2.5546875" style="55" customWidth="1"/>
    <col min="9236" max="9472" width="9.109375" style="55"/>
    <col min="9473" max="9473" width="16.109375" style="55" customWidth="1"/>
    <col min="9474" max="9474" width="7.6640625" style="55" customWidth="1"/>
    <col min="9475" max="9475" width="9" style="55" customWidth="1"/>
    <col min="9476" max="9476" width="2.109375" style="55" customWidth="1"/>
    <col min="9477" max="9478" width="7.6640625" style="55" customWidth="1"/>
    <col min="9479" max="9479" width="2.44140625" style="55" customWidth="1"/>
    <col min="9480" max="9481" width="7.6640625" style="55" customWidth="1"/>
    <col min="9482" max="9482" width="1.6640625" style="55" customWidth="1"/>
    <col min="9483" max="9484" width="7.6640625" style="55" customWidth="1"/>
    <col min="9485" max="9485" width="2.109375" style="55" customWidth="1"/>
    <col min="9486" max="9486" width="7.6640625" style="55" customWidth="1"/>
    <col min="9487" max="9487" width="7.88671875" style="55" customWidth="1"/>
    <col min="9488" max="9488" width="2.44140625" style="55" customWidth="1"/>
    <col min="9489" max="9489" width="8.109375" style="55" customWidth="1"/>
    <col min="9490" max="9490" width="8.6640625" style="55" customWidth="1"/>
    <col min="9491" max="9491" width="2.5546875" style="55" customWidth="1"/>
    <col min="9492" max="9728" width="9.109375" style="55"/>
    <col min="9729" max="9729" width="16.109375" style="55" customWidth="1"/>
    <col min="9730" max="9730" width="7.6640625" style="55" customWidth="1"/>
    <col min="9731" max="9731" width="9" style="55" customWidth="1"/>
    <col min="9732" max="9732" width="2.109375" style="55" customWidth="1"/>
    <col min="9733" max="9734" width="7.6640625" style="55" customWidth="1"/>
    <col min="9735" max="9735" width="2.44140625" style="55" customWidth="1"/>
    <col min="9736" max="9737" width="7.6640625" style="55" customWidth="1"/>
    <col min="9738" max="9738" width="1.6640625" style="55" customWidth="1"/>
    <col min="9739" max="9740" width="7.6640625" style="55" customWidth="1"/>
    <col min="9741" max="9741" width="2.109375" style="55" customWidth="1"/>
    <col min="9742" max="9742" width="7.6640625" style="55" customWidth="1"/>
    <col min="9743" max="9743" width="7.88671875" style="55" customWidth="1"/>
    <col min="9744" max="9744" width="2.44140625" style="55" customWidth="1"/>
    <col min="9745" max="9745" width="8.109375" style="55" customWidth="1"/>
    <col min="9746" max="9746" width="8.6640625" style="55" customWidth="1"/>
    <col min="9747" max="9747" width="2.5546875" style="55" customWidth="1"/>
    <col min="9748" max="9984" width="9.109375" style="55"/>
    <col min="9985" max="9985" width="16.109375" style="55" customWidth="1"/>
    <col min="9986" max="9986" width="7.6640625" style="55" customWidth="1"/>
    <col min="9987" max="9987" width="9" style="55" customWidth="1"/>
    <col min="9988" max="9988" width="2.109375" style="55" customWidth="1"/>
    <col min="9989" max="9990" width="7.6640625" style="55" customWidth="1"/>
    <col min="9991" max="9991" width="2.44140625" style="55" customWidth="1"/>
    <col min="9992" max="9993" width="7.6640625" style="55" customWidth="1"/>
    <col min="9994" max="9994" width="1.6640625" style="55" customWidth="1"/>
    <col min="9995" max="9996" width="7.6640625" style="55" customWidth="1"/>
    <col min="9997" max="9997" width="2.109375" style="55" customWidth="1"/>
    <col min="9998" max="9998" width="7.6640625" style="55" customWidth="1"/>
    <col min="9999" max="9999" width="7.88671875" style="55" customWidth="1"/>
    <col min="10000" max="10000" width="2.44140625" style="55" customWidth="1"/>
    <col min="10001" max="10001" width="8.109375" style="55" customWidth="1"/>
    <col min="10002" max="10002" width="8.6640625" style="55" customWidth="1"/>
    <col min="10003" max="10003" width="2.5546875" style="55" customWidth="1"/>
    <col min="10004" max="10240" width="9.109375" style="55"/>
    <col min="10241" max="10241" width="16.109375" style="55" customWidth="1"/>
    <col min="10242" max="10242" width="7.6640625" style="55" customWidth="1"/>
    <col min="10243" max="10243" width="9" style="55" customWidth="1"/>
    <col min="10244" max="10244" width="2.109375" style="55" customWidth="1"/>
    <col min="10245" max="10246" width="7.6640625" style="55" customWidth="1"/>
    <col min="10247" max="10247" width="2.44140625" style="55" customWidth="1"/>
    <col min="10248" max="10249" width="7.6640625" style="55" customWidth="1"/>
    <col min="10250" max="10250" width="1.6640625" style="55" customWidth="1"/>
    <col min="10251" max="10252" width="7.6640625" style="55" customWidth="1"/>
    <col min="10253" max="10253" width="2.109375" style="55" customWidth="1"/>
    <col min="10254" max="10254" width="7.6640625" style="55" customWidth="1"/>
    <col min="10255" max="10255" width="7.88671875" style="55" customWidth="1"/>
    <col min="10256" max="10256" width="2.44140625" style="55" customWidth="1"/>
    <col min="10257" max="10257" width="8.109375" style="55" customWidth="1"/>
    <col min="10258" max="10258" width="8.6640625" style="55" customWidth="1"/>
    <col min="10259" max="10259" width="2.5546875" style="55" customWidth="1"/>
    <col min="10260" max="10496" width="9.109375" style="55"/>
    <col min="10497" max="10497" width="16.109375" style="55" customWidth="1"/>
    <col min="10498" max="10498" width="7.6640625" style="55" customWidth="1"/>
    <col min="10499" max="10499" width="9" style="55" customWidth="1"/>
    <col min="10500" max="10500" width="2.109375" style="55" customWidth="1"/>
    <col min="10501" max="10502" width="7.6640625" style="55" customWidth="1"/>
    <col min="10503" max="10503" width="2.44140625" style="55" customWidth="1"/>
    <col min="10504" max="10505" width="7.6640625" style="55" customWidth="1"/>
    <col min="10506" max="10506" width="1.6640625" style="55" customWidth="1"/>
    <col min="10507" max="10508" width="7.6640625" style="55" customWidth="1"/>
    <col min="10509" max="10509" width="2.109375" style="55" customWidth="1"/>
    <col min="10510" max="10510" width="7.6640625" style="55" customWidth="1"/>
    <col min="10511" max="10511" width="7.88671875" style="55" customWidth="1"/>
    <col min="10512" max="10512" width="2.44140625" style="55" customWidth="1"/>
    <col min="10513" max="10513" width="8.109375" style="55" customWidth="1"/>
    <col min="10514" max="10514" width="8.6640625" style="55" customWidth="1"/>
    <col min="10515" max="10515" width="2.5546875" style="55" customWidth="1"/>
    <col min="10516" max="10752" width="9.109375" style="55"/>
    <col min="10753" max="10753" width="16.109375" style="55" customWidth="1"/>
    <col min="10754" max="10754" width="7.6640625" style="55" customWidth="1"/>
    <col min="10755" max="10755" width="9" style="55" customWidth="1"/>
    <col min="10756" max="10756" width="2.109375" style="55" customWidth="1"/>
    <col min="10757" max="10758" width="7.6640625" style="55" customWidth="1"/>
    <col min="10759" max="10759" width="2.44140625" style="55" customWidth="1"/>
    <col min="10760" max="10761" width="7.6640625" style="55" customWidth="1"/>
    <col min="10762" max="10762" width="1.6640625" style="55" customWidth="1"/>
    <col min="10763" max="10764" width="7.6640625" style="55" customWidth="1"/>
    <col min="10765" max="10765" width="2.109375" style="55" customWidth="1"/>
    <col min="10766" max="10766" width="7.6640625" style="55" customWidth="1"/>
    <col min="10767" max="10767" width="7.88671875" style="55" customWidth="1"/>
    <col min="10768" max="10768" width="2.44140625" style="55" customWidth="1"/>
    <col min="10769" max="10769" width="8.109375" style="55" customWidth="1"/>
    <col min="10770" max="10770" width="8.6640625" style="55" customWidth="1"/>
    <col min="10771" max="10771" width="2.5546875" style="55" customWidth="1"/>
    <col min="10772" max="11008" width="9.109375" style="55"/>
    <col min="11009" max="11009" width="16.109375" style="55" customWidth="1"/>
    <col min="11010" max="11010" width="7.6640625" style="55" customWidth="1"/>
    <col min="11011" max="11011" width="9" style="55" customWidth="1"/>
    <col min="11012" max="11012" width="2.109375" style="55" customWidth="1"/>
    <col min="11013" max="11014" width="7.6640625" style="55" customWidth="1"/>
    <col min="11015" max="11015" width="2.44140625" style="55" customWidth="1"/>
    <col min="11016" max="11017" width="7.6640625" style="55" customWidth="1"/>
    <col min="11018" max="11018" width="1.6640625" style="55" customWidth="1"/>
    <col min="11019" max="11020" width="7.6640625" style="55" customWidth="1"/>
    <col min="11021" max="11021" width="2.109375" style="55" customWidth="1"/>
    <col min="11022" max="11022" width="7.6640625" style="55" customWidth="1"/>
    <col min="11023" max="11023" width="7.88671875" style="55" customWidth="1"/>
    <col min="11024" max="11024" width="2.44140625" style="55" customWidth="1"/>
    <col min="11025" max="11025" width="8.109375" style="55" customWidth="1"/>
    <col min="11026" max="11026" width="8.6640625" style="55" customWidth="1"/>
    <col min="11027" max="11027" width="2.5546875" style="55" customWidth="1"/>
    <col min="11028" max="11264" width="9.109375" style="55"/>
    <col min="11265" max="11265" width="16.109375" style="55" customWidth="1"/>
    <col min="11266" max="11266" width="7.6640625" style="55" customWidth="1"/>
    <col min="11267" max="11267" width="9" style="55" customWidth="1"/>
    <col min="11268" max="11268" width="2.109375" style="55" customWidth="1"/>
    <col min="11269" max="11270" width="7.6640625" style="55" customWidth="1"/>
    <col min="11271" max="11271" width="2.44140625" style="55" customWidth="1"/>
    <col min="11272" max="11273" width="7.6640625" style="55" customWidth="1"/>
    <col min="11274" max="11274" width="1.6640625" style="55" customWidth="1"/>
    <col min="11275" max="11276" width="7.6640625" style="55" customWidth="1"/>
    <col min="11277" max="11277" width="2.109375" style="55" customWidth="1"/>
    <col min="11278" max="11278" width="7.6640625" style="55" customWidth="1"/>
    <col min="11279" max="11279" width="7.88671875" style="55" customWidth="1"/>
    <col min="11280" max="11280" width="2.44140625" style="55" customWidth="1"/>
    <col min="11281" max="11281" width="8.109375" style="55" customWidth="1"/>
    <col min="11282" max="11282" width="8.6640625" style="55" customWidth="1"/>
    <col min="11283" max="11283" width="2.5546875" style="55" customWidth="1"/>
    <col min="11284" max="11520" width="9.109375" style="55"/>
    <col min="11521" max="11521" width="16.109375" style="55" customWidth="1"/>
    <col min="11522" max="11522" width="7.6640625" style="55" customWidth="1"/>
    <col min="11523" max="11523" width="9" style="55" customWidth="1"/>
    <col min="11524" max="11524" width="2.109375" style="55" customWidth="1"/>
    <col min="11525" max="11526" width="7.6640625" style="55" customWidth="1"/>
    <col min="11527" max="11527" width="2.44140625" style="55" customWidth="1"/>
    <col min="11528" max="11529" width="7.6640625" style="55" customWidth="1"/>
    <col min="11530" max="11530" width="1.6640625" style="55" customWidth="1"/>
    <col min="11531" max="11532" width="7.6640625" style="55" customWidth="1"/>
    <col min="11533" max="11533" width="2.109375" style="55" customWidth="1"/>
    <col min="11534" max="11534" width="7.6640625" style="55" customWidth="1"/>
    <col min="11535" max="11535" width="7.88671875" style="55" customWidth="1"/>
    <col min="11536" max="11536" width="2.44140625" style="55" customWidth="1"/>
    <col min="11537" max="11537" width="8.109375" style="55" customWidth="1"/>
    <col min="11538" max="11538" width="8.6640625" style="55" customWidth="1"/>
    <col min="11539" max="11539" width="2.5546875" style="55" customWidth="1"/>
    <col min="11540" max="11776" width="9.109375" style="55"/>
    <col min="11777" max="11777" width="16.109375" style="55" customWidth="1"/>
    <col min="11778" max="11778" width="7.6640625" style="55" customWidth="1"/>
    <col min="11779" max="11779" width="9" style="55" customWidth="1"/>
    <col min="11780" max="11780" width="2.109375" style="55" customWidth="1"/>
    <col min="11781" max="11782" width="7.6640625" style="55" customWidth="1"/>
    <col min="11783" max="11783" width="2.44140625" style="55" customWidth="1"/>
    <col min="11784" max="11785" width="7.6640625" style="55" customWidth="1"/>
    <col min="11786" max="11786" width="1.6640625" style="55" customWidth="1"/>
    <col min="11787" max="11788" width="7.6640625" style="55" customWidth="1"/>
    <col min="11789" max="11789" width="2.109375" style="55" customWidth="1"/>
    <col min="11790" max="11790" width="7.6640625" style="55" customWidth="1"/>
    <col min="11791" max="11791" width="7.88671875" style="55" customWidth="1"/>
    <col min="11792" max="11792" width="2.44140625" style="55" customWidth="1"/>
    <col min="11793" max="11793" width="8.109375" style="55" customWidth="1"/>
    <col min="11794" max="11794" width="8.6640625" style="55" customWidth="1"/>
    <col min="11795" max="11795" width="2.5546875" style="55" customWidth="1"/>
    <col min="11796" max="12032" width="9.109375" style="55"/>
    <col min="12033" max="12033" width="16.109375" style="55" customWidth="1"/>
    <col min="12034" max="12034" width="7.6640625" style="55" customWidth="1"/>
    <col min="12035" max="12035" width="9" style="55" customWidth="1"/>
    <col min="12036" max="12036" width="2.109375" style="55" customWidth="1"/>
    <col min="12037" max="12038" width="7.6640625" style="55" customWidth="1"/>
    <col min="12039" max="12039" width="2.44140625" style="55" customWidth="1"/>
    <col min="12040" max="12041" width="7.6640625" style="55" customWidth="1"/>
    <col min="12042" max="12042" width="1.6640625" style="55" customWidth="1"/>
    <col min="12043" max="12044" width="7.6640625" style="55" customWidth="1"/>
    <col min="12045" max="12045" width="2.109375" style="55" customWidth="1"/>
    <col min="12046" max="12046" width="7.6640625" style="55" customWidth="1"/>
    <col min="12047" max="12047" width="7.88671875" style="55" customWidth="1"/>
    <col min="12048" max="12048" width="2.44140625" style="55" customWidth="1"/>
    <col min="12049" max="12049" width="8.109375" style="55" customWidth="1"/>
    <col min="12050" max="12050" width="8.6640625" style="55" customWidth="1"/>
    <col min="12051" max="12051" width="2.5546875" style="55" customWidth="1"/>
    <col min="12052" max="12288" width="9.109375" style="55"/>
    <col min="12289" max="12289" width="16.109375" style="55" customWidth="1"/>
    <col min="12290" max="12290" width="7.6640625" style="55" customWidth="1"/>
    <col min="12291" max="12291" width="9" style="55" customWidth="1"/>
    <col min="12292" max="12292" width="2.109375" style="55" customWidth="1"/>
    <col min="12293" max="12294" width="7.6640625" style="55" customWidth="1"/>
    <col min="12295" max="12295" width="2.44140625" style="55" customWidth="1"/>
    <col min="12296" max="12297" width="7.6640625" style="55" customWidth="1"/>
    <col min="12298" max="12298" width="1.6640625" style="55" customWidth="1"/>
    <col min="12299" max="12300" width="7.6640625" style="55" customWidth="1"/>
    <col min="12301" max="12301" width="2.109375" style="55" customWidth="1"/>
    <col min="12302" max="12302" width="7.6640625" style="55" customWidth="1"/>
    <col min="12303" max="12303" width="7.88671875" style="55" customWidth="1"/>
    <col min="12304" max="12304" width="2.44140625" style="55" customWidth="1"/>
    <col min="12305" max="12305" width="8.109375" style="55" customWidth="1"/>
    <col min="12306" max="12306" width="8.6640625" style="55" customWidth="1"/>
    <col min="12307" max="12307" width="2.5546875" style="55" customWidth="1"/>
    <col min="12308" max="12544" width="9.109375" style="55"/>
    <col min="12545" max="12545" width="16.109375" style="55" customWidth="1"/>
    <col min="12546" max="12546" width="7.6640625" style="55" customWidth="1"/>
    <col min="12547" max="12547" width="9" style="55" customWidth="1"/>
    <col min="12548" max="12548" width="2.109375" style="55" customWidth="1"/>
    <col min="12549" max="12550" width="7.6640625" style="55" customWidth="1"/>
    <col min="12551" max="12551" width="2.44140625" style="55" customWidth="1"/>
    <col min="12552" max="12553" width="7.6640625" style="55" customWidth="1"/>
    <col min="12554" max="12554" width="1.6640625" style="55" customWidth="1"/>
    <col min="12555" max="12556" width="7.6640625" style="55" customWidth="1"/>
    <col min="12557" max="12557" width="2.109375" style="55" customWidth="1"/>
    <col min="12558" max="12558" width="7.6640625" style="55" customWidth="1"/>
    <col min="12559" max="12559" width="7.88671875" style="55" customWidth="1"/>
    <col min="12560" max="12560" width="2.44140625" style="55" customWidth="1"/>
    <col min="12561" max="12561" width="8.109375" style="55" customWidth="1"/>
    <col min="12562" max="12562" width="8.6640625" style="55" customWidth="1"/>
    <col min="12563" max="12563" width="2.5546875" style="55" customWidth="1"/>
    <col min="12564" max="12800" width="9.109375" style="55"/>
    <col min="12801" max="12801" width="16.109375" style="55" customWidth="1"/>
    <col min="12802" max="12802" width="7.6640625" style="55" customWidth="1"/>
    <col min="12803" max="12803" width="9" style="55" customWidth="1"/>
    <col min="12804" max="12804" width="2.109375" style="55" customWidth="1"/>
    <col min="12805" max="12806" width="7.6640625" style="55" customWidth="1"/>
    <col min="12807" max="12807" width="2.44140625" style="55" customWidth="1"/>
    <col min="12808" max="12809" width="7.6640625" style="55" customWidth="1"/>
    <col min="12810" max="12810" width="1.6640625" style="55" customWidth="1"/>
    <col min="12811" max="12812" width="7.6640625" style="55" customWidth="1"/>
    <col min="12813" max="12813" width="2.109375" style="55" customWidth="1"/>
    <col min="12814" max="12814" width="7.6640625" style="55" customWidth="1"/>
    <col min="12815" max="12815" width="7.88671875" style="55" customWidth="1"/>
    <col min="12816" max="12816" width="2.44140625" style="55" customWidth="1"/>
    <col min="12817" max="12817" width="8.109375" style="55" customWidth="1"/>
    <col min="12818" max="12818" width="8.6640625" style="55" customWidth="1"/>
    <col min="12819" max="12819" width="2.5546875" style="55" customWidth="1"/>
    <col min="12820" max="13056" width="9.109375" style="55"/>
    <col min="13057" max="13057" width="16.109375" style="55" customWidth="1"/>
    <col min="13058" max="13058" width="7.6640625" style="55" customWidth="1"/>
    <col min="13059" max="13059" width="9" style="55" customWidth="1"/>
    <col min="13060" max="13060" width="2.109375" style="55" customWidth="1"/>
    <col min="13061" max="13062" width="7.6640625" style="55" customWidth="1"/>
    <col min="13063" max="13063" width="2.44140625" style="55" customWidth="1"/>
    <col min="13064" max="13065" width="7.6640625" style="55" customWidth="1"/>
    <col min="13066" max="13066" width="1.6640625" style="55" customWidth="1"/>
    <col min="13067" max="13068" width="7.6640625" style="55" customWidth="1"/>
    <col min="13069" max="13069" width="2.109375" style="55" customWidth="1"/>
    <col min="13070" max="13070" width="7.6640625" style="55" customWidth="1"/>
    <col min="13071" max="13071" width="7.88671875" style="55" customWidth="1"/>
    <col min="13072" max="13072" width="2.44140625" style="55" customWidth="1"/>
    <col min="13073" max="13073" width="8.109375" style="55" customWidth="1"/>
    <col min="13074" max="13074" width="8.6640625" style="55" customWidth="1"/>
    <col min="13075" max="13075" width="2.5546875" style="55" customWidth="1"/>
    <col min="13076" max="13312" width="9.109375" style="55"/>
    <col min="13313" max="13313" width="16.109375" style="55" customWidth="1"/>
    <col min="13314" max="13314" width="7.6640625" style="55" customWidth="1"/>
    <col min="13315" max="13315" width="9" style="55" customWidth="1"/>
    <col min="13316" max="13316" width="2.109375" style="55" customWidth="1"/>
    <col min="13317" max="13318" width="7.6640625" style="55" customWidth="1"/>
    <col min="13319" max="13319" width="2.44140625" style="55" customWidth="1"/>
    <col min="13320" max="13321" width="7.6640625" style="55" customWidth="1"/>
    <col min="13322" max="13322" width="1.6640625" style="55" customWidth="1"/>
    <col min="13323" max="13324" width="7.6640625" style="55" customWidth="1"/>
    <col min="13325" max="13325" width="2.109375" style="55" customWidth="1"/>
    <col min="13326" max="13326" width="7.6640625" style="55" customWidth="1"/>
    <col min="13327" max="13327" width="7.88671875" style="55" customWidth="1"/>
    <col min="13328" max="13328" width="2.44140625" style="55" customWidth="1"/>
    <col min="13329" max="13329" width="8.109375" style="55" customWidth="1"/>
    <col min="13330" max="13330" width="8.6640625" style="55" customWidth="1"/>
    <col min="13331" max="13331" width="2.5546875" style="55" customWidth="1"/>
    <col min="13332" max="13568" width="9.109375" style="55"/>
    <col min="13569" max="13569" width="16.109375" style="55" customWidth="1"/>
    <col min="13570" max="13570" width="7.6640625" style="55" customWidth="1"/>
    <col min="13571" max="13571" width="9" style="55" customWidth="1"/>
    <col min="13572" max="13572" width="2.109375" style="55" customWidth="1"/>
    <col min="13573" max="13574" width="7.6640625" style="55" customWidth="1"/>
    <col min="13575" max="13575" width="2.44140625" style="55" customWidth="1"/>
    <col min="13576" max="13577" width="7.6640625" style="55" customWidth="1"/>
    <col min="13578" max="13578" width="1.6640625" style="55" customWidth="1"/>
    <col min="13579" max="13580" width="7.6640625" style="55" customWidth="1"/>
    <col min="13581" max="13581" width="2.109375" style="55" customWidth="1"/>
    <col min="13582" max="13582" width="7.6640625" style="55" customWidth="1"/>
    <col min="13583" max="13583" width="7.88671875" style="55" customWidth="1"/>
    <col min="13584" max="13584" width="2.44140625" style="55" customWidth="1"/>
    <col min="13585" max="13585" width="8.109375" style="55" customWidth="1"/>
    <col min="13586" max="13586" width="8.6640625" style="55" customWidth="1"/>
    <col min="13587" max="13587" width="2.5546875" style="55" customWidth="1"/>
    <col min="13588" max="13824" width="9.109375" style="55"/>
    <col min="13825" max="13825" width="16.109375" style="55" customWidth="1"/>
    <col min="13826" max="13826" width="7.6640625" style="55" customWidth="1"/>
    <col min="13827" max="13827" width="9" style="55" customWidth="1"/>
    <col min="13828" max="13828" width="2.109375" style="55" customWidth="1"/>
    <col min="13829" max="13830" width="7.6640625" style="55" customWidth="1"/>
    <col min="13831" max="13831" width="2.44140625" style="55" customWidth="1"/>
    <col min="13832" max="13833" width="7.6640625" style="55" customWidth="1"/>
    <col min="13834" max="13834" width="1.6640625" style="55" customWidth="1"/>
    <col min="13835" max="13836" width="7.6640625" style="55" customWidth="1"/>
    <col min="13837" max="13837" width="2.109375" style="55" customWidth="1"/>
    <col min="13838" max="13838" width="7.6640625" style="55" customWidth="1"/>
    <col min="13839" max="13839" width="7.88671875" style="55" customWidth="1"/>
    <col min="13840" max="13840" width="2.44140625" style="55" customWidth="1"/>
    <col min="13841" max="13841" width="8.109375" style="55" customWidth="1"/>
    <col min="13842" max="13842" width="8.6640625" style="55" customWidth="1"/>
    <col min="13843" max="13843" width="2.5546875" style="55" customWidth="1"/>
    <col min="13844" max="14080" width="9.109375" style="55"/>
    <col min="14081" max="14081" width="16.109375" style="55" customWidth="1"/>
    <col min="14082" max="14082" width="7.6640625" style="55" customWidth="1"/>
    <col min="14083" max="14083" width="9" style="55" customWidth="1"/>
    <col min="14084" max="14084" width="2.109375" style="55" customWidth="1"/>
    <col min="14085" max="14086" width="7.6640625" style="55" customWidth="1"/>
    <col min="14087" max="14087" width="2.44140625" style="55" customWidth="1"/>
    <col min="14088" max="14089" width="7.6640625" style="55" customWidth="1"/>
    <col min="14090" max="14090" width="1.6640625" style="55" customWidth="1"/>
    <col min="14091" max="14092" width="7.6640625" style="55" customWidth="1"/>
    <col min="14093" max="14093" width="2.109375" style="55" customWidth="1"/>
    <col min="14094" max="14094" width="7.6640625" style="55" customWidth="1"/>
    <col min="14095" max="14095" width="7.88671875" style="55" customWidth="1"/>
    <col min="14096" max="14096" width="2.44140625" style="55" customWidth="1"/>
    <col min="14097" max="14097" width="8.109375" style="55" customWidth="1"/>
    <col min="14098" max="14098" width="8.6640625" style="55" customWidth="1"/>
    <col min="14099" max="14099" width="2.5546875" style="55" customWidth="1"/>
    <col min="14100" max="14336" width="9.109375" style="55"/>
    <col min="14337" max="14337" width="16.109375" style="55" customWidth="1"/>
    <col min="14338" max="14338" width="7.6640625" style="55" customWidth="1"/>
    <col min="14339" max="14339" width="9" style="55" customWidth="1"/>
    <col min="14340" max="14340" width="2.109375" style="55" customWidth="1"/>
    <col min="14341" max="14342" width="7.6640625" style="55" customWidth="1"/>
    <col min="14343" max="14343" width="2.44140625" style="55" customWidth="1"/>
    <col min="14344" max="14345" width="7.6640625" style="55" customWidth="1"/>
    <col min="14346" max="14346" width="1.6640625" style="55" customWidth="1"/>
    <col min="14347" max="14348" width="7.6640625" style="55" customWidth="1"/>
    <col min="14349" max="14349" width="2.109375" style="55" customWidth="1"/>
    <col min="14350" max="14350" width="7.6640625" style="55" customWidth="1"/>
    <col min="14351" max="14351" width="7.88671875" style="55" customWidth="1"/>
    <col min="14352" max="14352" width="2.44140625" style="55" customWidth="1"/>
    <col min="14353" max="14353" width="8.109375" style="55" customWidth="1"/>
    <col min="14354" max="14354" width="8.6640625" style="55" customWidth="1"/>
    <col min="14355" max="14355" width="2.5546875" style="55" customWidth="1"/>
    <col min="14356" max="14592" width="9.109375" style="55"/>
    <col min="14593" max="14593" width="16.109375" style="55" customWidth="1"/>
    <col min="14594" max="14594" width="7.6640625" style="55" customWidth="1"/>
    <col min="14595" max="14595" width="9" style="55" customWidth="1"/>
    <col min="14596" max="14596" width="2.109375" style="55" customWidth="1"/>
    <col min="14597" max="14598" width="7.6640625" style="55" customWidth="1"/>
    <col min="14599" max="14599" width="2.44140625" style="55" customWidth="1"/>
    <col min="14600" max="14601" width="7.6640625" style="55" customWidth="1"/>
    <col min="14602" max="14602" width="1.6640625" style="55" customWidth="1"/>
    <col min="14603" max="14604" width="7.6640625" style="55" customWidth="1"/>
    <col min="14605" max="14605" width="2.109375" style="55" customWidth="1"/>
    <col min="14606" max="14606" width="7.6640625" style="55" customWidth="1"/>
    <col min="14607" max="14607" width="7.88671875" style="55" customWidth="1"/>
    <col min="14608" max="14608" width="2.44140625" style="55" customWidth="1"/>
    <col min="14609" max="14609" width="8.109375" style="55" customWidth="1"/>
    <col min="14610" max="14610" width="8.6640625" style="55" customWidth="1"/>
    <col min="14611" max="14611" width="2.5546875" style="55" customWidth="1"/>
    <col min="14612" max="14848" width="9.109375" style="55"/>
    <col min="14849" max="14849" width="16.109375" style="55" customWidth="1"/>
    <col min="14850" max="14850" width="7.6640625" style="55" customWidth="1"/>
    <col min="14851" max="14851" width="9" style="55" customWidth="1"/>
    <col min="14852" max="14852" width="2.109375" style="55" customWidth="1"/>
    <col min="14853" max="14854" width="7.6640625" style="55" customWidth="1"/>
    <col min="14855" max="14855" width="2.44140625" style="55" customWidth="1"/>
    <col min="14856" max="14857" width="7.6640625" style="55" customWidth="1"/>
    <col min="14858" max="14858" width="1.6640625" style="55" customWidth="1"/>
    <col min="14859" max="14860" width="7.6640625" style="55" customWidth="1"/>
    <col min="14861" max="14861" width="2.109375" style="55" customWidth="1"/>
    <col min="14862" max="14862" width="7.6640625" style="55" customWidth="1"/>
    <col min="14863" max="14863" width="7.88671875" style="55" customWidth="1"/>
    <col min="14864" max="14864" width="2.44140625" style="55" customWidth="1"/>
    <col min="14865" max="14865" width="8.109375" style="55" customWidth="1"/>
    <col min="14866" max="14866" width="8.6640625" style="55" customWidth="1"/>
    <col min="14867" max="14867" width="2.5546875" style="55" customWidth="1"/>
    <col min="14868" max="15104" width="9.109375" style="55"/>
    <col min="15105" max="15105" width="16.109375" style="55" customWidth="1"/>
    <col min="15106" max="15106" width="7.6640625" style="55" customWidth="1"/>
    <col min="15107" max="15107" width="9" style="55" customWidth="1"/>
    <col min="15108" max="15108" width="2.109375" style="55" customWidth="1"/>
    <col min="15109" max="15110" width="7.6640625" style="55" customWidth="1"/>
    <col min="15111" max="15111" width="2.44140625" style="55" customWidth="1"/>
    <col min="15112" max="15113" width="7.6640625" style="55" customWidth="1"/>
    <col min="15114" max="15114" width="1.6640625" style="55" customWidth="1"/>
    <col min="15115" max="15116" width="7.6640625" style="55" customWidth="1"/>
    <col min="15117" max="15117" width="2.109375" style="55" customWidth="1"/>
    <col min="15118" max="15118" width="7.6640625" style="55" customWidth="1"/>
    <col min="15119" max="15119" width="7.88671875" style="55" customWidth="1"/>
    <col min="15120" max="15120" width="2.44140625" style="55" customWidth="1"/>
    <col min="15121" max="15121" width="8.109375" style="55" customWidth="1"/>
    <col min="15122" max="15122" width="8.6640625" style="55" customWidth="1"/>
    <col min="15123" max="15123" width="2.5546875" style="55" customWidth="1"/>
    <col min="15124" max="15360" width="9.109375" style="55"/>
    <col min="15361" max="15361" width="16.109375" style="55" customWidth="1"/>
    <col min="15362" max="15362" width="7.6640625" style="55" customWidth="1"/>
    <col min="15363" max="15363" width="9" style="55" customWidth="1"/>
    <col min="15364" max="15364" width="2.109375" style="55" customWidth="1"/>
    <col min="15365" max="15366" width="7.6640625" style="55" customWidth="1"/>
    <col min="15367" max="15367" width="2.44140625" style="55" customWidth="1"/>
    <col min="15368" max="15369" width="7.6640625" style="55" customWidth="1"/>
    <col min="15370" max="15370" width="1.6640625" style="55" customWidth="1"/>
    <col min="15371" max="15372" width="7.6640625" style="55" customWidth="1"/>
    <col min="15373" max="15373" width="2.109375" style="55" customWidth="1"/>
    <col min="15374" max="15374" width="7.6640625" style="55" customWidth="1"/>
    <col min="15375" max="15375" width="7.88671875" style="55" customWidth="1"/>
    <col min="15376" max="15376" width="2.44140625" style="55" customWidth="1"/>
    <col min="15377" max="15377" width="8.109375" style="55" customWidth="1"/>
    <col min="15378" max="15378" width="8.6640625" style="55" customWidth="1"/>
    <col min="15379" max="15379" width="2.5546875" style="55" customWidth="1"/>
    <col min="15380" max="15616" width="9.109375" style="55"/>
    <col min="15617" max="15617" width="16.109375" style="55" customWidth="1"/>
    <col min="15618" max="15618" width="7.6640625" style="55" customWidth="1"/>
    <col min="15619" max="15619" width="9" style="55" customWidth="1"/>
    <col min="15620" max="15620" width="2.109375" style="55" customWidth="1"/>
    <col min="15621" max="15622" width="7.6640625" style="55" customWidth="1"/>
    <col min="15623" max="15623" width="2.44140625" style="55" customWidth="1"/>
    <col min="15624" max="15625" width="7.6640625" style="55" customWidth="1"/>
    <col min="15626" max="15626" width="1.6640625" style="55" customWidth="1"/>
    <col min="15627" max="15628" width="7.6640625" style="55" customWidth="1"/>
    <col min="15629" max="15629" width="2.109375" style="55" customWidth="1"/>
    <col min="15630" max="15630" width="7.6640625" style="55" customWidth="1"/>
    <col min="15631" max="15631" width="7.88671875" style="55" customWidth="1"/>
    <col min="15632" max="15632" width="2.44140625" style="55" customWidth="1"/>
    <col min="15633" max="15633" width="8.109375" style="55" customWidth="1"/>
    <col min="15634" max="15634" width="8.6640625" style="55" customWidth="1"/>
    <col min="15635" max="15635" width="2.5546875" style="55" customWidth="1"/>
    <col min="15636" max="15872" width="9.109375" style="55"/>
    <col min="15873" max="15873" width="16.109375" style="55" customWidth="1"/>
    <col min="15874" max="15874" width="7.6640625" style="55" customWidth="1"/>
    <col min="15875" max="15875" width="9" style="55" customWidth="1"/>
    <col min="15876" max="15876" width="2.109375" style="55" customWidth="1"/>
    <col min="15877" max="15878" width="7.6640625" style="55" customWidth="1"/>
    <col min="15879" max="15879" width="2.44140625" style="55" customWidth="1"/>
    <col min="15880" max="15881" width="7.6640625" style="55" customWidth="1"/>
    <col min="15882" max="15882" width="1.6640625" style="55" customWidth="1"/>
    <col min="15883" max="15884" width="7.6640625" style="55" customWidth="1"/>
    <col min="15885" max="15885" width="2.109375" style="55" customWidth="1"/>
    <col min="15886" max="15886" width="7.6640625" style="55" customWidth="1"/>
    <col min="15887" max="15887" width="7.88671875" style="55" customWidth="1"/>
    <col min="15888" max="15888" width="2.44140625" style="55" customWidth="1"/>
    <col min="15889" max="15889" width="8.109375" style="55" customWidth="1"/>
    <col min="15890" max="15890" width="8.6640625" style="55" customWidth="1"/>
    <col min="15891" max="15891" width="2.5546875" style="55" customWidth="1"/>
    <col min="15892" max="16128" width="9.109375" style="55"/>
    <col min="16129" max="16129" width="16.109375" style="55" customWidth="1"/>
    <col min="16130" max="16130" width="7.6640625" style="55" customWidth="1"/>
    <col min="16131" max="16131" width="9" style="55" customWidth="1"/>
    <col min="16132" max="16132" width="2.109375" style="55" customWidth="1"/>
    <col min="16133" max="16134" width="7.6640625" style="55" customWidth="1"/>
    <col min="16135" max="16135" width="2.44140625" style="55" customWidth="1"/>
    <col min="16136" max="16137" width="7.6640625" style="55" customWidth="1"/>
    <col min="16138" max="16138" width="1.6640625" style="55" customWidth="1"/>
    <col min="16139" max="16140" width="7.6640625" style="55" customWidth="1"/>
    <col min="16141" max="16141" width="2.109375" style="55" customWidth="1"/>
    <col min="16142" max="16142" width="7.6640625" style="55" customWidth="1"/>
    <col min="16143" max="16143" width="7.88671875" style="55" customWidth="1"/>
    <col min="16144" max="16144" width="2.44140625" style="55" customWidth="1"/>
    <col min="16145" max="16145" width="8.109375" style="55" customWidth="1"/>
    <col min="16146" max="16146" width="8.6640625" style="55" customWidth="1"/>
    <col min="16147" max="16147" width="2.5546875" style="55" customWidth="1"/>
    <col min="16148" max="16384" width="9.109375" style="55"/>
  </cols>
  <sheetData>
    <row r="1" spans="1:19">
      <c r="A1" s="55" t="s">
        <v>235</v>
      </c>
    </row>
    <row r="2" spans="1:19">
      <c r="A2" s="55" t="s">
        <v>236</v>
      </c>
      <c r="B2" s="95"/>
      <c r="C2" s="82"/>
    </row>
    <row r="3" spans="1:19">
      <c r="B3" s="95"/>
      <c r="C3" s="82"/>
    </row>
    <row r="4" spans="1:19" s="68" customFormat="1">
      <c r="A4" s="177" t="s">
        <v>481</v>
      </c>
      <c r="B4" s="95"/>
      <c r="C4" s="82"/>
      <c r="E4" s="95"/>
      <c r="F4" s="82"/>
      <c r="G4" s="82"/>
      <c r="H4" s="95"/>
      <c r="K4" s="95"/>
      <c r="N4" s="95"/>
    </row>
    <row r="5" spans="1:19" s="68" customFormat="1" ht="13.5" customHeight="1">
      <c r="A5" s="177" t="s">
        <v>482</v>
      </c>
      <c r="B5" s="95"/>
      <c r="C5" s="82"/>
      <c r="E5" s="95"/>
      <c r="F5" s="82"/>
      <c r="G5" s="82"/>
      <c r="H5" s="95"/>
      <c r="K5" s="95"/>
      <c r="N5" s="95"/>
    </row>
    <row r="6" spans="1:19" ht="12.9" customHeight="1" thickBot="1">
      <c r="I6" s="63"/>
      <c r="L6" s="63"/>
      <c r="M6" s="63"/>
      <c r="O6" s="63"/>
      <c r="P6" s="63"/>
    </row>
    <row r="7" spans="1:19" ht="12.9" customHeight="1">
      <c r="A7" s="57"/>
      <c r="B7" s="86"/>
      <c r="C7" s="59"/>
      <c r="D7" s="57"/>
      <c r="E7" s="86"/>
      <c r="F7" s="59"/>
      <c r="G7" s="59"/>
      <c r="H7" s="86"/>
      <c r="I7" s="59"/>
      <c r="J7" s="57"/>
      <c r="K7" s="86"/>
      <c r="L7" s="59"/>
      <c r="M7" s="59"/>
      <c r="N7" s="86"/>
      <c r="O7" s="59"/>
      <c r="P7" s="59"/>
      <c r="Q7" s="59"/>
      <c r="R7" s="59"/>
      <c r="S7" s="59"/>
    </row>
    <row r="8" spans="1:19" ht="12.9" customHeight="1">
      <c r="A8" s="72"/>
      <c r="B8" s="445" t="s">
        <v>483</v>
      </c>
      <c r="C8" s="445"/>
      <c r="D8" s="445"/>
      <c r="E8" s="445"/>
      <c r="F8" s="445"/>
      <c r="G8" s="445"/>
      <c r="H8" s="445"/>
      <c r="I8" s="445"/>
      <c r="J8" s="445"/>
      <c r="K8" s="445"/>
      <c r="L8" s="445"/>
      <c r="M8" s="445"/>
      <c r="N8" s="445"/>
      <c r="O8" s="445"/>
      <c r="P8" s="445"/>
      <c r="Q8" s="445"/>
      <c r="R8" s="445"/>
    </row>
    <row r="9" spans="1:19" ht="12.9" customHeight="1">
      <c r="A9" s="72" t="s">
        <v>484</v>
      </c>
      <c r="B9" s="446" t="s">
        <v>485</v>
      </c>
      <c r="C9" s="447"/>
      <c r="D9" s="72"/>
      <c r="E9" s="447" t="s">
        <v>486</v>
      </c>
      <c r="F9" s="447"/>
      <c r="G9" s="80"/>
      <c r="H9" s="447"/>
      <c r="I9" s="447"/>
      <c r="J9" s="72"/>
      <c r="K9" s="447" t="s">
        <v>487</v>
      </c>
      <c r="L9" s="447"/>
      <c r="M9" s="80"/>
      <c r="N9" s="447" t="s">
        <v>488</v>
      </c>
      <c r="O9" s="447"/>
      <c r="P9" s="80"/>
      <c r="Q9" s="447" t="s">
        <v>489</v>
      </c>
      <c r="R9" s="447"/>
      <c r="S9" s="80"/>
    </row>
    <row r="10" spans="1:19" ht="12.9" customHeight="1">
      <c r="A10" s="72"/>
      <c r="B10" s="434" t="s">
        <v>490</v>
      </c>
      <c r="C10" s="436"/>
      <c r="D10" s="72"/>
      <c r="E10" s="436" t="s">
        <v>491</v>
      </c>
      <c r="F10" s="436"/>
      <c r="G10" s="80"/>
      <c r="H10" s="447" t="s">
        <v>492</v>
      </c>
      <c r="I10" s="447"/>
      <c r="J10" s="72"/>
      <c r="K10" s="436" t="s">
        <v>493</v>
      </c>
      <c r="L10" s="436"/>
      <c r="N10" s="436" t="s">
        <v>494</v>
      </c>
      <c r="O10" s="436"/>
      <c r="Q10" s="436" t="s">
        <v>495</v>
      </c>
      <c r="R10" s="436"/>
    </row>
    <row r="11" spans="1:19" ht="12.9" customHeight="1">
      <c r="B11" s="90" t="s">
        <v>208</v>
      </c>
      <c r="C11" s="60" t="s">
        <v>209</v>
      </c>
      <c r="D11" s="72"/>
      <c r="E11" s="90" t="s">
        <v>208</v>
      </c>
      <c r="F11" s="60" t="s">
        <v>209</v>
      </c>
      <c r="G11" s="91"/>
      <c r="H11" s="90" t="s">
        <v>208</v>
      </c>
      <c r="I11" s="60" t="s">
        <v>209</v>
      </c>
      <c r="J11" s="72"/>
      <c r="K11" s="90" t="s">
        <v>208</v>
      </c>
      <c r="L11" s="60" t="s">
        <v>209</v>
      </c>
      <c r="N11" s="90" t="s">
        <v>208</v>
      </c>
      <c r="O11" s="60" t="s">
        <v>209</v>
      </c>
      <c r="Q11" s="90" t="s">
        <v>208</v>
      </c>
      <c r="R11" s="60" t="s">
        <v>209</v>
      </c>
    </row>
    <row r="12" spans="1:19" ht="12.9" customHeight="1" thickBot="1">
      <c r="A12" s="61"/>
      <c r="B12" s="93"/>
      <c r="C12" s="56"/>
      <c r="D12" s="61"/>
      <c r="E12" s="93"/>
      <c r="F12" s="56"/>
      <c r="G12" s="56"/>
      <c r="H12" s="93"/>
      <c r="I12" s="56"/>
      <c r="J12" s="61"/>
      <c r="K12" s="93"/>
      <c r="L12" s="56"/>
      <c r="M12" s="56"/>
      <c r="N12" s="93"/>
      <c r="O12" s="56"/>
      <c r="P12" s="56"/>
      <c r="Q12" s="93"/>
      <c r="R12" s="56"/>
      <c r="S12" s="56"/>
    </row>
    <row r="13" spans="1:19" ht="12.9" customHeight="1">
      <c r="A13" s="72"/>
      <c r="B13" s="94"/>
      <c r="C13" s="80"/>
      <c r="D13" s="72"/>
      <c r="E13" s="94"/>
      <c r="F13" s="80"/>
      <c r="G13" s="80"/>
      <c r="H13" s="94"/>
      <c r="I13" s="80"/>
      <c r="J13" s="72"/>
      <c r="K13" s="94"/>
      <c r="L13" s="80"/>
      <c r="N13" s="94"/>
      <c r="O13" s="80"/>
      <c r="Q13" s="94"/>
      <c r="R13" s="80"/>
    </row>
    <row r="14" spans="1:19" ht="12.9" customHeight="1">
      <c r="A14" s="260" t="s">
        <v>132</v>
      </c>
      <c r="B14" s="94">
        <f>IF($A14&lt;&gt;0,SUM(B16:B28),"")</f>
        <v>15904</v>
      </c>
      <c r="C14" s="79">
        <f>IF($A14&lt;&gt;0,SUM(C16:C28),"")</f>
        <v>100</v>
      </c>
      <c r="D14" s="72"/>
      <c r="E14" s="94">
        <f>IF($A14&lt;&gt;0,SUM(E16:E28),"")</f>
        <v>7940</v>
      </c>
      <c r="F14" s="79">
        <f>IF($A14&lt;&gt;0,SUM(F16:F28),"")</f>
        <v>100</v>
      </c>
      <c r="G14" s="80"/>
      <c r="H14" s="94">
        <f>IF($A14&lt;&gt;0,SUM(H16:H28),"")</f>
        <v>8223</v>
      </c>
      <c r="I14" s="79">
        <f>IF($A14&lt;&gt;0,SUM(I16:I28),"")</f>
        <v>100</v>
      </c>
      <c r="J14" s="72"/>
      <c r="K14" s="94">
        <f>IF($A14&lt;&gt;0,SUM(K16:K28),"")</f>
        <v>812</v>
      </c>
      <c r="L14" s="79">
        <f>IF($A14&lt;&gt;0,SUM(L16:L28),"")</f>
        <v>99.999999999999986</v>
      </c>
      <c r="N14" s="94">
        <f>IF($A14&lt;&gt;0,SUM(N16:N28),"")</f>
        <v>745</v>
      </c>
      <c r="O14" s="79">
        <f>IF($A14&lt;&gt;0,SUM(O16:O28),"")</f>
        <v>100.00000000000001</v>
      </c>
      <c r="Q14" s="94">
        <f>IF($A14&lt;&gt;0,SUM(Q16:Q28),"")</f>
        <v>2579</v>
      </c>
      <c r="R14" s="79">
        <f>IF($A14&lt;&gt;0,SUM(R16:R28),"")</f>
        <v>100</v>
      </c>
    </row>
    <row r="15" spans="1:19" ht="12.9" customHeight="1">
      <c r="A15" s="65"/>
      <c r="B15" s="94"/>
      <c r="C15" s="94" t="str">
        <f>IF(B15&lt;&gt;0,F15+I15+L15+O15+#REF!,"")</f>
        <v/>
      </c>
      <c r="D15" s="72"/>
      <c r="E15" s="94"/>
      <c r="F15" s="80" t="str">
        <f>IF(A15&lt;&gt;0,E15/#REF!*100,"")</f>
        <v/>
      </c>
      <c r="G15" s="80"/>
      <c r="H15" s="94"/>
      <c r="I15" s="80" t="str">
        <f>IF(A15&lt;&gt;0,H15/#REF!*100,"")</f>
        <v/>
      </c>
      <c r="J15" s="72"/>
      <c r="K15" s="94"/>
      <c r="L15" s="80" t="str">
        <f>IF(A15&lt;&gt;0,K15/#REF!*100,"")</f>
        <v/>
      </c>
      <c r="N15" s="94"/>
      <c r="O15" s="80" t="str">
        <f>IF(A15&lt;&gt;0,N15/#REF!*100,"")</f>
        <v/>
      </c>
      <c r="Q15" s="94"/>
      <c r="R15" s="80" t="str">
        <f>IF(D15&lt;&gt;0,Q15/#REF!*100,"")</f>
        <v/>
      </c>
    </row>
    <row r="16" spans="1:19" ht="12.9" customHeight="1">
      <c r="A16" s="54" t="s">
        <v>295</v>
      </c>
      <c r="B16" s="323">
        <v>9412</v>
      </c>
      <c r="C16" s="80">
        <f t="shared" ref="C16:C28" si="0">IF($A16&lt;&gt;"",B16/$B$14*100,"")</f>
        <v>59.180080482897381</v>
      </c>
      <c r="D16" s="72"/>
      <c r="E16" s="323">
        <v>4583</v>
      </c>
      <c r="F16" s="80">
        <f t="shared" ref="F16:F28" si="1">IF($A16&lt;&gt;"",E16/$E$14*100,"")</f>
        <v>57.720403022670027</v>
      </c>
      <c r="G16" s="80"/>
      <c r="H16" s="323">
        <v>5133</v>
      </c>
      <c r="I16" s="80">
        <f t="shared" ref="I16:I28" si="2">IF($A16&lt;&gt;"",H16/$H$14*100,"")</f>
        <v>62.422473549799342</v>
      </c>
      <c r="J16" s="72"/>
      <c r="K16" s="323">
        <v>467</v>
      </c>
      <c r="L16" s="80">
        <f t="shared" ref="L16:L28" si="3">IF($A16&lt;&gt;"",K16/$K$14*100,"")</f>
        <v>57.512315270935964</v>
      </c>
      <c r="N16" s="323">
        <v>538</v>
      </c>
      <c r="O16" s="80">
        <f t="shared" ref="O16:O28" si="4">IF($A16&lt;&gt;"",N16/$N$14*100,"")</f>
        <v>72.214765100671144</v>
      </c>
      <c r="Q16" s="323">
        <v>1287</v>
      </c>
      <c r="R16" s="80">
        <f>IF($A16&lt;&gt;"",Q16/$Q$14*100,"")</f>
        <v>49.903063202791778</v>
      </c>
    </row>
    <row r="17" spans="1:19" ht="12.9" customHeight="1">
      <c r="A17" s="54"/>
      <c r="B17" s="323"/>
      <c r="C17" s="80" t="str">
        <f t="shared" si="0"/>
        <v/>
      </c>
      <c r="D17" s="72"/>
      <c r="E17" s="323"/>
      <c r="F17" s="80" t="str">
        <f t="shared" si="1"/>
        <v/>
      </c>
      <c r="G17" s="80"/>
      <c r="H17" s="323"/>
      <c r="I17" s="80" t="str">
        <f t="shared" si="2"/>
        <v/>
      </c>
      <c r="J17" s="72"/>
      <c r="K17" s="323"/>
      <c r="L17" s="80" t="str">
        <f t="shared" si="3"/>
        <v/>
      </c>
      <c r="N17" s="323"/>
      <c r="O17" s="80" t="str">
        <f t="shared" si="4"/>
        <v/>
      </c>
      <c r="Q17" s="323"/>
      <c r="R17" s="80" t="str">
        <f>IF($A17&lt;&gt;"",Q17/$N$14*100,"")</f>
        <v/>
      </c>
    </row>
    <row r="18" spans="1:19" ht="12.9" customHeight="1">
      <c r="A18" s="54" t="s">
        <v>462</v>
      </c>
      <c r="B18" s="324">
        <v>1895</v>
      </c>
      <c r="C18" s="80">
        <f t="shared" si="0"/>
        <v>11.915241448692154</v>
      </c>
      <c r="D18" s="72"/>
      <c r="E18" s="324">
        <v>810</v>
      </c>
      <c r="F18" s="80">
        <f t="shared" si="1"/>
        <v>10.201511335012595</v>
      </c>
      <c r="G18" s="80"/>
      <c r="H18" s="324">
        <v>1043</v>
      </c>
      <c r="I18" s="80">
        <f t="shared" si="2"/>
        <v>12.683935303417243</v>
      </c>
      <c r="J18" s="72"/>
      <c r="K18" s="324">
        <v>117</v>
      </c>
      <c r="L18" s="80">
        <f t="shared" si="3"/>
        <v>14.408866995073891</v>
      </c>
      <c r="N18" s="324">
        <v>127</v>
      </c>
      <c r="O18" s="80">
        <f t="shared" si="4"/>
        <v>17.04697986577181</v>
      </c>
      <c r="Q18" s="324">
        <v>298</v>
      </c>
      <c r="R18" s="80">
        <f t="shared" ref="R18:R28" si="5">IF($A18&lt;&gt;"",Q18/$Q$14*100,"")</f>
        <v>11.554866227219852</v>
      </c>
    </row>
    <row r="19" spans="1:19" ht="12.9" customHeight="1">
      <c r="A19" s="54"/>
      <c r="B19" s="324"/>
      <c r="C19" s="80" t="str">
        <f t="shared" si="0"/>
        <v/>
      </c>
      <c r="D19" s="72"/>
      <c r="E19" s="324"/>
      <c r="F19" s="80" t="str">
        <f t="shared" si="1"/>
        <v/>
      </c>
      <c r="G19" s="80"/>
      <c r="H19" s="324"/>
      <c r="I19" s="80" t="str">
        <f t="shared" si="2"/>
        <v/>
      </c>
      <c r="J19" s="72"/>
      <c r="K19" s="324"/>
      <c r="L19" s="80" t="str">
        <f t="shared" si="3"/>
        <v/>
      </c>
      <c r="N19" s="324"/>
      <c r="O19" s="80" t="str">
        <f t="shared" si="4"/>
        <v/>
      </c>
      <c r="Q19" s="324"/>
      <c r="R19" s="80" t="str">
        <f t="shared" si="5"/>
        <v/>
      </c>
    </row>
    <row r="20" spans="1:19" ht="12.9" customHeight="1">
      <c r="A20" s="54" t="s">
        <v>463</v>
      </c>
      <c r="B20" s="324">
        <v>1267</v>
      </c>
      <c r="C20" s="80">
        <f t="shared" si="0"/>
        <v>7.966549295774648</v>
      </c>
      <c r="D20" s="72"/>
      <c r="E20" s="324">
        <v>479</v>
      </c>
      <c r="F20" s="80">
        <f t="shared" si="1"/>
        <v>6.0327455919395465</v>
      </c>
      <c r="G20" s="80"/>
      <c r="H20" s="324">
        <v>796</v>
      </c>
      <c r="I20" s="80">
        <f t="shared" si="2"/>
        <v>9.680165389760429</v>
      </c>
      <c r="J20" s="72"/>
      <c r="K20" s="324">
        <v>49</v>
      </c>
      <c r="L20" s="80">
        <f t="shared" si="3"/>
        <v>6.0344827586206895</v>
      </c>
      <c r="N20" s="324">
        <v>15</v>
      </c>
      <c r="O20" s="80">
        <f t="shared" si="4"/>
        <v>2.0134228187919461</v>
      </c>
      <c r="Q20" s="324">
        <v>252</v>
      </c>
      <c r="R20" s="80">
        <f t="shared" si="5"/>
        <v>9.7712291585886</v>
      </c>
    </row>
    <row r="21" spans="1:19" ht="12.9" customHeight="1">
      <c r="A21" s="54"/>
      <c r="B21" s="324"/>
      <c r="C21" s="80" t="str">
        <f t="shared" si="0"/>
        <v/>
      </c>
      <c r="D21" s="72"/>
      <c r="E21" s="324"/>
      <c r="F21" s="80" t="str">
        <f t="shared" si="1"/>
        <v/>
      </c>
      <c r="G21" s="80"/>
      <c r="H21" s="324"/>
      <c r="I21" s="80" t="str">
        <f t="shared" si="2"/>
        <v/>
      </c>
      <c r="J21" s="72"/>
      <c r="K21" s="324"/>
      <c r="L21" s="80" t="str">
        <f t="shared" si="3"/>
        <v/>
      </c>
      <c r="N21" s="324"/>
      <c r="O21" s="80" t="str">
        <f t="shared" si="4"/>
        <v/>
      </c>
      <c r="Q21" s="324"/>
      <c r="R21" s="80" t="str">
        <f t="shared" si="5"/>
        <v/>
      </c>
    </row>
    <row r="22" spans="1:19" ht="12.9" customHeight="1">
      <c r="A22" s="54" t="s">
        <v>464</v>
      </c>
      <c r="B22" s="324">
        <v>1277</v>
      </c>
      <c r="C22" s="80">
        <f t="shared" si="0"/>
        <v>8.0294265593561374</v>
      </c>
      <c r="D22" s="151"/>
      <c r="E22" s="324">
        <v>871</v>
      </c>
      <c r="F22" s="80">
        <f t="shared" si="1"/>
        <v>10.969773299748111</v>
      </c>
      <c r="G22" s="183"/>
      <c r="H22" s="324">
        <v>404</v>
      </c>
      <c r="I22" s="80">
        <f t="shared" si="2"/>
        <v>4.9130487656573028</v>
      </c>
      <c r="J22" s="151"/>
      <c r="K22" s="324">
        <v>77</v>
      </c>
      <c r="L22" s="80">
        <f t="shared" si="3"/>
        <v>9.4827586206896548</v>
      </c>
      <c r="M22" s="51"/>
      <c r="N22" s="324">
        <v>25</v>
      </c>
      <c r="O22" s="80">
        <f t="shared" si="4"/>
        <v>3.3557046979865772</v>
      </c>
      <c r="Q22" s="324">
        <v>331</v>
      </c>
      <c r="R22" s="80">
        <f t="shared" si="5"/>
        <v>12.83443195036836</v>
      </c>
    </row>
    <row r="23" spans="1:19" ht="12.9" customHeight="1">
      <c r="A23" s="54"/>
      <c r="B23" s="324"/>
      <c r="C23" s="80" t="str">
        <f t="shared" si="0"/>
        <v/>
      </c>
      <c r="D23" s="151"/>
      <c r="E23" s="324"/>
      <c r="F23" s="80" t="str">
        <f t="shared" si="1"/>
        <v/>
      </c>
      <c r="G23" s="183"/>
      <c r="H23" s="324"/>
      <c r="I23" s="80" t="str">
        <f t="shared" si="2"/>
        <v/>
      </c>
      <c r="J23" s="151"/>
      <c r="K23" s="324"/>
      <c r="L23" s="80" t="str">
        <f t="shared" si="3"/>
        <v/>
      </c>
      <c r="M23" s="51"/>
      <c r="N23" s="324"/>
      <c r="O23" s="80" t="str">
        <f t="shared" si="4"/>
        <v/>
      </c>
      <c r="Q23" s="324"/>
      <c r="R23" s="80" t="str">
        <f t="shared" si="5"/>
        <v/>
      </c>
    </row>
    <row r="24" spans="1:19" ht="12.9" customHeight="1">
      <c r="A24" s="54" t="s">
        <v>465</v>
      </c>
      <c r="B24" s="324">
        <v>991</v>
      </c>
      <c r="C24" s="80">
        <f t="shared" si="0"/>
        <v>6.2311368209255535</v>
      </c>
      <c r="D24" s="151"/>
      <c r="E24" s="324">
        <v>615</v>
      </c>
      <c r="F24" s="80">
        <f t="shared" si="1"/>
        <v>7.7455919395465989</v>
      </c>
      <c r="G24" s="183"/>
      <c r="H24" s="324">
        <v>333</v>
      </c>
      <c r="I24" s="80">
        <f t="shared" si="2"/>
        <v>4.0496169281284207</v>
      </c>
      <c r="J24" s="151"/>
      <c r="K24" s="324">
        <v>60</v>
      </c>
      <c r="L24" s="80">
        <f t="shared" si="3"/>
        <v>7.389162561576355</v>
      </c>
      <c r="M24" s="51"/>
      <c r="N24" s="324">
        <v>20</v>
      </c>
      <c r="O24" s="80">
        <f t="shared" si="4"/>
        <v>2.6845637583892619</v>
      </c>
      <c r="Q24" s="324">
        <v>246</v>
      </c>
      <c r="R24" s="80">
        <f t="shared" si="5"/>
        <v>9.5385808452888714</v>
      </c>
    </row>
    <row r="25" spans="1:19" ht="12.9" customHeight="1">
      <c r="A25" s="54"/>
      <c r="B25" s="324"/>
      <c r="C25" s="80" t="str">
        <f t="shared" si="0"/>
        <v/>
      </c>
      <c r="D25" s="72"/>
      <c r="E25" s="324"/>
      <c r="F25" s="80" t="str">
        <f t="shared" si="1"/>
        <v/>
      </c>
      <c r="G25" s="80"/>
      <c r="H25" s="324"/>
      <c r="I25" s="80" t="str">
        <f t="shared" si="2"/>
        <v/>
      </c>
      <c r="J25" s="72"/>
      <c r="K25" s="324"/>
      <c r="L25" s="80" t="str">
        <f t="shared" si="3"/>
        <v/>
      </c>
      <c r="N25" s="324"/>
      <c r="O25" s="80" t="str">
        <f t="shared" si="4"/>
        <v/>
      </c>
      <c r="Q25" s="324"/>
      <c r="R25" s="80" t="str">
        <f t="shared" si="5"/>
        <v/>
      </c>
    </row>
    <row r="26" spans="1:19" ht="12.9" customHeight="1">
      <c r="A26" s="54" t="s">
        <v>466</v>
      </c>
      <c r="B26" s="324">
        <v>812</v>
      </c>
      <c r="C26" s="80">
        <f t="shared" si="0"/>
        <v>5.1056338028169019</v>
      </c>
      <c r="D26" s="72"/>
      <c r="E26" s="324">
        <v>485</v>
      </c>
      <c r="F26" s="80">
        <f t="shared" si="1"/>
        <v>6.1083123425692696</v>
      </c>
      <c r="G26" s="80"/>
      <c r="H26" s="324">
        <v>330</v>
      </c>
      <c r="I26" s="80">
        <f t="shared" si="2"/>
        <v>4.0131338927398756</v>
      </c>
      <c r="J26" s="72"/>
      <c r="K26" s="324">
        <v>42</v>
      </c>
      <c r="L26" s="80">
        <f t="shared" si="3"/>
        <v>5.1724137931034484</v>
      </c>
      <c r="N26" s="324">
        <v>17</v>
      </c>
      <c r="O26" s="80">
        <f t="shared" si="4"/>
        <v>2.2818791946308723</v>
      </c>
      <c r="Q26" s="324">
        <v>143</v>
      </c>
      <c r="R26" s="80">
        <f t="shared" si="5"/>
        <v>5.5447848003101976</v>
      </c>
    </row>
    <row r="27" spans="1:19" ht="12.9" customHeight="1">
      <c r="A27" s="54"/>
      <c r="B27" s="324"/>
      <c r="C27" s="80"/>
      <c r="D27" s="72"/>
      <c r="E27" s="324"/>
      <c r="F27" s="80"/>
      <c r="G27" s="80"/>
      <c r="H27" s="324"/>
      <c r="I27" s="80"/>
      <c r="J27" s="72"/>
      <c r="K27" s="324"/>
      <c r="L27" s="80"/>
      <c r="N27" s="324"/>
      <c r="O27" s="80"/>
      <c r="Q27" s="324"/>
      <c r="R27" s="80" t="str">
        <f t="shared" si="5"/>
        <v/>
      </c>
    </row>
    <row r="28" spans="1:19" ht="12.9" customHeight="1">
      <c r="A28" s="54" t="s">
        <v>467</v>
      </c>
      <c r="B28" s="324">
        <v>250</v>
      </c>
      <c r="C28" s="80">
        <f t="shared" si="0"/>
        <v>1.5719315895372232</v>
      </c>
      <c r="D28" s="72"/>
      <c r="E28" s="324">
        <v>97</v>
      </c>
      <c r="F28" s="80">
        <f t="shared" si="1"/>
        <v>1.2216624685138537</v>
      </c>
      <c r="G28" s="80"/>
      <c r="H28" s="324">
        <v>184</v>
      </c>
      <c r="I28" s="80">
        <f t="shared" si="2"/>
        <v>2.2376261704973857</v>
      </c>
      <c r="J28" s="72"/>
      <c r="K28" s="324">
        <v>0</v>
      </c>
      <c r="L28" s="80">
        <f t="shared" si="3"/>
        <v>0</v>
      </c>
      <c r="N28" s="324">
        <v>3</v>
      </c>
      <c r="O28" s="80">
        <f t="shared" si="4"/>
        <v>0.40268456375838929</v>
      </c>
      <c r="Q28" s="324">
        <v>22</v>
      </c>
      <c r="R28" s="80">
        <f t="shared" si="5"/>
        <v>0.8530438154323382</v>
      </c>
    </row>
    <row r="29" spans="1:19" ht="12.9" customHeight="1" thickBot="1"/>
    <row r="30" spans="1:19" ht="12.9" customHeight="1">
      <c r="A30" s="57"/>
      <c r="B30" s="86"/>
      <c r="C30" s="59"/>
      <c r="D30" s="57"/>
      <c r="E30" s="86"/>
      <c r="F30" s="59"/>
      <c r="G30" s="59"/>
      <c r="H30" s="86"/>
      <c r="I30" s="57"/>
      <c r="J30" s="57"/>
      <c r="K30" s="86"/>
      <c r="L30" s="57"/>
      <c r="M30" s="57"/>
      <c r="N30" s="86"/>
      <c r="O30" s="57"/>
      <c r="P30" s="57"/>
      <c r="Q30" s="57"/>
      <c r="R30" s="57"/>
      <c r="S30" s="57"/>
    </row>
    <row r="31" spans="1:19" ht="12.9" customHeight="1">
      <c r="A31" s="72" t="s">
        <v>496</v>
      </c>
      <c r="B31" s="94"/>
      <c r="C31" s="80"/>
      <c r="D31" s="72"/>
      <c r="E31" s="94"/>
      <c r="F31" s="80"/>
      <c r="G31" s="80"/>
      <c r="H31" s="94"/>
      <c r="I31" s="72"/>
      <c r="J31" s="72"/>
      <c r="K31" s="94"/>
      <c r="L31" s="72"/>
      <c r="M31" s="72"/>
      <c r="N31" s="94"/>
      <c r="O31" s="72"/>
      <c r="P31" s="72"/>
    </row>
    <row r="32" spans="1:19" ht="12.9" customHeight="1">
      <c r="A32" s="72"/>
      <c r="B32" s="94"/>
      <c r="C32" s="80"/>
      <c r="D32" s="72"/>
      <c r="E32" s="94"/>
      <c r="F32" s="80"/>
      <c r="G32" s="80"/>
      <c r="H32" s="94"/>
      <c r="I32" s="72"/>
      <c r="J32" s="72"/>
      <c r="K32" s="94"/>
      <c r="L32" s="72"/>
      <c r="M32" s="72"/>
      <c r="N32" s="94"/>
      <c r="O32" s="72"/>
      <c r="P32" s="72"/>
    </row>
    <row r="33" spans="1:1" ht="12.9" customHeight="1">
      <c r="A33" s="55" t="s">
        <v>389</v>
      </c>
    </row>
    <row r="34" spans="1:1" ht="12.9" customHeight="1">
      <c r="A34" s="55" t="s">
        <v>231</v>
      </c>
    </row>
  </sheetData>
  <mergeCells count="13">
    <mergeCell ref="Q10:R10"/>
    <mergeCell ref="B8:R8"/>
    <mergeCell ref="B9:C9"/>
    <mergeCell ref="E9:F9"/>
    <mergeCell ref="H9:I9"/>
    <mergeCell ref="K9:L9"/>
    <mergeCell ref="N9:O9"/>
    <mergeCell ref="Q9:R9"/>
    <mergeCell ref="B10:C10"/>
    <mergeCell ref="E10:F10"/>
    <mergeCell ref="H10:I10"/>
    <mergeCell ref="K10:L10"/>
    <mergeCell ref="N10:O10"/>
  </mergeCells>
  <pageMargins left="0.70866141732283472" right="0.70866141732283472" top="0.74803149606299213" bottom="0.74803149606299213" header="0.31496062992125984" footer="0.31496062992125984"/>
  <pageSetup scale="90" orientation="landscape" horizontalDpi="4294967293" vertic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A4" sqref="A4"/>
    </sheetView>
  </sheetViews>
  <sheetFormatPr baseColWidth="10" defaultColWidth="9.109375" defaultRowHeight="13.2"/>
  <cols>
    <col min="1" max="1" width="12.44140625" style="55" customWidth="1"/>
    <col min="2" max="2" width="7.6640625" style="83" customWidth="1"/>
    <col min="3" max="3" width="7.6640625" style="63" customWidth="1"/>
    <col min="4" max="4" width="1.6640625" style="55" customWidth="1"/>
    <col min="5" max="5" width="7.6640625" style="83" customWidth="1"/>
    <col min="6" max="6" width="9.5546875" style="63" customWidth="1"/>
    <col min="7" max="7" width="1.6640625" style="55" customWidth="1"/>
    <col min="8" max="8" width="6.6640625" style="83" customWidth="1"/>
    <col min="9" max="9" width="9.33203125" style="63" customWidth="1"/>
    <col min="10" max="10" width="1.6640625" style="63" customWidth="1"/>
    <col min="11" max="11" width="6.6640625" style="83" customWidth="1"/>
    <col min="12" max="12" width="9.33203125" style="55" customWidth="1"/>
    <col min="13" max="13" width="1.6640625" style="55" customWidth="1"/>
    <col min="14" max="14" width="6.88671875" style="83" customWidth="1"/>
    <col min="15" max="15" width="9.33203125" style="55" customWidth="1"/>
    <col min="16" max="16" width="1.6640625" style="55" customWidth="1"/>
    <col min="17" max="17" width="6.6640625" style="83" customWidth="1"/>
    <col min="18" max="18" width="9.33203125" style="55" customWidth="1"/>
    <col min="19" max="19" width="1.6640625" style="55" customWidth="1"/>
    <col min="20" max="20" width="7.44140625" style="55" customWidth="1"/>
    <col min="21" max="21" width="9.33203125" style="55" customWidth="1"/>
    <col min="22" max="22" width="1.88671875" style="55" customWidth="1"/>
    <col min="23" max="23" width="6.6640625" style="55" customWidth="1"/>
    <col min="24" max="24" width="9.109375" style="55" customWidth="1"/>
    <col min="25" max="25" width="1.88671875" style="55" customWidth="1"/>
    <col min="26" max="256" width="9.109375" style="55"/>
    <col min="257" max="257" width="12.44140625" style="55" customWidth="1"/>
    <col min="258" max="259" width="7.6640625" style="55" customWidth="1"/>
    <col min="260" max="260" width="1.6640625" style="55" customWidth="1"/>
    <col min="261" max="261" width="7.6640625" style="55" customWidth="1"/>
    <col min="262" max="262" width="9.5546875" style="55" customWidth="1"/>
    <col min="263" max="263" width="1.6640625" style="55" customWidth="1"/>
    <col min="264" max="264" width="6.6640625" style="55" customWidth="1"/>
    <col min="265" max="265" width="9.33203125" style="55" customWidth="1"/>
    <col min="266" max="266" width="1.6640625" style="55" customWidth="1"/>
    <col min="267" max="267" width="6.6640625" style="55" customWidth="1"/>
    <col min="268" max="268" width="9.33203125" style="55" customWidth="1"/>
    <col min="269" max="269" width="1.6640625" style="55" customWidth="1"/>
    <col min="270" max="270" width="6.88671875" style="55" customWidth="1"/>
    <col min="271" max="271" width="9.33203125" style="55" customWidth="1"/>
    <col min="272" max="272" width="1.6640625" style="55" customWidth="1"/>
    <col min="273" max="273" width="6.6640625" style="55" customWidth="1"/>
    <col min="274" max="274" width="9.33203125" style="55" customWidth="1"/>
    <col min="275" max="275" width="1.6640625" style="55" customWidth="1"/>
    <col min="276" max="276" width="7.44140625" style="55" customWidth="1"/>
    <col min="277" max="277" width="9.33203125" style="55" customWidth="1"/>
    <col min="278" max="278" width="1.88671875" style="55" customWidth="1"/>
    <col min="279" max="279" width="6.6640625" style="55" customWidth="1"/>
    <col min="280" max="280" width="9.109375" style="55" customWidth="1"/>
    <col min="281" max="281" width="1.88671875" style="55" customWidth="1"/>
    <col min="282" max="512" width="9.109375" style="55"/>
    <col min="513" max="513" width="12.44140625" style="55" customWidth="1"/>
    <col min="514" max="515" width="7.6640625" style="55" customWidth="1"/>
    <col min="516" max="516" width="1.6640625" style="55" customWidth="1"/>
    <col min="517" max="517" width="7.6640625" style="55" customWidth="1"/>
    <col min="518" max="518" width="9.5546875" style="55" customWidth="1"/>
    <col min="519" max="519" width="1.6640625" style="55" customWidth="1"/>
    <col min="520" max="520" width="6.6640625" style="55" customWidth="1"/>
    <col min="521" max="521" width="9.33203125" style="55" customWidth="1"/>
    <col min="522" max="522" width="1.6640625" style="55" customWidth="1"/>
    <col min="523" max="523" width="6.6640625" style="55" customWidth="1"/>
    <col min="524" max="524" width="9.33203125" style="55" customWidth="1"/>
    <col min="525" max="525" width="1.6640625" style="55" customWidth="1"/>
    <col min="526" max="526" width="6.88671875" style="55" customWidth="1"/>
    <col min="527" max="527" width="9.33203125" style="55" customWidth="1"/>
    <col min="528" max="528" width="1.6640625" style="55" customWidth="1"/>
    <col min="529" max="529" width="6.6640625" style="55" customWidth="1"/>
    <col min="530" max="530" width="9.33203125" style="55" customWidth="1"/>
    <col min="531" max="531" width="1.6640625" style="55" customWidth="1"/>
    <col min="532" max="532" width="7.44140625" style="55" customWidth="1"/>
    <col min="533" max="533" width="9.33203125" style="55" customWidth="1"/>
    <col min="534" max="534" width="1.88671875" style="55" customWidth="1"/>
    <col min="535" max="535" width="6.6640625" style="55" customWidth="1"/>
    <col min="536" max="536" width="9.109375" style="55" customWidth="1"/>
    <col min="537" max="537" width="1.88671875" style="55" customWidth="1"/>
    <col min="538" max="768" width="9.109375" style="55"/>
    <col min="769" max="769" width="12.44140625" style="55" customWidth="1"/>
    <col min="770" max="771" width="7.6640625" style="55" customWidth="1"/>
    <col min="772" max="772" width="1.6640625" style="55" customWidth="1"/>
    <col min="773" max="773" width="7.6640625" style="55" customWidth="1"/>
    <col min="774" max="774" width="9.5546875" style="55" customWidth="1"/>
    <col min="775" max="775" width="1.6640625" style="55" customWidth="1"/>
    <col min="776" max="776" width="6.6640625" style="55" customWidth="1"/>
    <col min="777" max="777" width="9.33203125" style="55" customWidth="1"/>
    <col min="778" max="778" width="1.6640625" style="55" customWidth="1"/>
    <col min="779" max="779" width="6.6640625" style="55" customWidth="1"/>
    <col min="780" max="780" width="9.33203125" style="55" customWidth="1"/>
    <col min="781" max="781" width="1.6640625" style="55" customWidth="1"/>
    <col min="782" max="782" width="6.88671875" style="55" customWidth="1"/>
    <col min="783" max="783" width="9.33203125" style="55" customWidth="1"/>
    <col min="784" max="784" width="1.6640625" style="55" customWidth="1"/>
    <col min="785" max="785" width="6.6640625" style="55" customWidth="1"/>
    <col min="786" max="786" width="9.33203125" style="55" customWidth="1"/>
    <col min="787" max="787" width="1.6640625" style="55" customWidth="1"/>
    <col min="788" max="788" width="7.44140625" style="55" customWidth="1"/>
    <col min="789" max="789" width="9.33203125" style="55" customWidth="1"/>
    <col min="790" max="790" width="1.88671875" style="55" customWidth="1"/>
    <col min="791" max="791" width="6.6640625" style="55" customWidth="1"/>
    <col min="792" max="792" width="9.109375" style="55" customWidth="1"/>
    <col min="793" max="793" width="1.88671875" style="55" customWidth="1"/>
    <col min="794" max="1024" width="9.109375" style="55"/>
    <col min="1025" max="1025" width="12.44140625" style="55" customWidth="1"/>
    <col min="1026" max="1027" width="7.6640625" style="55" customWidth="1"/>
    <col min="1028" max="1028" width="1.6640625" style="55" customWidth="1"/>
    <col min="1029" max="1029" width="7.6640625" style="55" customWidth="1"/>
    <col min="1030" max="1030" width="9.5546875" style="55" customWidth="1"/>
    <col min="1031" max="1031" width="1.6640625" style="55" customWidth="1"/>
    <col min="1032" max="1032" width="6.6640625" style="55" customWidth="1"/>
    <col min="1033" max="1033" width="9.33203125" style="55" customWidth="1"/>
    <col min="1034" max="1034" width="1.6640625" style="55" customWidth="1"/>
    <col min="1035" max="1035" width="6.6640625" style="55" customWidth="1"/>
    <col min="1036" max="1036" width="9.33203125" style="55" customWidth="1"/>
    <col min="1037" max="1037" width="1.6640625" style="55" customWidth="1"/>
    <col min="1038" max="1038" width="6.88671875" style="55" customWidth="1"/>
    <col min="1039" max="1039" width="9.33203125" style="55" customWidth="1"/>
    <col min="1040" max="1040" width="1.6640625" style="55" customWidth="1"/>
    <col min="1041" max="1041" width="6.6640625" style="55" customWidth="1"/>
    <col min="1042" max="1042" width="9.33203125" style="55" customWidth="1"/>
    <col min="1043" max="1043" width="1.6640625" style="55" customWidth="1"/>
    <col min="1044" max="1044" width="7.44140625" style="55" customWidth="1"/>
    <col min="1045" max="1045" width="9.33203125" style="55" customWidth="1"/>
    <col min="1046" max="1046" width="1.88671875" style="55" customWidth="1"/>
    <col min="1047" max="1047" width="6.6640625" style="55" customWidth="1"/>
    <col min="1048" max="1048" width="9.109375" style="55" customWidth="1"/>
    <col min="1049" max="1049" width="1.88671875" style="55" customWidth="1"/>
    <col min="1050" max="1280" width="9.109375" style="55"/>
    <col min="1281" max="1281" width="12.44140625" style="55" customWidth="1"/>
    <col min="1282" max="1283" width="7.6640625" style="55" customWidth="1"/>
    <col min="1284" max="1284" width="1.6640625" style="55" customWidth="1"/>
    <col min="1285" max="1285" width="7.6640625" style="55" customWidth="1"/>
    <col min="1286" max="1286" width="9.5546875" style="55" customWidth="1"/>
    <col min="1287" max="1287" width="1.6640625" style="55" customWidth="1"/>
    <col min="1288" max="1288" width="6.6640625" style="55" customWidth="1"/>
    <col min="1289" max="1289" width="9.33203125" style="55" customWidth="1"/>
    <col min="1290" max="1290" width="1.6640625" style="55" customWidth="1"/>
    <col min="1291" max="1291" width="6.6640625" style="55" customWidth="1"/>
    <col min="1292" max="1292" width="9.33203125" style="55" customWidth="1"/>
    <col min="1293" max="1293" width="1.6640625" style="55" customWidth="1"/>
    <col min="1294" max="1294" width="6.88671875" style="55" customWidth="1"/>
    <col min="1295" max="1295" width="9.33203125" style="55" customWidth="1"/>
    <col min="1296" max="1296" width="1.6640625" style="55" customWidth="1"/>
    <col min="1297" max="1297" width="6.6640625" style="55" customWidth="1"/>
    <col min="1298" max="1298" width="9.33203125" style="55" customWidth="1"/>
    <col min="1299" max="1299" width="1.6640625" style="55" customWidth="1"/>
    <col min="1300" max="1300" width="7.44140625" style="55" customWidth="1"/>
    <col min="1301" max="1301" width="9.33203125" style="55" customWidth="1"/>
    <col min="1302" max="1302" width="1.88671875" style="55" customWidth="1"/>
    <col min="1303" max="1303" width="6.6640625" style="55" customWidth="1"/>
    <col min="1304" max="1304" width="9.109375" style="55" customWidth="1"/>
    <col min="1305" max="1305" width="1.88671875" style="55" customWidth="1"/>
    <col min="1306" max="1536" width="9.109375" style="55"/>
    <col min="1537" max="1537" width="12.44140625" style="55" customWidth="1"/>
    <col min="1538" max="1539" width="7.6640625" style="55" customWidth="1"/>
    <col min="1540" max="1540" width="1.6640625" style="55" customWidth="1"/>
    <col min="1541" max="1541" width="7.6640625" style="55" customWidth="1"/>
    <col min="1542" max="1542" width="9.5546875" style="55" customWidth="1"/>
    <col min="1543" max="1543" width="1.6640625" style="55" customWidth="1"/>
    <col min="1544" max="1544" width="6.6640625" style="55" customWidth="1"/>
    <col min="1545" max="1545" width="9.33203125" style="55" customWidth="1"/>
    <col min="1546" max="1546" width="1.6640625" style="55" customWidth="1"/>
    <col min="1547" max="1547" width="6.6640625" style="55" customWidth="1"/>
    <col min="1548" max="1548" width="9.33203125" style="55" customWidth="1"/>
    <col min="1549" max="1549" width="1.6640625" style="55" customWidth="1"/>
    <col min="1550" max="1550" width="6.88671875" style="55" customWidth="1"/>
    <col min="1551" max="1551" width="9.33203125" style="55" customWidth="1"/>
    <col min="1552" max="1552" width="1.6640625" style="55" customWidth="1"/>
    <col min="1553" max="1553" width="6.6640625" style="55" customWidth="1"/>
    <col min="1554" max="1554" width="9.33203125" style="55" customWidth="1"/>
    <col min="1555" max="1555" width="1.6640625" style="55" customWidth="1"/>
    <col min="1556" max="1556" width="7.44140625" style="55" customWidth="1"/>
    <col min="1557" max="1557" width="9.33203125" style="55" customWidth="1"/>
    <col min="1558" max="1558" width="1.88671875" style="55" customWidth="1"/>
    <col min="1559" max="1559" width="6.6640625" style="55" customWidth="1"/>
    <col min="1560" max="1560" width="9.109375" style="55" customWidth="1"/>
    <col min="1561" max="1561" width="1.88671875" style="55" customWidth="1"/>
    <col min="1562" max="1792" width="9.109375" style="55"/>
    <col min="1793" max="1793" width="12.44140625" style="55" customWidth="1"/>
    <col min="1794" max="1795" width="7.6640625" style="55" customWidth="1"/>
    <col min="1796" max="1796" width="1.6640625" style="55" customWidth="1"/>
    <col min="1797" max="1797" width="7.6640625" style="55" customWidth="1"/>
    <col min="1798" max="1798" width="9.5546875" style="55" customWidth="1"/>
    <col min="1799" max="1799" width="1.6640625" style="55" customWidth="1"/>
    <col min="1800" max="1800" width="6.6640625" style="55" customWidth="1"/>
    <col min="1801" max="1801" width="9.33203125" style="55" customWidth="1"/>
    <col min="1802" max="1802" width="1.6640625" style="55" customWidth="1"/>
    <col min="1803" max="1803" width="6.6640625" style="55" customWidth="1"/>
    <col min="1804" max="1804" width="9.33203125" style="55" customWidth="1"/>
    <col min="1805" max="1805" width="1.6640625" style="55" customWidth="1"/>
    <col min="1806" max="1806" width="6.88671875" style="55" customWidth="1"/>
    <col min="1807" max="1807" width="9.33203125" style="55" customWidth="1"/>
    <col min="1808" max="1808" width="1.6640625" style="55" customWidth="1"/>
    <col min="1809" max="1809" width="6.6640625" style="55" customWidth="1"/>
    <col min="1810" max="1810" width="9.33203125" style="55" customWidth="1"/>
    <col min="1811" max="1811" width="1.6640625" style="55" customWidth="1"/>
    <col min="1812" max="1812" width="7.44140625" style="55" customWidth="1"/>
    <col min="1813" max="1813" width="9.33203125" style="55" customWidth="1"/>
    <col min="1814" max="1814" width="1.88671875" style="55" customWidth="1"/>
    <col min="1815" max="1815" width="6.6640625" style="55" customWidth="1"/>
    <col min="1816" max="1816" width="9.109375" style="55" customWidth="1"/>
    <col min="1817" max="1817" width="1.88671875" style="55" customWidth="1"/>
    <col min="1818" max="2048" width="9.109375" style="55"/>
    <col min="2049" max="2049" width="12.44140625" style="55" customWidth="1"/>
    <col min="2050" max="2051" width="7.6640625" style="55" customWidth="1"/>
    <col min="2052" max="2052" width="1.6640625" style="55" customWidth="1"/>
    <col min="2053" max="2053" width="7.6640625" style="55" customWidth="1"/>
    <col min="2054" max="2054" width="9.5546875" style="55" customWidth="1"/>
    <col min="2055" max="2055" width="1.6640625" style="55" customWidth="1"/>
    <col min="2056" max="2056" width="6.6640625" style="55" customWidth="1"/>
    <col min="2057" max="2057" width="9.33203125" style="55" customWidth="1"/>
    <col min="2058" max="2058" width="1.6640625" style="55" customWidth="1"/>
    <col min="2059" max="2059" width="6.6640625" style="55" customWidth="1"/>
    <col min="2060" max="2060" width="9.33203125" style="55" customWidth="1"/>
    <col min="2061" max="2061" width="1.6640625" style="55" customWidth="1"/>
    <col min="2062" max="2062" width="6.88671875" style="55" customWidth="1"/>
    <col min="2063" max="2063" width="9.33203125" style="55" customWidth="1"/>
    <col min="2064" max="2064" width="1.6640625" style="55" customWidth="1"/>
    <col min="2065" max="2065" width="6.6640625" style="55" customWidth="1"/>
    <col min="2066" max="2066" width="9.33203125" style="55" customWidth="1"/>
    <col min="2067" max="2067" width="1.6640625" style="55" customWidth="1"/>
    <col min="2068" max="2068" width="7.44140625" style="55" customWidth="1"/>
    <col min="2069" max="2069" width="9.33203125" style="55" customWidth="1"/>
    <col min="2070" max="2070" width="1.88671875" style="55" customWidth="1"/>
    <col min="2071" max="2071" width="6.6640625" style="55" customWidth="1"/>
    <col min="2072" max="2072" width="9.109375" style="55" customWidth="1"/>
    <col min="2073" max="2073" width="1.88671875" style="55" customWidth="1"/>
    <col min="2074" max="2304" width="9.109375" style="55"/>
    <col min="2305" max="2305" width="12.44140625" style="55" customWidth="1"/>
    <col min="2306" max="2307" width="7.6640625" style="55" customWidth="1"/>
    <col min="2308" max="2308" width="1.6640625" style="55" customWidth="1"/>
    <col min="2309" max="2309" width="7.6640625" style="55" customWidth="1"/>
    <col min="2310" max="2310" width="9.5546875" style="55" customWidth="1"/>
    <col min="2311" max="2311" width="1.6640625" style="55" customWidth="1"/>
    <col min="2312" max="2312" width="6.6640625" style="55" customWidth="1"/>
    <col min="2313" max="2313" width="9.33203125" style="55" customWidth="1"/>
    <col min="2314" max="2314" width="1.6640625" style="55" customWidth="1"/>
    <col min="2315" max="2315" width="6.6640625" style="55" customWidth="1"/>
    <col min="2316" max="2316" width="9.33203125" style="55" customWidth="1"/>
    <col min="2317" max="2317" width="1.6640625" style="55" customWidth="1"/>
    <col min="2318" max="2318" width="6.88671875" style="55" customWidth="1"/>
    <col min="2319" max="2319" width="9.33203125" style="55" customWidth="1"/>
    <col min="2320" max="2320" width="1.6640625" style="55" customWidth="1"/>
    <col min="2321" max="2321" width="6.6640625" style="55" customWidth="1"/>
    <col min="2322" max="2322" width="9.33203125" style="55" customWidth="1"/>
    <col min="2323" max="2323" width="1.6640625" style="55" customWidth="1"/>
    <col min="2324" max="2324" width="7.44140625" style="55" customWidth="1"/>
    <col min="2325" max="2325" width="9.33203125" style="55" customWidth="1"/>
    <col min="2326" max="2326" width="1.88671875" style="55" customWidth="1"/>
    <col min="2327" max="2327" width="6.6640625" style="55" customWidth="1"/>
    <col min="2328" max="2328" width="9.109375" style="55" customWidth="1"/>
    <col min="2329" max="2329" width="1.88671875" style="55" customWidth="1"/>
    <col min="2330" max="2560" width="9.109375" style="55"/>
    <col min="2561" max="2561" width="12.44140625" style="55" customWidth="1"/>
    <col min="2562" max="2563" width="7.6640625" style="55" customWidth="1"/>
    <col min="2564" max="2564" width="1.6640625" style="55" customWidth="1"/>
    <col min="2565" max="2565" width="7.6640625" style="55" customWidth="1"/>
    <col min="2566" max="2566" width="9.5546875" style="55" customWidth="1"/>
    <col min="2567" max="2567" width="1.6640625" style="55" customWidth="1"/>
    <col min="2568" max="2568" width="6.6640625" style="55" customWidth="1"/>
    <col min="2569" max="2569" width="9.33203125" style="55" customWidth="1"/>
    <col min="2570" max="2570" width="1.6640625" style="55" customWidth="1"/>
    <col min="2571" max="2571" width="6.6640625" style="55" customWidth="1"/>
    <col min="2572" max="2572" width="9.33203125" style="55" customWidth="1"/>
    <col min="2573" max="2573" width="1.6640625" style="55" customWidth="1"/>
    <col min="2574" max="2574" width="6.88671875" style="55" customWidth="1"/>
    <col min="2575" max="2575" width="9.33203125" style="55" customWidth="1"/>
    <col min="2576" max="2576" width="1.6640625" style="55" customWidth="1"/>
    <col min="2577" max="2577" width="6.6640625" style="55" customWidth="1"/>
    <col min="2578" max="2578" width="9.33203125" style="55" customWidth="1"/>
    <col min="2579" max="2579" width="1.6640625" style="55" customWidth="1"/>
    <col min="2580" max="2580" width="7.44140625" style="55" customWidth="1"/>
    <col min="2581" max="2581" width="9.33203125" style="55" customWidth="1"/>
    <col min="2582" max="2582" width="1.88671875" style="55" customWidth="1"/>
    <col min="2583" max="2583" width="6.6640625" style="55" customWidth="1"/>
    <col min="2584" max="2584" width="9.109375" style="55" customWidth="1"/>
    <col min="2585" max="2585" width="1.88671875" style="55" customWidth="1"/>
    <col min="2586" max="2816" width="9.109375" style="55"/>
    <col min="2817" max="2817" width="12.44140625" style="55" customWidth="1"/>
    <col min="2818" max="2819" width="7.6640625" style="55" customWidth="1"/>
    <col min="2820" max="2820" width="1.6640625" style="55" customWidth="1"/>
    <col min="2821" max="2821" width="7.6640625" style="55" customWidth="1"/>
    <col min="2822" max="2822" width="9.5546875" style="55" customWidth="1"/>
    <col min="2823" max="2823" width="1.6640625" style="55" customWidth="1"/>
    <col min="2824" max="2824" width="6.6640625" style="55" customWidth="1"/>
    <col min="2825" max="2825" width="9.33203125" style="55" customWidth="1"/>
    <col min="2826" max="2826" width="1.6640625" style="55" customWidth="1"/>
    <col min="2827" max="2827" width="6.6640625" style="55" customWidth="1"/>
    <col min="2828" max="2828" width="9.33203125" style="55" customWidth="1"/>
    <col min="2829" max="2829" width="1.6640625" style="55" customWidth="1"/>
    <col min="2830" max="2830" width="6.88671875" style="55" customWidth="1"/>
    <col min="2831" max="2831" width="9.33203125" style="55" customWidth="1"/>
    <col min="2832" max="2832" width="1.6640625" style="55" customWidth="1"/>
    <col min="2833" max="2833" width="6.6640625" style="55" customWidth="1"/>
    <col min="2834" max="2834" width="9.33203125" style="55" customWidth="1"/>
    <col min="2835" max="2835" width="1.6640625" style="55" customWidth="1"/>
    <col min="2836" max="2836" width="7.44140625" style="55" customWidth="1"/>
    <col min="2837" max="2837" width="9.33203125" style="55" customWidth="1"/>
    <col min="2838" max="2838" width="1.88671875" style="55" customWidth="1"/>
    <col min="2839" max="2839" width="6.6640625" style="55" customWidth="1"/>
    <col min="2840" max="2840" width="9.109375" style="55" customWidth="1"/>
    <col min="2841" max="2841" width="1.88671875" style="55" customWidth="1"/>
    <col min="2842" max="3072" width="9.109375" style="55"/>
    <col min="3073" max="3073" width="12.44140625" style="55" customWidth="1"/>
    <col min="3074" max="3075" width="7.6640625" style="55" customWidth="1"/>
    <col min="3076" max="3076" width="1.6640625" style="55" customWidth="1"/>
    <col min="3077" max="3077" width="7.6640625" style="55" customWidth="1"/>
    <col min="3078" max="3078" width="9.5546875" style="55" customWidth="1"/>
    <col min="3079" max="3079" width="1.6640625" style="55" customWidth="1"/>
    <col min="3080" max="3080" width="6.6640625" style="55" customWidth="1"/>
    <col min="3081" max="3081" width="9.33203125" style="55" customWidth="1"/>
    <col min="3082" max="3082" width="1.6640625" style="55" customWidth="1"/>
    <col min="3083" max="3083" width="6.6640625" style="55" customWidth="1"/>
    <col min="3084" max="3084" width="9.33203125" style="55" customWidth="1"/>
    <col min="3085" max="3085" width="1.6640625" style="55" customWidth="1"/>
    <col min="3086" max="3086" width="6.88671875" style="55" customWidth="1"/>
    <col min="3087" max="3087" width="9.33203125" style="55" customWidth="1"/>
    <col min="3088" max="3088" width="1.6640625" style="55" customWidth="1"/>
    <col min="3089" max="3089" width="6.6640625" style="55" customWidth="1"/>
    <col min="3090" max="3090" width="9.33203125" style="55" customWidth="1"/>
    <col min="3091" max="3091" width="1.6640625" style="55" customWidth="1"/>
    <col min="3092" max="3092" width="7.44140625" style="55" customWidth="1"/>
    <col min="3093" max="3093" width="9.33203125" style="55" customWidth="1"/>
    <col min="3094" max="3094" width="1.88671875" style="55" customWidth="1"/>
    <col min="3095" max="3095" width="6.6640625" style="55" customWidth="1"/>
    <col min="3096" max="3096" width="9.109375" style="55" customWidth="1"/>
    <col min="3097" max="3097" width="1.88671875" style="55" customWidth="1"/>
    <col min="3098" max="3328" width="9.109375" style="55"/>
    <col min="3329" max="3329" width="12.44140625" style="55" customWidth="1"/>
    <col min="3330" max="3331" width="7.6640625" style="55" customWidth="1"/>
    <col min="3332" max="3332" width="1.6640625" style="55" customWidth="1"/>
    <col min="3333" max="3333" width="7.6640625" style="55" customWidth="1"/>
    <col min="3334" max="3334" width="9.5546875" style="55" customWidth="1"/>
    <col min="3335" max="3335" width="1.6640625" style="55" customWidth="1"/>
    <col min="3336" max="3336" width="6.6640625" style="55" customWidth="1"/>
    <col min="3337" max="3337" width="9.33203125" style="55" customWidth="1"/>
    <col min="3338" max="3338" width="1.6640625" style="55" customWidth="1"/>
    <col min="3339" max="3339" width="6.6640625" style="55" customWidth="1"/>
    <col min="3340" max="3340" width="9.33203125" style="55" customWidth="1"/>
    <col min="3341" max="3341" width="1.6640625" style="55" customWidth="1"/>
    <col min="3342" max="3342" width="6.88671875" style="55" customWidth="1"/>
    <col min="3343" max="3343" width="9.33203125" style="55" customWidth="1"/>
    <col min="3344" max="3344" width="1.6640625" style="55" customWidth="1"/>
    <col min="3345" max="3345" width="6.6640625" style="55" customWidth="1"/>
    <col min="3346" max="3346" width="9.33203125" style="55" customWidth="1"/>
    <col min="3347" max="3347" width="1.6640625" style="55" customWidth="1"/>
    <col min="3348" max="3348" width="7.44140625" style="55" customWidth="1"/>
    <col min="3349" max="3349" width="9.33203125" style="55" customWidth="1"/>
    <col min="3350" max="3350" width="1.88671875" style="55" customWidth="1"/>
    <col min="3351" max="3351" width="6.6640625" style="55" customWidth="1"/>
    <col min="3352" max="3352" width="9.109375" style="55" customWidth="1"/>
    <col min="3353" max="3353" width="1.88671875" style="55" customWidth="1"/>
    <col min="3354" max="3584" width="9.109375" style="55"/>
    <col min="3585" max="3585" width="12.44140625" style="55" customWidth="1"/>
    <col min="3586" max="3587" width="7.6640625" style="55" customWidth="1"/>
    <col min="3588" max="3588" width="1.6640625" style="55" customWidth="1"/>
    <col min="3589" max="3589" width="7.6640625" style="55" customWidth="1"/>
    <col min="3590" max="3590" width="9.5546875" style="55" customWidth="1"/>
    <col min="3591" max="3591" width="1.6640625" style="55" customWidth="1"/>
    <col min="3592" max="3592" width="6.6640625" style="55" customWidth="1"/>
    <col min="3593" max="3593" width="9.33203125" style="55" customWidth="1"/>
    <col min="3594" max="3594" width="1.6640625" style="55" customWidth="1"/>
    <col min="3595" max="3595" width="6.6640625" style="55" customWidth="1"/>
    <col min="3596" max="3596" width="9.33203125" style="55" customWidth="1"/>
    <col min="3597" max="3597" width="1.6640625" style="55" customWidth="1"/>
    <col min="3598" max="3598" width="6.88671875" style="55" customWidth="1"/>
    <col min="3599" max="3599" width="9.33203125" style="55" customWidth="1"/>
    <col min="3600" max="3600" width="1.6640625" style="55" customWidth="1"/>
    <col min="3601" max="3601" width="6.6640625" style="55" customWidth="1"/>
    <col min="3602" max="3602" width="9.33203125" style="55" customWidth="1"/>
    <col min="3603" max="3603" width="1.6640625" style="55" customWidth="1"/>
    <col min="3604" max="3604" width="7.44140625" style="55" customWidth="1"/>
    <col min="3605" max="3605" width="9.33203125" style="55" customWidth="1"/>
    <col min="3606" max="3606" width="1.88671875" style="55" customWidth="1"/>
    <col min="3607" max="3607" width="6.6640625" style="55" customWidth="1"/>
    <col min="3608" max="3608" width="9.109375" style="55" customWidth="1"/>
    <col min="3609" max="3609" width="1.88671875" style="55" customWidth="1"/>
    <col min="3610" max="3840" width="9.109375" style="55"/>
    <col min="3841" max="3841" width="12.44140625" style="55" customWidth="1"/>
    <col min="3842" max="3843" width="7.6640625" style="55" customWidth="1"/>
    <col min="3844" max="3844" width="1.6640625" style="55" customWidth="1"/>
    <col min="3845" max="3845" width="7.6640625" style="55" customWidth="1"/>
    <col min="3846" max="3846" width="9.5546875" style="55" customWidth="1"/>
    <col min="3847" max="3847" width="1.6640625" style="55" customWidth="1"/>
    <col min="3848" max="3848" width="6.6640625" style="55" customWidth="1"/>
    <col min="3849" max="3849" width="9.33203125" style="55" customWidth="1"/>
    <col min="3850" max="3850" width="1.6640625" style="55" customWidth="1"/>
    <col min="3851" max="3851" width="6.6640625" style="55" customWidth="1"/>
    <col min="3852" max="3852" width="9.33203125" style="55" customWidth="1"/>
    <col min="3853" max="3853" width="1.6640625" style="55" customWidth="1"/>
    <col min="3854" max="3854" width="6.88671875" style="55" customWidth="1"/>
    <col min="3855" max="3855" width="9.33203125" style="55" customWidth="1"/>
    <col min="3856" max="3856" width="1.6640625" style="55" customWidth="1"/>
    <col min="3857" max="3857" width="6.6640625" style="55" customWidth="1"/>
    <col min="3858" max="3858" width="9.33203125" style="55" customWidth="1"/>
    <col min="3859" max="3859" width="1.6640625" style="55" customWidth="1"/>
    <col min="3860" max="3860" width="7.44140625" style="55" customWidth="1"/>
    <col min="3861" max="3861" width="9.33203125" style="55" customWidth="1"/>
    <col min="3862" max="3862" width="1.88671875" style="55" customWidth="1"/>
    <col min="3863" max="3863" width="6.6640625" style="55" customWidth="1"/>
    <col min="3864" max="3864" width="9.109375" style="55" customWidth="1"/>
    <col min="3865" max="3865" width="1.88671875" style="55" customWidth="1"/>
    <col min="3866" max="4096" width="9.109375" style="55"/>
    <col min="4097" max="4097" width="12.44140625" style="55" customWidth="1"/>
    <col min="4098" max="4099" width="7.6640625" style="55" customWidth="1"/>
    <col min="4100" max="4100" width="1.6640625" style="55" customWidth="1"/>
    <col min="4101" max="4101" width="7.6640625" style="55" customWidth="1"/>
    <col min="4102" max="4102" width="9.5546875" style="55" customWidth="1"/>
    <col min="4103" max="4103" width="1.6640625" style="55" customWidth="1"/>
    <col min="4104" max="4104" width="6.6640625" style="55" customWidth="1"/>
    <col min="4105" max="4105" width="9.33203125" style="55" customWidth="1"/>
    <col min="4106" max="4106" width="1.6640625" style="55" customWidth="1"/>
    <col min="4107" max="4107" width="6.6640625" style="55" customWidth="1"/>
    <col min="4108" max="4108" width="9.33203125" style="55" customWidth="1"/>
    <col min="4109" max="4109" width="1.6640625" style="55" customWidth="1"/>
    <col min="4110" max="4110" width="6.88671875" style="55" customWidth="1"/>
    <col min="4111" max="4111" width="9.33203125" style="55" customWidth="1"/>
    <col min="4112" max="4112" width="1.6640625" style="55" customWidth="1"/>
    <col min="4113" max="4113" width="6.6640625" style="55" customWidth="1"/>
    <col min="4114" max="4114" width="9.33203125" style="55" customWidth="1"/>
    <col min="4115" max="4115" width="1.6640625" style="55" customWidth="1"/>
    <col min="4116" max="4116" width="7.44140625" style="55" customWidth="1"/>
    <col min="4117" max="4117" width="9.33203125" style="55" customWidth="1"/>
    <col min="4118" max="4118" width="1.88671875" style="55" customWidth="1"/>
    <col min="4119" max="4119" width="6.6640625" style="55" customWidth="1"/>
    <col min="4120" max="4120" width="9.109375" style="55" customWidth="1"/>
    <col min="4121" max="4121" width="1.88671875" style="55" customWidth="1"/>
    <col min="4122" max="4352" width="9.109375" style="55"/>
    <col min="4353" max="4353" width="12.44140625" style="55" customWidth="1"/>
    <col min="4354" max="4355" width="7.6640625" style="55" customWidth="1"/>
    <col min="4356" max="4356" width="1.6640625" style="55" customWidth="1"/>
    <col min="4357" max="4357" width="7.6640625" style="55" customWidth="1"/>
    <col min="4358" max="4358" width="9.5546875" style="55" customWidth="1"/>
    <col min="4359" max="4359" width="1.6640625" style="55" customWidth="1"/>
    <col min="4360" max="4360" width="6.6640625" style="55" customWidth="1"/>
    <col min="4361" max="4361" width="9.33203125" style="55" customWidth="1"/>
    <col min="4362" max="4362" width="1.6640625" style="55" customWidth="1"/>
    <col min="4363" max="4363" width="6.6640625" style="55" customWidth="1"/>
    <col min="4364" max="4364" width="9.33203125" style="55" customWidth="1"/>
    <col min="4365" max="4365" width="1.6640625" style="55" customWidth="1"/>
    <col min="4366" max="4366" width="6.88671875" style="55" customWidth="1"/>
    <col min="4367" max="4367" width="9.33203125" style="55" customWidth="1"/>
    <col min="4368" max="4368" width="1.6640625" style="55" customWidth="1"/>
    <col min="4369" max="4369" width="6.6640625" style="55" customWidth="1"/>
    <col min="4370" max="4370" width="9.33203125" style="55" customWidth="1"/>
    <col min="4371" max="4371" width="1.6640625" style="55" customWidth="1"/>
    <col min="4372" max="4372" width="7.44140625" style="55" customWidth="1"/>
    <col min="4373" max="4373" width="9.33203125" style="55" customWidth="1"/>
    <col min="4374" max="4374" width="1.88671875" style="55" customWidth="1"/>
    <col min="4375" max="4375" width="6.6640625" style="55" customWidth="1"/>
    <col min="4376" max="4376" width="9.109375" style="55" customWidth="1"/>
    <col min="4377" max="4377" width="1.88671875" style="55" customWidth="1"/>
    <col min="4378" max="4608" width="9.109375" style="55"/>
    <col min="4609" max="4609" width="12.44140625" style="55" customWidth="1"/>
    <col min="4610" max="4611" width="7.6640625" style="55" customWidth="1"/>
    <col min="4612" max="4612" width="1.6640625" style="55" customWidth="1"/>
    <col min="4613" max="4613" width="7.6640625" style="55" customWidth="1"/>
    <col min="4614" max="4614" width="9.5546875" style="55" customWidth="1"/>
    <col min="4615" max="4615" width="1.6640625" style="55" customWidth="1"/>
    <col min="4616" max="4616" width="6.6640625" style="55" customWidth="1"/>
    <col min="4617" max="4617" width="9.33203125" style="55" customWidth="1"/>
    <col min="4618" max="4618" width="1.6640625" style="55" customWidth="1"/>
    <col min="4619" max="4619" width="6.6640625" style="55" customWidth="1"/>
    <col min="4620" max="4620" width="9.33203125" style="55" customWidth="1"/>
    <col min="4621" max="4621" width="1.6640625" style="55" customWidth="1"/>
    <col min="4622" max="4622" width="6.88671875" style="55" customWidth="1"/>
    <col min="4623" max="4623" width="9.33203125" style="55" customWidth="1"/>
    <col min="4624" max="4624" width="1.6640625" style="55" customWidth="1"/>
    <col min="4625" max="4625" width="6.6640625" style="55" customWidth="1"/>
    <col min="4626" max="4626" width="9.33203125" style="55" customWidth="1"/>
    <col min="4627" max="4627" width="1.6640625" style="55" customWidth="1"/>
    <col min="4628" max="4628" width="7.44140625" style="55" customWidth="1"/>
    <col min="4629" max="4629" width="9.33203125" style="55" customWidth="1"/>
    <col min="4630" max="4630" width="1.88671875" style="55" customWidth="1"/>
    <col min="4631" max="4631" width="6.6640625" style="55" customWidth="1"/>
    <col min="4632" max="4632" width="9.109375" style="55" customWidth="1"/>
    <col min="4633" max="4633" width="1.88671875" style="55" customWidth="1"/>
    <col min="4634" max="4864" width="9.109375" style="55"/>
    <col min="4865" max="4865" width="12.44140625" style="55" customWidth="1"/>
    <col min="4866" max="4867" width="7.6640625" style="55" customWidth="1"/>
    <col min="4868" max="4868" width="1.6640625" style="55" customWidth="1"/>
    <col min="4869" max="4869" width="7.6640625" style="55" customWidth="1"/>
    <col min="4870" max="4870" width="9.5546875" style="55" customWidth="1"/>
    <col min="4871" max="4871" width="1.6640625" style="55" customWidth="1"/>
    <col min="4872" max="4872" width="6.6640625" style="55" customWidth="1"/>
    <col min="4873" max="4873" width="9.33203125" style="55" customWidth="1"/>
    <col min="4874" max="4874" width="1.6640625" style="55" customWidth="1"/>
    <col min="4875" max="4875" width="6.6640625" style="55" customWidth="1"/>
    <col min="4876" max="4876" width="9.33203125" style="55" customWidth="1"/>
    <col min="4877" max="4877" width="1.6640625" style="55" customWidth="1"/>
    <col min="4878" max="4878" width="6.88671875" style="55" customWidth="1"/>
    <col min="4879" max="4879" width="9.33203125" style="55" customWidth="1"/>
    <col min="4880" max="4880" width="1.6640625" style="55" customWidth="1"/>
    <col min="4881" max="4881" width="6.6640625" style="55" customWidth="1"/>
    <col min="4882" max="4882" width="9.33203125" style="55" customWidth="1"/>
    <col min="4883" max="4883" width="1.6640625" style="55" customWidth="1"/>
    <col min="4884" max="4884" width="7.44140625" style="55" customWidth="1"/>
    <col min="4885" max="4885" width="9.33203125" style="55" customWidth="1"/>
    <col min="4886" max="4886" width="1.88671875" style="55" customWidth="1"/>
    <col min="4887" max="4887" width="6.6640625" style="55" customWidth="1"/>
    <col min="4888" max="4888" width="9.109375" style="55" customWidth="1"/>
    <col min="4889" max="4889" width="1.88671875" style="55" customWidth="1"/>
    <col min="4890" max="5120" width="9.109375" style="55"/>
    <col min="5121" max="5121" width="12.44140625" style="55" customWidth="1"/>
    <col min="5122" max="5123" width="7.6640625" style="55" customWidth="1"/>
    <col min="5124" max="5124" width="1.6640625" style="55" customWidth="1"/>
    <col min="5125" max="5125" width="7.6640625" style="55" customWidth="1"/>
    <col min="5126" max="5126" width="9.5546875" style="55" customWidth="1"/>
    <col min="5127" max="5127" width="1.6640625" style="55" customWidth="1"/>
    <col min="5128" max="5128" width="6.6640625" style="55" customWidth="1"/>
    <col min="5129" max="5129" width="9.33203125" style="55" customWidth="1"/>
    <col min="5130" max="5130" width="1.6640625" style="55" customWidth="1"/>
    <col min="5131" max="5131" width="6.6640625" style="55" customWidth="1"/>
    <col min="5132" max="5132" width="9.33203125" style="55" customWidth="1"/>
    <col min="5133" max="5133" width="1.6640625" style="55" customWidth="1"/>
    <col min="5134" max="5134" width="6.88671875" style="55" customWidth="1"/>
    <col min="5135" max="5135" width="9.33203125" style="55" customWidth="1"/>
    <col min="5136" max="5136" width="1.6640625" style="55" customWidth="1"/>
    <col min="5137" max="5137" width="6.6640625" style="55" customWidth="1"/>
    <col min="5138" max="5138" width="9.33203125" style="55" customWidth="1"/>
    <col min="5139" max="5139" width="1.6640625" style="55" customWidth="1"/>
    <col min="5140" max="5140" width="7.44140625" style="55" customWidth="1"/>
    <col min="5141" max="5141" width="9.33203125" style="55" customWidth="1"/>
    <col min="5142" max="5142" width="1.88671875" style="55" customWidth="1"/>
    <col min="5143" max="5143" width="6.6640625" style="55" customWidth="1"/>
    <col min="5144" max="5144" width="9.109375" style="55" customWidth="1"/>
    <col min="5145" max="5145" width="1.88671875" style="55" customWidth="1"/>
    <col min="5146" max="5376" width="9.109375" style="55"/>
    <col min="5377" max="5377" width="12.44140625" style="55" customWidth="1"/>
    <col min="5378" max="5379" width="7.6640625" style="55" customWidth="1"/>
    <col min="5380" max="5380" width="1.6640625" style="55" customWidth="1"/>
    <col min="5381" max="5381" width="7.6640625" style="55" customWidth="1"/>
    <col min="5382" max="5382" width="9.5546875" style="55" customWidth="1"/>
    <col min="5383" max="5383" width="1.6640625" style="55" customWidth="1"/>
    <col min="5384" max="5384" width="6.6640625" style="55" customWidth="1"/>
    <col min="5385" max="5385" width="9.33203125" style="55" customWidth="1"/>
    <col min="5386" max="5386" width="1.6640625" style="55" customWidth="1"/>
    <col min="5387" max="5387" width="6.6640625" style="55" customWidth="1"/>
    <col min="5388" max="5388" width="9.33203125" style="55" customWidth="1"/>
    <col min="5389" max="5389" width="1.6640625" style="55" customWidth="1"/>
    <col min="5390" max="5390" width="6.88671875" style="55" customWidth="1"/>
    <col min="5391" max="5391" width="9.33203125" style="55" customWidth="1"/>
    <col min="5392" max="5392" width="1.6640625" style="55" customWidth="1"/>
    <col min="5393" max="5393" width="6.6640625" style="55" customWidth="1"/>
    <col min="5394" max="5394" width="9.33203125" style="55" customWidth="1"/>
    <col min="5395" max="5395" width="1.6640625" style="55" customWidth="1"/>
    <col min="5396" max="5396" width="7.44140625" style="55" customWidth="1"/>
    <col min="5397" max="5397" width="9.33203125" style="55" customWidth="1"/>
    <col min="5398" max="5398" width="1.88671875" style="55" customWidth="1"/>
    <col min="5399" max="5399" width="6.6640625" style="55" customWidth="1"/>
    <col min="5400" max="5400" width="9.109375" style="55" customWidth="1"/>
    <col min="5401" max="5401" width="1.88671875" style="55" customWidth="1"/>
    <col min="5402" max="5632" width="9.109375" style="55"/>
    <col min="5633" max="5633" width="12.44140625" style="55" customWidth="1"/>
    <col min="5634" max="5635" width="7.6640625" style="55" customWidth="1"/>
    <col min="5636" max="5636" width="1.6640625" style="55" customWidth="1"/>
    <col min="5637" max="5637" width="7.6640625" style="55" customWidth="1"/>
    <col min="5638" max="5638" width="9.5546875" style="55" customWidth="1"/>
    <col min="5639" max="5639" width="1.6640625" style="55" customWidth="1"/>
    <col min="5640" max="5640" width="6.6640625" style="55" customWidth="1"/>
    <col min="5641" max="5641" width="9.33203125" style="55" customWidth="1"/>
    <col min="5642" max="5642" width="1.6640625" style="55" customWidth="1"/>
    <col min="5643" max="5643" width="6.6640625" style="55" customWidth="1"/>
    <col min="5644" max="5644" width="9.33203125" style="55" customWidth="1"/>
    <col min="5645" max="5645" width="1.6640625" style="55" customWidth="1"/>
    <col min="5646" max="5646" width="6.88671875" style="55" customWidth="1"/>
    <col min="5647" max="5647" width="9.33203125" style="55" customWidth="1"/>
    <col min="5648" max="5648" width="1.6640625" style="55" customWidth="1"/>
    <col min="5649" max="5649" width="6.6640625" style="55" customWidth="1"/>
    <col min="5650" max="5650" width="9.33203125" style="55" customWidth="1"/>
    <col min="5651" max="5651" width="1.6640625" style="55" customWidth="1"/>
    <col min="5652" max="5652" width="7.44140625" style="55" customWidth="1"/>
    <col min="5653" max="5653" width="9.33203125" style="55" customWidth="1"/>
    <col min="5654" max="5654" width="1.88671875" style="55" customWidth="1"/>
    <col min="5655" max="5655" width="6.6640625" style="55" customWidth="1"/>
    <col min="5656" max="5656" width="9.109375" style="55" customWidth="1"/>
    <col min="5657" max="5657" width="1.88671875" style="55" customWidth="1"/>
    <col min="5658" max="5888" width="9.109375" style="55"/>
    <col min="5889" max="5889" width="12.44140625" style="55" customWidth="1"/>
    <col min="5890" max="5891" width="7.6640625" style="55" customWidth="1"/>
    <col min="5892" max="5892" width="1.6640625" style="55" customWidth="1"/>
    <col min="5893" max="5893" width="7.6640625" style="55" customWidth="1"/>
    <col min="5894" max="5894" width="9.5546875" style="55" customWidth="1"/>
    <col min="5895" max="5895" width="1.6640625" style="55" customWidth="1"/>
    <col min="5896" max="5896" width="6.6640625" style="55" customWidth="1"/>
    <col min="5897" max="5897" width="9.33203125" style="55" customWidth="1"/>
    <col min="5898" max="5898" width="1.6640625" style="55" customWidth="1"/>
    <col min="5899" max="5899" width="6.6640625" style="55" customWidth="1"/>
    <col min="5900" max="5900" width="9.33203125" style="55" customWidth="1"/>
    <col min="5901" max="5901" width="1.6640625" style="55" customWidth="1"/>
    <col min="5902" max="5902" width="6.88671875" style="55" customWidth="1"/>
    <col min="5903" max="5903" width="9.33203125" style="55" customWidth="1"/>
    <col min="5904" max="5904" width="1.6640625" style="55" customWidth="1"/>
    <col min="5905" max="5905" width="6.6640625" style="55" customWidth="1"/>
    <col min="5906" max="5906" width="9.33203125" style="55" customWidth="1"/>
    <col min="5907" max="5907" width="1.6640625" style="55" customWidth="1"/>
    <col min="5908" max="5908" width="7.44140625" style="55" customWidth="1"/>
    <col min="5909" max="5909" width="9.33203125" style="55" customWidth="1"/>
    <col min="5910" max="5910" width="1.88671875" style="55" customWidth="1"/>
    <col min="5911" max="5911" width="6.6640625" style="55" customWidth="1"/>
    <col min="5912" max="5912" width="9.109375" style="55" customWidth="1"/>
    <col min="5913" max="5913" width="1.88671875" style="55" customWidth="1"/>
    <col min="5914" max="6144" width="9.109375" style="55"/>
    <col min="6145" max="6145" width="12.44140625" style="55" customWidth="1"/>
    <col min="6146" max="6147" width="7.6640625" style="55" customWidth="1"/>
    <col min="6148" max="6148" width="1.6640625" style="55" customWidth="1"/>
    <col min="6149" max="6149" width="7.6640625" style="55" customWidth="1"/>
    <col min="6150" max="6150" width="9.5546875" style="55" customWidth="1"/>
    <col min="6151" max="6151" width="1.6640625" style="55" customWidth="1"/>
    <col min="6152" max="6152" width="6.6640625" style="55" customWidth="1"/>
    <col min="6153" max="6153" width="9.33203125" style="55" customWidth="1"/>
    <col min="6154" max="6154" width="1.6640625" style="55" customWidth="1"/>
    <col min="6155" max="6155" width="6.6640625" style="55" customWidth="1"/>
    <col min="6156" max="6156" width="9.33203125" style="55" customWidth="1"/>
    <col min="6157" max="6157" width="1.6640625" style="55" customWidth="1"/>
    <col min="6158" max="6158" width="6.88671875" style="55" customWidth="1"/>
    <col min="6159" max="6159" width="9.33203125" style="55" customWidth="1"/>
    <col min="6160" max="6160" width="1.6640625" style="55" customWidth="1"/>
    <col min="6161" max="6161" width="6.6640625" style="55" customWidth="1"/>
    <col min="6162" max="6162" width="9.33203125" style="55" customWidth="1"/>
    <col min="6163" max="6163" width="1.6640625" style="55" customWidth="1"/>
    <col min="6164" max="6164" width="7.44140625" style="55" customWidth="1"/>
    <col min="6165" max="6165" width="9.33203125" style="55" customWidth="1"/>
    <col min="6166" max="6166" width="1.88671875" style="55" customWidth="1"/>
    <col min="6167" max="6167" width="6.6640625" style="55" customWidth="1"/>
    <col min="6168" max="6168" width="9.109375" style="55" customWidth="1"/>
    <col min="6169" max="6169" width="1.88671875" style="55" customWidth="1"/>
    <col min="6170" max="6400" width="9.109375" style="55"/>
    <col min="6401" max="6401" width="12.44140625" style="55" customWidth="1"/>
    <col min="6402" max="6403" width="7.6640625" style="55" customWidth="1"/>
    <col min="6404" max="6404" width="1.6640625" style="55" customWidth="1"/>
    <col min="6405" max="6405" width="7.6640625" style="55" customWidth="1"/>
    <col min="6406" max="6406" width="9.5546875" style="55" customWidth="1"/>
    <col min="6407" max="6407" width="1.6640625" style="55" customWidth="1"/>
    <col min="6408" max="6408" width="6.6640625" style="55" customWidth="1"/>
    <col min="6409" max="6409" width="9.33203125" style="55" customWidth="1"/>
    <col min="6410" max="6410" width="1.6640625" style="55" customWidth="1"/>
    <col min="6411" max="6411" width="6.6640625" style="55" customWidth="1"/>
    <col min="6412" max="6412" width="9.33203125" style="55" customWidth="1"/>
    <col min="6413" max="6413" width="1.6640625" style="55" customWidth="1"/>
    <col min="6414" max="6414" width="6.88671875" style="55" customWidth="1"/>
    <col min="6415" max="6415" width="9.33203125" style="55" customWidth="1"/>
    <col min="6416" max="6416" width="1.6640625" style="55" customWidth="1"/>
    <col min="6417" max="6417" width="6.6640625" style="55" customWidth="1"/>
    <col min="6418" max="6418" width="9.33203125" style="55" customWidth="1"/>
    <col min="6419" max="6419" width="1.6640625" style="55" customWidth="1"/>
    <col min="6420" max="6420" width="7.44140625" style="55" customWidth="1"/>
    <col min="6421" max="6421" width="9.33203125" style="55" customWidth="1"/>
    <col min="6422" max="6422" width="1.88671875" style="55" customWidth="1"/>
    <col min="6423" max="6423" width="6.6640625" style="55" customWidth="1"/>
    <col min="6424" max="6424" width="9.109375" style="55" customWidth="1"/>
    <col min="6425" max="6425" width="1.88671875" style="55" customWidth="1"/>
    <col min="6426" max="6656" width="9.109375" style="55"/>
    <col min="6657" max="6657" width="12.44140625" style="55" customWidth="1"/>
    <col min="6658" max="6659" width="7.6640625" style="55" customWidth="1"/>
    <col min="6660" max="6660" width="1.6640625" style="55" customWidth="1"/>
    <col min="6661" max="6661" width="7.6640625" style="55" customWidth="1"/>
    <col min="6662" max="6662" width="9.5546875" style="55" customWidth="1"/>
    <col min="6663" max="6663" width="1.6640625" style="55" customWidth="1"/>
    <col min="6664" max="6664" width="6.6640625" style="55" customWidth="1"/>
    <col min="6665" max="6665" width="9.33203125" style="55" customWidth="1"/>
    <col min="6666" max="6666" width="1.6640625" style="55" customWidth="1"/>
    <col min="6667" max="6667" width="6.6640625" style="55" customWidth="1"/>
    <col min="6668" max="6668" width="9.33203125" style="55" customWidth="1"/>
    <col min="6669" max="6669" width="1.6640625" style="55" customWidth="1"/>
    <col min="6670" max="6670" width="6.88671875" style="55" customWidth="1"/>
    <col min="6671" max="6671" width="9.33203125" style="55" customWidth="1"/>
    <col min="6672" max="6672" width="1.6640625" style="55" customWidth="1"/>
    <col min="6673" max="6673" width="6.6640625" style="55" customWidth="1"/>
    <col min="6674" max="6674" width="9.33203125" style="55" customWidth="1"/>
    <col min="6675" max="6675" width="1.6640625" style="55" customWidth="1"/>
    <col min="6676" max="6676" width="7.44140625" style="55" customWidth="1"/>
    <col min="6677" max="6677" width="9.33203125" style="55" customWidth="1"/>
    <col min="6678" max="6678" width="1.88671875" style="55" customWidth="1"/>
    <col min="6679" max="6679" width="6.6640625" style="55" customWidth="1"/>
    <col min="6680" max="6680" width="9.109375" style="55" customWidth="1"/>
    <col min="6681" max="6681" width="1.88671875" style="55" customWidth="1"/>
    <col min="6682" max="6912" width="9.109375" style="55"/>
    <col min="6913" max="6913" width="12.44140625" style="55" customWidth="1"/>
    <col min="6914" max="6915" width="7.6640625" style="55" customWidth="1"/>
    <col min="6916" max="6916" width="1.6640625" style="55" customWidth="1"/>
    <col min="6917" max="6917" width="7.6640625" style="55" customWidth="1"/>
    <col min="6918" max="6918" width="9.5546875" style="55" customWidth="1"/>
    <col min="6919" max="6919" width="1.6640625" style="55" customWidth="1"/>
    <col min="6920" max="6920" width="6.6640625" style="55" customWidth="1"/>
    <col min="6921" max="6921" width="9.33203125" style="55" customWidth="1"/>
    <col min="6922" max="6922" width="1.6640625" style="55" customWidth="1"/>
    <col min="6923" max="6923" width="6.6640625" style="55" customWidth="1"/>
    <col min="6924" max="6924" width="9.33203125" style="55" customWidth="1"/>
    <col min="6925" max="6925" width="1.6640625" style="55" customWidth="1"/>
    <col min="6926" max="6926" width="6.88671875" style="55" customWidth="1"/>
    <col min="6927" max="6927" width="9.33203125" style="55" customWidth="1"/>
    <col min="6928" max="6928" width="1.6640625" style="55" customWidth="1"/>
    <col min="6929" max="6929" width="6.6640625" style="55" customWidth="1"/>
    <col min="6930" max="6930" width="9.33203125" style="55" customWidth="1"/>
    <col min="6931" max="6931" width="1.6640625" style="55" customWidth="1"/>
    <col min="6932" max="6932" width="7.44140625" style="55" customWidth="1"/>
    <col min="6933" max="6933" width="9.33203125" style="55" customWidth="1"/>
    <col min="6934" max="6934" width="1.88671875" style="55" customWidth="1"/>
    <col min="6935" max="6935" width="6.6640625" style="55" customWidth="1"/>
    <col min="6936" max="6936" width="9.109375" style="55" customWidth="1"/>
    <col min="6937" max="6937" width="1.88671875" style="55" customWidth="1"/>
    <col min="6938" max="7168" width="9.109375" style="55"/>
    <col min="7169" max="7169" width="12.44140625" style="55" customWidth="1"/>
    <col min="7170" max="7171" width="7.6640625" style="55" customWidth="1"/>
    <col min="7172" max="7172" width="1.6640625" style="55" customWidth="1"/>
    <col min="7173" max="7173" width="7.6640625" style="55" customWidth="1"/>
    <col min="7174" max="7174" width="9.5546875" style="55" customWidth="1"/>
    <col min="7175" max="7175" width="1.6640625" style="55" customWidth="1"/>
    <col min="7176" max="7176" width="6.6640625" style="55" customWidth="1"/>
    <col min="7177" max="7177" width="9.33203125" style="55" customWidth="1"/>
    <col min="7178" max="7178" width="1.6640625" style="55" customWidth="1"/>
    <col min="7179" max="7179" width="6.6640625" style="55" customWidth="1"/>
    <col min="7180" max="7180" width="9.33203125" style="55" customWidth="1"/>
    <col min="7181" max="7181" width="1.6640625" style="55" customWidth="1"/>
    <col min="7182" max="7182" width="6.88671875" style="55" customWidth="1"/>
    <col min="7183" max="7183" width="9.33203125" style="55" customWidth="1"/>
    <col min="7184" max="7184" width="1.6640625" style="55" customWidth="1"/>
    <col min="7185" max="7185" width="6.6640625" style="55" customWidth="1"/>
    <col min="7186" max="7186" width="9.33203125" style="55" customWidth="1"/>
    <col min="7187" max="7187" width="1.6640625" style="55" customWidth="1"/>
    <col min="7188" max="7188" width="7.44140625" style="55" customWidth="1"/>
    <col min="7189" max="7189" width="9.33203125" style="55" customWidth="1"/>
    <col min="7190" max="7190" width="1.88671875" style="55" customWidth="1"/>
    <col min="7191" max="7191" width="6.6640625" style="55" customWidth="1"/>
    <col min="7192" max="7192" width="9.109375" style="55" customWidth="1"/>
    <col min="7193" max="7193" width="1.88671875" style="55" customWidth="1"/>
    <col min="7194" max="7424" width="9.109375" style="55"/>
    <col min="7425" max="7425" width="12.44140625" style="55" customWidth="1"/>
    <col min="7426" max="7427" width="7.6640625" style="55" customWidth="1"/>
    <col min="7428" max="7428" width="1.6640625" style="55" customWidth="1"/>
    <col min="7429" max="7429" width="7.6640625" style="55" customWidth="1"/>
    <col min="7430" max="7430" width="9.5546875" style="55" customWidth="1"/>
    <col min="7431" max="7431" width="1.6640625" style="55" customWidth="1"/>
    <col min="7432" max="7432" width="6.6640625" style="55" customWidth="1"/>
    <col min="7433" max="7433" width="9.33203125" style="55" customWidth="1"/>
    <col min="7434" max="7434" width="1.6640625" style="55" customWidth="1"/>
    <col min="7435" max="7435" width="6.6640625" style="55" customWidth="1"/>
    <col min="7436" max="7436" width="9.33203125" style="55" customWidth="1"/>
    <col min="7437" max="7437" width="1.6640625" style="55" customWidth="1"/>
    <col min="7438" max="7438" width="6.88671875" style="55" customWidth="1"/>
    <col min="7439" max="7439" width="9.33203125" style="55" customWidth="1"/>
    <col min="7440" max="7440" width="1.6640625" style="55" customWidth="1"/>
    <col min="7441" max="7441" width="6.6640625" style="55" customWidth="1"/>
    <col min="7442" max="7442" width="9.33203125" style="55" customWidth="1"/>
    <col min="7443" max="7443" width="1.6640625" style="55" customWidth="1"/>
    <col min="7444" max="7444" width="7.44140625" style="55" customWidth="1"/>
    <col min="7445" max="7445" width="9.33203125" style="55" customWidth="1"/>
    <col min="7446" max="7446" width="1.88671875" style="55" customWidth="1"/>
    <col min="7447" max="7447" width="6.6640625" style="55" customWidth="1"/>
    <col min="7448" max="7448" width="9.109375" style="55" customWidth="1"/>
    <col min="7449" max="7449" width="1.88671875" style="55" customWidth="1"/>
    <col min="7450" max="7680" width="9.109375" style="55"/>
    <col min="7681" max="7681" width="12.44140625" style="55" customWidth="1"/>
    <col min="7682" max="7683" width="7.6640625" style="55" customWidth="1"/>
    <col min="7684" max="7684" width="1.6640625" style="55" customWidth="1"/>
    <col min="7685" max="7685" width="7.6640625" style="55" customWidth="1"/>
    <col min="7686" max="7686" width="9.5546875" style="55" customWidth="1"/>
    <col min="7687" max="7687" width="1.6640625" style="55" customWidth="1"/>
    <col min="7688" max="7688" width="6.6640625" style="55" customWidth="1"/>
    <col min="7689" max="7689" width="9.33203125" style="55" customWidth="1"/>
    <col min="7690" max="7690" width="1.6640625" style="55" customWidth="1"/>
    <col min="7691" max="7691" width="6.6640625" style="55" customWidth="1"/>
    <col min="7692" max="7692" width="9.33203125" style="55" customWidth="1"/>
    <col min="7693" max="7693" width="1.6640625" style="55" customWidth="1"/>
    <col min="7694" max="7694" width="6.88671875" style="55" customWidth="1"/>
    <col min="7695" max="7695" width="9.33203125" style="55" customWidth="1"/>
    <col min="7696" max="7696" width="1.6640625" style="55" customWidth="1"/>
    <col min="7697" max="7697" width="6.6640625" style="55" customWidth="1"/>
    <col min="7698" max="7698" width="9.33203125" style="55" customWidth="1"/>
    <col min="7699" max="7699" width="1.6640625" style="55" customWidth="1"/>
    <col min="7700" max="7700" width="7.44140625" style="55" customWidth="1"/>
    <col min="7701" max="7701" width="9.33203125" style="55" customWidth="1"/>
    <col min="7702" max="7702" width="1.88671875" style="55" customWidth="1"/>
    <col min="7703" max="7703" width="6.6640625" style="55" customWidth="1"/>
    <col min="7704" max="7704" width="9.109375" style="55" customWidth="1"/>
    <col min="7705" max="7705" width="1.88671875" style="55" customWidth="1"/>
    <col min="7706" max="7936" width="9.109375" style="55"/>
    <col min="7937" max="7937" width="12.44140625" style="55" customWidth="1"/>
    <col min="7938" max="7939" width="7.6640625" style="55" customWidth="1"/>
    <col min="7940" max="7940" width="1.6640625" style="55" customWidth="1"/>
    <col min="7941" max="7941" width="7.6640625" style="55" customWidth="1"/>
    <col min="7942" max="7942" width="9.5546875" style="55" customWidth="1"/>
    <col min="7943" max="7943" width="1.6640625" style="55" customWidth="1"/>
    <col min="7944" max="7944" width="6.6640625" style="55" customWidth="1"/>
    <col min="7945" max="7945" width="9.33203125" style="55" customWidth="1"/>
    <col min="7946" max="7946" width="1.6640625" style="55" customWidth="1"/>
    <col min="7947" max="7947" width="6.6640625" style="55" customWidth="1"/>
    <col min="7948" max="7948" width="9.33203125" style="55" customWidth="1"/>
    <col min="7949" max="7949" width="1.6640625" style="55" customWidth="1"/>
    <col min="7950" max="7950" width="6.88671875" style="55" customWidth="1"/>
    <col min="7951" max="7951" width="9.33203125" style="55" customWidth="1"/>
    <col min="7952" max="7952" width="1.6640625" style="55" customWidth="1"/>
    <col min="7953" max="7953" width="6.6640625" style="55" customWidth="1"/>
    <col min="7954" max="7954" width="9.33203125" style="55" customWidth="1"/>
    <col min="7955" max="7955" width="1.6640625" style="55" customWidth="1"/>
    <col min="7956" max="7956" width="7.44140625" style="55" customWidth="1"/>
    <col min="7957" max="7957" width="9.33203125" style="55" customWidth="1"/>
    <col min="7958" max="7958" width="1.88671875" style="55" customWidth="1"/>
    <col min="7959" max="7959" width="6.6640625" style="55" customWidth="1"/>
    <col min="7960" max="7960" width="9.109375" style="55" customWidth="1"/>
    <col min="7961" max="7961" width="1.88671875" style="55" customWidth="1"/>
    <col min="7962" max="8192" width="9.109375" style="55"/>
    <col min="8193" max="8193" width="12.44140625" style="55" customWidth="1"/>
    <col min="8194" max="8195" width="7.6640625" style="55" customWidth="1"/>
    <col min="8196" max="8196" width="1.6640625" style="55" customWidth="1"/>
    <col min="8197" max="8197" width="7.6640625" style="55" customWidth="1"/>
    <col min="8198" max="8198" width="9.5546875" style="55" customWidth="1"/>
    <col min="8199" max="8199" width="1.6640625" style="55" customWidth="1"/>
    <col min="8200" max="8200" width="6.6640625" style="55" customWidth="1"/>
    <col min="8201" max="8201" width="9.33203125" style="55" customWidth="1"/>
    <col min="8202" max="8202" width="1.6640625" style="55" customWidth="1"/>
    <col min="8203" max="8203" width="6.6640625" style="55" customWidth="1"/>
    <col min="8204" max="8204" width="9.33203125" style="55" customWidth="1"/>
    <col min="8205" max="8205" width="1.6640625" style="55" customWidth="1"/>
    <col min="8206" max="8206" width="6.88671875" style="55" customWidth="1"/>
    <col min="8207" max="8207" width="9.33203125" style="55" customWidth="1"/>
    <col min="8208" max="8208" width="1.6640625" style="55" customWidth="1"/>
    <col min="8209" max="8209" width="6.6640625" style="55" customWidth="1"/>
    <col min="8210" max="8210" width="9.33203125" style="55" customWidth="1"/>
    <col min="8211" max="8211" width="1.6640625" style="55" customWidth="1"/>
    <col min="8212" max="8212" width="7.44140625" style="55" customWidth="1"/>
    <col min="8213" max="8213" width="9.33203125" style="55" customWidth="1"/>
    <col min="8214" max="8214" width="1.88671875" style="55" customWidth="1"/>
    <col min="8215" max="8215" width="6.6640625" style="55" customWidth="1"/>
    <col min="8216" max="8216" width="9.109375" style="55" customWidth="1"/>
    <col min="8217" max="8217" width="1.88671875" style="55" customWidth="1"/>
    <col min="8218" max="8448" width="9.109375" style="55"/>
    <col min="8449" max="8449" width="12.44140625" style="55" customWidth="1"/>
    <col min="8450" max="8451" width="7.6640625" style="55" customWidth="1"/>
    <col min="8452" max="8452" width="1.6640625" style="55" customWidth="1"/>
    <col min="8453" max="8453" width="7.6640625" style="55" customWidth="1"/>
    <col min="8454" max="8454" width="9.5546875" style="55" customWidth="1"/>
    <col min="8455" max="8455" width="1.6640625" style="55" customWidth="1"/>
    <col min="8456" max="8456" width="6.6640625" style="55" customWidth="1"/>
    <col min="8457" max="8457" width="9.33203125" style="55" customWidth="1"/>
    <col min="8458" max="8458" width="1.6640625" style="55" customWidth="1"/>
    <col min="8459" max="8459" width="6.6640625" style="55" customWidth="1"/>
    <col min="8460" max="8460" width="9.33203125" style="55" customWidth="1"/>
    <col min="8461" max="8461" width="1.6640625" style="55" customWidth="1"/>
    <col min="8462" max="8462" width="6.88671875" style="55" customWidth="1"/>
    <col min="8463" max="8463" width="9.33203125" style="55" customWidth="1"/>
    <col min="8464" max="8464" width="1.6640625" style="55" customWidth="1"/>
    <col min="8465" max="8465" width="6.6640625" style="55" customWidth="1"/>
    <col min="8466" max="8466" width="9.33203125" style="55" customWidth="1"/>
    <col min="8467" max="8467" width="1.6640625" style="55" customWidth="1"/>
    <col min="8468" max="8468" width="7.44140625" style="55" customWidth="1"/>
    <col min="8469" max="8469" width="9.33203125" style="55" customWidth="1"/>
    <col min="8470" max="8470" width="1.88671875" style="55" customWidth="1"/>
    <col min="8471" max="8471" width="6.6640625" style="55" customWidth="1"/>
    <col min="8472" max="8472" width="9.109375" style="55" customWidth="1"/>
    <col min="8473" max="8473" width="1.88671875" style="55" customWidth="1"/>
    <col min="8474" max="8704" width="9.109375" style="55"/>
    <col min="8705" max="8705" width="12.44140625" style="55" customWidth="1"/>
    <col min="8706" max="8707" width="7.6640625" style="55" customWidth="1"/>
    <col min="8708" max="8708" width="1.6640625" style="55" customWidth="1"/>
    <col min="8709" max="8709" width="7.6640625" style="55" customWidth="1"/>
    <col min="8710" max="8710" width="9.5546875" style="55" customWidth="1"/>
    <col min="8711" max="8711" width="1.6640625" style="55" customWidth="1"/>
    <col min="8712" max="8712" width="6.6640625" style="55" customWidth="1"/>
    <col min="8713" max="8713" width="9.33203125" style="55" customWidth="1"/>
    <col min="8714" max="8714" width="1.6640625" style="55" customWidth="1"/>
    <col min="8715" max="8715" width="6.6640625" style="55" customWidth="1"/>
    <col min="8716" max="8716" width="9.33203125" style="55" customWidth="1"/>
    <col min="8717" max="8717" width="1.6640625" style="55" customWidth="1"/>
    <col min="8718" max="8718" width="6.88671875" style="55" customWidth="1"/>
    <col min="8719" max="8719" width="9.33203125" style="55" customWidth="1"/>
    <col min="8720" max="8720" width="1.6640625" style="55" customWidth="1"/>
    <col min="8721" max="8721" width="6.6640625" style="55" customWidth="1"/>
    <col min="8722" max="8722" width="9.33203125" style="55" customWidth="1"/>
    <col min="8723" max="8723" width="1.6640625" style="55" customWidth="1"/>
    <col min="8724" max="8724" width="7.44140625" style="55" customWidth="1"/>
    <col min="8725" max="8725" width="9.33203125" style="55" customWidth="1"/>
    <col min="8726" max="8726" width="1.88671875" style="55" customWidth="1"/>
    <col min="8727" max="8727" width="6.6640625" style="55" customWidth="1"/>
    <col min="8728" max="8728" width="9.109375" style="55" customWidth="1"/>
    <col min="8729" max="8729" width="1.88671875" style="55" customWidth="1"/>
    <col min="8730" max="8960" width="9.109375" style="55"/>
    <col min="8961" max="8961" width="12.44140625" style="55" customWidth="1"/>
    <col min="8962" max="8963" width="7.6640625" style="55" customWidth="1"/>
    <col min="8964" max="8964" width="1.6640625" style="55" customWidth="1"/>
    <col min="8965" max="8965" width="7.6640625" style="55" customWidth="1"/>
    <col min="8966" max="8966" width="9.5546875" style="55" customWidth="1"/>
    <col min="8967" max="8967" width="1.6640625" style="55" customWidth="1"/>
    <col min="8968" max="8968" width="6.6640625" style="55" customWidth="1"/>
    <col min="8969" max="8969" width="9.33203125" style="55" customWidth="1"/>
    <col min="8970" max="8970" width="1.6640625" style="55" customWidth="1"/>
    <col min="8971" max="8971" width="6.6640625" style="55" customWidth="1"/>
    <col min="8972" max="8972" width="9.33203125" style="55" customWidth="1"/>
    <col min="8973" max="8973" width="1.6640625" style="55" customWidth="1"/>
    <col min="8974" max="8974" width="6.88671875" style="55" customWidth="1"/>
    <col min="8975" max="8975" width="9.33203125" style="55" customWidth="1"/>
    <col min="8976" max="8976" width="1.6640625" style="55" customWidth="1"/>
    <col min="8977" max="8977" width="6.6640625" style="55" customWidth="1"/>
    <col min="8978" max="8978" width="9.33203125" style="55" customWidth="1"/>
    <col min="8979" max="8979" width="1.6640625" style="55" customWidth="1"/>
    <col min="8980" max="8980" width="7.44140625" style="55" customWidth="1"/>
    <col min="8981" max="8981" width="9.33203125" style="55" customWidth="1"/>
    <col min="8982" max="8982" width="1.88671875" style="55" customWidth="1"/>
    <col min="8983" max="8983" width="6.6640625" style="55" customWidth="1"/>
    <col min="8984" max="8984" width="9.109375" style="55" customWidth="1"/>
    <col min="8985" max="8985" width="1.88671875" style="55" customWidth="1"/>
    <col min="8986" max="9216" width="9.109375" style="55"/>
    <col min="9217" max="9217" width="12.44140625" style="55" customWidth="1"/>
    <col min="9218" max="9219" width="7.6640625" style="55" customWidth="1"/>
    <col min="9220" max="9220" width="1.6640625" style="55" customWidth="1"/>
    <col min="9221" max="9221" width="7.6640625" style="55" customWidth="1"/>
    <col min="9222" max="9222" width="9.5546875" style="55" customWidth="1"/>
    <col min="9223" max="9223" width="1.6640625" style="55" customWidth="1"/>
    <col min="9224" max="9224" width="6.6640625" style="55" customWidth="1"/>
    <col min="9225" max="9225" width="9.33203125" style="55" customWidth="1"/>
    <col min="9226" max="9226" width="1.6640625" style="55" customWidth="1"/>
    <col min="9227" max="9227" width="6.6640625" style="55" customWidth="1"/>
    <col min="9228" max="9228" width="9.33203125" style="55" customWidth="1"/>
    <col min="9229" max="9229" width="1.6640625" style="55" customWidth="1"/>
    <col min="9230" max="9230" width="6.88671875" style="55" customWidth="1"/>
    <col min="9231" max="9231" width="9.33203125" style="55" customWidth="1"/>
    <col min="9232" max="9232" width="1.6640625" style="55" customWidth="1"/>
    <col min="9233" max="9233" width="6.6640625" style="55" customWidth="1"/>
    <col min="9234" max="9234" width="9.33203125" style="55" customWidth="1"/>
    <col min="9235" max="9235" width="1.6640625" style="55" customWidth="1"/>
    <col min="9236" max="9236" width="7.44140625" style="55" customWidth="1"/>
    <col min="9237" max="9237" width="9.33203125" style="55" customWidth="1"/>
    <col min="9238" max="9238" width="1.88671875" style="55" customWidth="1"/>
    <col min="9239" max="9239" width="6.6640625" style="55" customWidth="1"/>
    <col min="9240" max="9240" width="9.109375" style="55" customWidth="1"/>
    <col min="9241" max="9241" width="1.88671875" style="55" customWidth="1"/>
    <col min="9242" max="9472" width="9.109375" style="55"/>
    <col min="9473" max="9473" width="12.44140625" style="55" customWidth="1"/>
    <col min="9474" max="9475" width="7.6640625" style="55" customWidth="1"/>
    <col min="9476" max="9476" width="1.6640625" style="55" customWidth="1"/>
    <col min="9477" max="9477" width="7.6640625" style="55" customWidth="1"/>
    <col min="9478" max="9478" width="9.5546875" style="55" customWidth="1"/>
    <col min="9479" max="9479" width="1.6640625" style="55" customWidth="1"/>
    <col min="9480" max="9480" width="6.6640625" style="55" customWidth="1"/>
    <col min="9481" max="9481" width="9.33203125" style="55" customWidth="1"/>
    <col min="9482" max="9482" width="1.6640625" style="55" customWidth="1"/>
    <col min="9483" max="9483" width="6.6640625" style="55" customWidth="1"/>
    <col min="9484" max="9484" width="9.33203125" style="55" customWidth="1"/>
    <col min="9485" max="9485" width="1.6640625" style="55" customWidth="1"/>
    <col min="9486" max="9486" width="6.88671875" style="55" customWidth="1"/>
    <col min="9487" max="9487" width="9.33203125" style="55" customWidth="1"/>
    <col min="9488" max="9488" width="1.6640625" style="55" customWidth="1"/>
    <col min="9489" max="9489" width="6.6640625" style="55" customWidth="1"/>
    <col min="9490" max="9490" width="9.33203125" style="55" customWidth="1"/>
    <col min="9491" max="9491" width="1.6640625" style="55" customWidth="1"/>
    <col min="9492" max="9492" width="7.44140625" style="55" customWidth="1"/>
    <col min="9493" max="9493" width="9.33203125" style="55" customWidth="1"/>
    <col min="9494" max="9494" width="1.88671875" style="55" customWidth="1"/>
    <col min="9495" max="9495" width="6.6640625" style="55" customWidth="1"/>
    <col min="9496" max="9496" width="9.109375" style="55" customWidth="1"/>
    <col min="9497" max="9497" width="1.88671875" style="55" customWidth="1"/>
    <col min="9498" max="9728" width="9.109375" style="55"/>
    <col min="9729" max="9729" width="12.44140625" style="55" customWidth="1"/>
    <col min="9730" max="9731" width="7.6640625" style="55" customWidth="1"/>
    <col min="9732" max="9732" width="1.6640625" style="55" customWidth="1"/>
    <col min="9733" max="9733" width="7.6640625" style="55" customWidth="1"/>
    <col min="9734" max="9734" width="9.5546875" style="55" customWidth="1"/>
    <col min="9735" max="9735" width="1.6640625" style="55" customWidth="1"/>
    <col min="9736" max="9736" width="6.6640625" style="55" customWidth="1"/>
    <col min="9737" max="9737" width="9.33203125" style="55" customWidth="1"/>
    <col min="9738" max="9738" width="1.6640625" style="55" customWidth="1"/>
    <col min="9739" max="9739" width="6.6640625" style="55" customWidth="1"/>
    <col min="9740" max="9740" width="9.33203125" style="55" customWidth="1"/>
    <col min="9741" max="9741" width="1.6640625" style="55" customWidth="1"/>
    <col min="9742" max="9742" width="6.88671875" style="55" customWidth="1"/>
    <col min="9743" max="9743" width="9.33203125" style="55" customWidth="1"/>
    <col min="9744" max="9744" width="1.6640625" style="55" customWidth="1"/>
    <col min="9745" max="9745" width="6.6640625" style="55" customWidth="1"/>
    <col min="9746" max="9746" width="9.33203125" style="55" customWidth="1"/>
    <col min="9747" max="9747" width="1.6640625" style="55" customWidth="1"/>
    <col min="9748" max="9748" width="7.44140625" style="55" customWidth="1"/>
    <col min="9749" max="9749" width="9.33203125" style="55" customWidth="1"/>
    <col min="9750" max="9750" width="1.88671875" style="55" customWidth="1"/>
    <col min="9751" max="9751" width="6.6640625" style="55" customWidth="1"/>
    <col min="9752" max="9752" width="9.109375" style="55" customWidth="1"/>
    <col min="9753" max="9753" width="1.88671875" style="55" customWidth="1"/>
    <col min="9754" max="9984" width="9.109375" style="55"/>
    <col min="9985" max="9985" width="12.44140625" style="55" customWidth="1"/>
    <col min="9986" max="9987" width="7.6640625" style="55" customWidth="1"/>
    <col min="9988" max="9988" width="1.6640625" style="55" customWidth="1"/>
    <col min="9989" max="9989" width="7.6640625" style="55" customWidth="1"/>
    <col min="9990" max="9990" width="9.5546875" style="55" customWidth="1"/>
    <col min="9991" max="9991" width="1.6640625" style="55" customWidth="1"/>
    <col min="9992" max="9992" width="6.6640625" style="55" customWidth="1"/>
    <col min="9993" max="9993" width="9.33203125" style="55" customWidth="1"/>
    <col min="9994" max="9994" width="1.6640625" style="55" customWidth="1"/>
    <col min="9995" max="9995" width="6.6640625" style="55" customWidth="1"/>
    <col min="9996" max="9996" width="9.33203125" style="55" customWidth="1"/>
    <col min="9997" max="9997" width="1.6640625" style="55" customWidth="1"/>
    <col min="9998" max="9998" width="6.88671875" style="55" customWidth="1"/>
    <col min="9999" max="9999" width="9.33203125" style="55" customWidth="1"/>
    <col min="10000" max="10000" width="1.6640625" style="55" customWidth="1"/>
    <col min="10001" max="10001" width="6.6640625" style="55" customWidth="1"/>
    <col min="10002" max="10002" width="9.33203125" style="55" customWidth="1"/>
    <col min="10003" max="10003" width="1.6640625" style="55" customWidth="1"/>
    <col min="10004" max="10004" width="7.44140625" style="55" customWidth="1"/>
    <col min="10005" max="10005" width="9.33203125" style="55" customWidth="1"/>
    <col min="10006" max="10006" width="1.88671875" style="55" customWidth="1"/>
    <col min="10007" max="10007" width="6.6640625" style="55" customWidth="1"/>
    <col min="10008" max="10008" width="9.109375" style="55" customWidth="1"/>
    <col min="10009" max="10009" width="1.88671875" style="55" customWidth="1"/>
    <col min="10010" max="10240" width="9.109375" style="55"/>
    <col min="10241" max="10241" width="12.44140625" style="55" customWidth="1"/>
    <col min="10242" max="10243" width="7.6640625" style="55" customWidth="1"/>
    <col min="10244" max="10244" width="1.6640625" style="55" customWidth="1"/>
    <col min="10245" max="10245" width="7.6640625" style="55" customWidth="1"/>
    <col min="10246" max="10246" width="9.5546875" style="55" customWidth="1"/>
    <col min="10247" max="10247" width="1.6640625" style="55" customWidth="1"/>
    <col min="10248" max="10248" width="6.6640625" style="55" customWidth="1"/>
    <col min="10249" max="10249" width="9.33203125" style="55" customWidth="1"/>
    <col min="10250" max="10250" width="1.6640625" style="55" customWidth="1"/>
    <col min="10251" max="10251" width="6.6640625" style="55" customWidth="1"/>
    <col min="10252" max="10252" width="9.33203125" style="55" customWidth="1"/>
    <col min="10253" max="10253" width="1.6640625" style="55" customWidth="1"/>
    <col min="10254" max="10254" width="6.88671875" style="55" customWidth="1"/>
    <col min="10255" max="10255" width="9.33203125" style="55" customWidth="1"/>
    <col min="10256" max="10256" width="1.6640625" style="55" customWidth="1"/>
    <col min="10257" max="10257" width="6.6640625" style="55" customWidth="1"/>
    <col min="10258" max="10258" width="9.33203125" style="55" customWidth="1"/>
    <col min="10259" max="10259" width="1.6640625" style="55" customWidth="1"/>
    <col min="10260" max="10260" width="7.44140625" style="55" customWidth="1"/>
    <col min="10261" max="10261" width="9.33203125" style="55" customWidth="1"/>
    <col min="10262" max="10262" width="1.88671875" style="55" customWidth="1"/>
    <col min="10263" max="10263" width="6.6640625" style="55" customWidth="1"/>
    <col min="10264" max="10264" width="9.109375" style="55" customWidth="1"/>
    <col min="10265" max="10265" width="1.88671875" style="55" customWidth="1"/>
    <col min="10266" max="10496" width="9.109375" style="55"/>
    <col min="10497" max="10497" width="12.44140625" style="55" customWidth="1"/>
    <col min="10498" max="10499" width="7.6640625" style="55" customWidth="1"/>
    <col min="10500" max="10500" width="1.6640625" style="55" customWidth="1"/>
    <col min="10501" max="10501" width="7.6640625" style="55" customWidth="1"/>
    <col min="10502" max="10502" width="9.5546875" style="55" customWidth="1"/>
    <col min="10503" max="10503" width="1.6640625" style="55" customWidth="1"/>
    <col min="10504" max="10504" width="6.6640625" style="55" customWidth="1"/>
    <col min="10505" max="10505" width="9.33203125" style="55" customWidth="1"/>
    <col min="10506" max="10506" width="1.6640625" style="55" customWidth="1"/>
    <col min="10507" max="10507" width="6.6640625" style="55" customWidth="1"/>
    <col min="10508" max="10508" width="9.33203125" style="55" customWidth="1"/>
    <col min="10509" max="10509" width="1.6640625" style="55" customWidth="1"/>
    <col min="10510" max="10510" width="6.88671875" style="55" customWidth="1"/>
    <col min="10511" max="10511" width="9.33203125" style="55" customWidth="1"/>
    <col min="10512" max="10512" width="1.6640625" style="55" customWidth="1"/>
    <col min="10513" max="10513" width="6.6640625" style="55" customWidth="1"/>
    <col min="10514" max="10514" width="9.33203125" style="55" customWidth="1"/>
    <col min="10515" max="10515" width="1.6640625" style="55" customWidth="1"/>
    <col min="10516" max="10516" width="7.44140625" style="55" customWidth="1"/>
    <col min="10517" max="10517" width="9.33203125" style="55" customWidth="1"/>
    <col min="10518" max="10518" width="1.88671875" style="55" customWidth="1"/>
    <col min="10519" max="10519" width="6.6640625" style="55" customWidth="1"/>
    <col min="10520" max="10520" width="9.109375" style="55" customWidth="1"/>
    <col min="10521" max="10521" width="1.88671875" style="55" customWidth="1"/>
    <col min="10522" max="10752" width="9.109375" style="55"/>
    <col min="10753" max="10753" width="12.44140625" style="55" customWidth="1"/>
    <col min="10754" max="10755" width="7.6640625" style="55" customWidth="1"/>
    <col min="10756" max="10756" width="1.6640625" style="55" customWidth="1"/>
    <col min="10757" max="10757" width="7.6640625" style="55" customWidth="1"/>
    <col min="10758" max="10758" width="9.5546875" style="55" customWidth="1"/>
    <col min="10759" max="10759" width="1.6640625" style="55" customWidth="1"/>
    <col min="10760" max="10760" width="6.6640625" style="55" customWidth="1"/>
    <col min="10761" max="10761" width="9.33203125" style="55" customWidth="1"/>
    <col min="10762" max="10762" width="1.6640625" style="55" customWidth="1"/>
    <col min="10763" max="10763" width="6.6640625" style="55" customWidth="1"/>
    <col min="10764" max="10764" width="9.33203125" style="55" customWidth="1"/>
    <col min="10765" max="10765" width="1.6640625" style="55" customWidth="1"/>
    <col min="10766" max="10766" width="6.88671875" style="55" customWidth="1"/>
    <col min="10767" max="10767" width="9.33203125" style="55" customWidth="1"/>
    <col min="10768" max="10768" width="1.6640625" style="55" customWidth="1"/>
    <col min="10769" max="10769" width="6.6640625" style="55" customWidth="1"/>
    <col min="10770" max="10770" width="9.33203125" style="55" customWidth="1"/>
    <col min="10771" max="10771" width="1.6640625" style="55" customWidth="1"/>
    <col min="10772" max="10772" width="7.44140625" style="55" customWidth="1"/>
    <col min="10773" max="10773" width="9.33203125" style="55" customWidth="1"/>
    <col min="10774" max="10774" width="1.88671875" style="55" customWidth="1"/>
    <col min="10775" max="10775" width="6.6640625" style="55" customWidth="1"/>
    <col min="10776" max="10776" width="9.109375" style="55" customWidth="1"/>
    <col min="10777" max="10777" width="1.88671875" style="55" customWidth="1"/>
    <col min="10778" max="11008" width="9.109375" style="55"/>
    <col min="11009" max="11009" width="12.44140625" style="55" customWidth="1"/>
    <col min="11010" max="11011" width="7.6640625" style="55" customWidth="1"/>
    <col min="11012" max="11012" width="1.6640625" style="55" customWidth="1"/>
    <col min="11013" max="11013" width="7.6640625" style="55" customWidth="1"/>
    <col min="11014" max="11014" width="9.5546875" style="55" customWidth="1"/>
    <col min="11015" max="11015" width="1.6640625" style="55" customWidth="1"/>
    <col min="11016" max="11016" width="6.6640625" style="55" customWidth="1"/>
    <col min="11017" max="11017" width="9.33203125" style="55" customWidth="1"/>
    <col min="11018" max="11018" width="1.6640625" style="55" customWidth="1"/>
    <col min="11019" max="11019" width="6.6640625" style="55" customWidth="1"/>
    <col min="11020" max="11020" width="9.33203125" style="55" customWidth="1"/>
    <col min="11021" max="11021" width="1.6640625" style="55" customWidth="1"/>
    <col min="11022" max="11022" width="6.88671875" style="55" customWidth="1"/>
    <col min="11023" max="11023" width="9.33203125" style="55" customWidth="1"/>
    <col min="11024" max="11024" width="1.6640625" style="55" customWidth="1"/>
    <col min="11025" max="11025" width="6.6640625" style="55" customWidth="1"/>
    <col min="11026" max="11026" width="9.33203125" style="55" customWidth="1"/>
    <col min="11027" max="11027" width="1.6640625" style="55" customWidth="1"/>
    <col min="11028" max="11028" width="7.44140625" style="55" customWidth="1"/>
    <col min="11029" max="11029" width="9.33203125" style="55" customWidth="1"/>
    <col min="11030" max="11030" width="1.88671875" style="55" customWidth="1"/>
    <col min="11031" max="11031" width="6.6640625" style="55" customWidth="1"/>
    <col min="11032" max="11032" width="9.109375" style="55" customWidth="1"/>
    <col min="11033" max="11033" width="1.88671875" style="55" customWidth="1"/>
    <col min="11034" max="11264" width="9.109375" style="55"/>
    <col min="11265" max="11265" width="12.44140625" style="55" customWidth="1"/>
    <col min="11266" max="11267" width="7.6640625" style="55" customWidth="1"/>
    <col min="11268" max="11268" width="1.6640625" style="55" customWidth="1"/>
    <col min="11269" max="11269" width="7.6640625" style="55" customWidth="1"/>
    <col min="11270" max="11270" width="9.5546875" style="55" customWidth="1"/>
    <col min="11271" max="11271" width="1.6640625" style="55" customWidth="1"/>
    <col min="11272" max="11272" width="6.6640625" style="55" customWidth="1"/>
    <col min="11273" max="11273" width="9.33203125" style="55" customWidth="1"/>
    <col min="11274" max="11274" width="1.6640625" style="55" customWidth="1"/>
    <col min="11275" max="11275" width="6.6640625" style="55" customWidth="1"/>
    <col min="11276" max="11276" width="9.33203125" style="55" customWidth="1"/>
    <col min="11277" max="11277" width="1.6640625" style="55" customWidth="1"/>
    <col min="11278" max="11278" width="6.88671875" style="55" customWidth="1"/>
    <col min="11279" max="11279" width="9.33203125" style="55" customWidth="1"/>
    <col min="11280" max="11280" width="1.6640625" style="55" customWidth="1"/>
    <col min="11281" max="11281" width="6.6640625" style="55" customWidth="1"/>
    <col min="11282" max="11282" width="9.33203125" style="55" customWidth="1"/>
    <col min="11283" max="11283" width="1.6640625" style="55" customWidth="1"/>
    <col min="11284" max="11284" width="7.44140625" style="55" customWidth="1"/>
    <col min="11285" max="11285" width="9.33203125" style="55" customWidth="1"/>
    <col min="11286" max="11286" width="1.88671875" style="55" customWidth="1"/>
    <col min="11287" max="11287" width="6.6640625" style="55" customWidth="1"/>
    <col min="11288" max="11288" width="9.109375" style="55" customWidth="1"/>
    <col min="11289" max="11289" width="1.88671875" style="55" customWidth="1"/>
    <col min="11290" max="11520" width="9.109375" style="55"/>
    <col min="11521" max="11521" width="12.44140625" style="55" customWidth="1"/>
    <col min="11522" max="11523" width="7.6640625" style="55" customWidth="1"/>
    <col min="11524" max="11524" width="1.6640625" style="55" customWidth="1"/>
    <col min="11525" max="11525" width="7.6640625" style="55" customWidth="1"/>
    <col min="11526" max="11526" width="9.5546875" style="55" customWidth="1"/>
    <col min="11527" max="11527" width="1.6640625" style="55" customWidth="1"/>
    <col min="11528" max="11528" width="6.6640625" style="55" customWidth="1"/>
    <col min="11529" max="11529" width="9.33203125" style="55" customWidth="1"/>
    <col min="11530" max="11530" width="1.6640625" style="55" customWidth="1"/>
    <col min="11531" max="11531" width="6.6640625" style="55" customWidth="1"/>
    <col min="11532" max="11532" width="9.33203125" style="55" customWidth="1"/>
    <col min="11533" max="11533" width="1.6640625" style="55" customWidth="1"/>
    <col min="11534" max="11534" width="6.88671875" style="55" customWidth="1"/>
    <col min="11535" max="11535" width="9.33203125" style="55" customWidth="1"/>
    <col min="11536" max="11536" width="1.6640625" style="55" customWidth="1"/>
    <col min="11537" max="11537" width="6.6640625" style="55" customWidth="1"/>
    <col min="11538" max="11538" width="9.33203125" style="55" customWidth="1"/>
    <col min="11539" max="11539" width="1.6640625" style="55" customWidth="1"/>
    <col min="11540" max="11540" width="7.44140625" style="55" customWidth="1"/>
    <col min="11541" max="11541" width="9.33203125" style="55" customWidth="1"/>
    <col min="11542" max="11542" width="1.88671875" style="55" customWidth="1"/>
    <col min="11543" max="11543" width="6.6640625" style="55" customWidth="1"/>
    <col min="11544" max="11544" width="9.109375" style="55" customWidth="1"/>
    <col min="11545" max="11545" width="1.88671875" style="55" customWidth="1"/>
    <col min="11546" max="11776" width="9.109375" style="55"/>
    <col min="11777" max="11777" width="12.44140625" style="55" customWidth="1"/>
    <col min="11778" max="11779" width="7.6640625" style="55" customWidth="1"/>
    <col min="11780" max="11780" width="1.6640625" style="55" customWidth="1"/>
    <col min="11781" max="11781" width="7.6640625" style="55" customWidth="1"/>
    <col min="11782" max="11782" width="9.5546875" style="55" customWidth="1"/>
    <col min="11783" max="11783" width="1.6640625" style="55" customWidth="1"/>
    <col min="11784" max="11784" width="6.6640625" style="55" customWidth="1"/>
    <col min="11785" max="11785" width="9.33203125" style="55" customWidth="1"/>
    <col min="11786" max="11786" width="1.6640625" style="55" customWidth="1"/>
    <col min="11787" max="11787" width="6.6640625" style="55" customWidth="1"/>
    <col min="11788" max="11788" width="9.33203125" style="55" customWidth="1"/>
    <col min="11789" max="11789" width="1.6640625" style="55" customWidth="1"/>
    <col min="11790" max="11790" width="6.88671875" style="55" customWidth="1"/>
    <col min="11791" max="11791" width="9.33203125" style="55" customWidth="1"/>
    <col min="11792" max="11792" width="1.6640625" style="55" customWidth="1"/>
    <col min="11793" max="11793" width="6.6640625" style="55" customWidth="1"/>
    <col min="11794" max="11794" width="9.33203125" style="55" customWidth="1"/>
    <col min="11795" max="11795" width="1.6640625" style="55" customWidth="1"/>
    <col min="11796" max="11796" width="7.44140625" style="55" customWidth="1"/>
    <col min="11797" max="11797" width="9.33203125" style="55" customWidth="1"/>
    <col min="11798" max="11798" width="1.88671875" style="55" customWidth="1"/>
    <col min="11799" max="11799" width="6.6640625" style="55" customWidth="1"/>
    <col min="11800" max="11800" width="9.109375" style="55" customWidth="1"/>
    <col min="11801" max="11801" width="1.88671875" style="55" customWidth="1"/>
    <col min="11802" max="12032" width="9.109375" style="55"/>
    <col min="12033" max="12033" width="12.44140625" style="55" customWidth="1"/>
    <col min="12034" max="12035" width="7.6640625" style="55" customWidth="1"/>
    <col min="12036" max="12036" width="1.6640625" style="55" customWidth="1"/>
    <col min="12037" max="12037" width="7.6640625" style="55" customWidth="1"/>
    <col min="12038" max="12038" width="9.5546875" style="55" customWidth="1"/>
    <col min="12039" max="12039" width="1.6640625" style="55" customWidth="1"/>
    <col min="12040" max="12040" width="6.6640625" style="55" customWidth="1"/>
    <col min="12041" max="12041" width="9.33203125" style="55" customWidth="1"/>
    <col min="12042" max="12042" width="1.6640625" style="55" customWidth="1"/>
    <col min="12043" max="12043" width="6.6640625" style="55" customWidth="1"/>
    <col min="12044" max="12044" width="9.33203125" style="55" customWidth="1"/>
    <col min="12045" max="12045" width="1.6640625" style="55" customWidth="1"/>
    <col min="12046" max="12046" width="6.88671875" style="55" customWidth="1"/>
    <col min="12047" max="12047" width="9.33203125" style="55" customWidth="1"/>
    <col min="12048" max="12048" width="1.6640625" style="55" customWidth="1"/>
    <col min="12049" max="12049" width="6.6640625" style="55" customWidth="1"/>
    <col min="12050" max="12050" width="9.33203125" style="55" customWidth="1"/>
    <col min="12051" max="12051" width="1.6640625" style="55" customWidth="1"/>
    <col min="12052" max="12052" width="7.44140625" style="55" customWidth="1"/>
    <col min="12053" max="12053" width="9.33203125" style="55" customWidth="1"/>
    <col min="12054" max="12054" width="1.88671875" style="55" customWidth="1"/>
    <col min="12055" max="12055" width="6.6640625" style="55" customWidth="1"/>
    <col min="12056" max="12056" width="9.109375" style="55" customWidth="1"/>
    <col min="12057" max="12057" width="1.88671875" style="55" customWidth="1"/>
    <col min="12058" max="12288" width="9.109375" style="55"/>
    <col min="12289" max="12289" width="12.44140625" style="55" customWidth="1"/>
    <col min="12290" max="12291" width="7.6640625" style="55" customWidth="1"/>
    <col min="12292" max="12292" width="1.6640625" style="55" customWidth="1"/>
    <col min="12293" max="12293" width="7.6640625" style="55" customWidth="1"/>
    <col min="12294" max="12294" width="9.5546875" style="55" customWidth="1"/>
    <col min="12295" max="12295" width="1.6640625" style="55" customWidth="1"/>
    <col min="12296" max="12296" width="6.6640625" style="55" customWidth="1"/>
    <col min="12297" max="12297" width="9.33203125" style="55" customWidth="1"/>
    <col min="12298" max="12298" width="1.6640625" style="55" customWidth="1"/>
    <col min="12299" max="12299" width="6.6640625" style="55" customWidth="1"/>
    <col min="12300" max="12300" width="9.33203125" style="55" customWidth="1"/>
    <col min="12301" max="12301" width="1.6640625" style="55" customWidth="1"/>
    <col min="12302" max="12302" width="6.88671875" style="55" customWidth="1"/>
    <col min="12303" max="12303" width="9.33203125" style="55" customWidth="1"/>
    <col min="12304" max="12304" width="1.6640625" style="55" customWidth="1"/>
    <col min="12305" max="12305" width="6.6640625" style="55" customWidth="1"/>
    <col min="12306" max="12306" width="9.33203125" style="55" customWidth="1"/>
    <col min="12307" max="12307" width="1.6640625" style="55" customWidth="1"/>
    <col min="12308" max="12308" width="7.44140625" style="55" customWidth="1"/>
    <col min="12309" max="12309" width="9.33203125" style="55" customWidth="1"/>
    <col min="12310" max="12310" width="1.88671875" style="55" customWidth="1"/>
    <col min="12311" max="12311" width="6.6640625" style="55" customWidth="1"/>
    <col min="12312" max="12312" width="9.109375" style="55" customWidth="1"/>
    <col min="12313" max="12313" width="1.88671875" style="55" customWidth="1"/>
    <col min="12314" max="12544" width="9.109375" style="55"/>
    <col min="12545" max="12545" width="12.44140625" style="55" customWidth="1"/>
    <col min="12546" max="12547" width="7.6640625" style="55" customWidth="1"/>
    <col min="12548" max="12548" width="1.6640625" style="55" customWidth="1"/>
    <col min="12549" max="12549" width="7.6640625" style="55" customWidth="1"/>
    <col min="12550" max="12550" width="9.5546875" style="55" customWidth="1"/>
    <col min="12551" max="12551" width="1.6640625" style="55" customWidth="1"/>
    <col min="12552" max="12552" width="6.6640625" style="55" customWidth="1"/>
    <col min="12553" max="12553" width="9.33203125" style="55" customWidth="1"/>
    <col min="12554" max="12554" width="1.6640625" style="55" customWidth="1"/>
    <col min="12555" max="12555" width="6.6640625" style="55" customWidth="1"/>
    <col min="12556" max="12556" width="9.33203125" style="55" customWidth="1"/>
    <col min="12557" max="12557" width="1.6640625" style="55" customWidth="1"/>
    <col min="12558" max="12558" width="6.88671875" style="55" customWidth="1"/>
    <col min="12559" max="12559" width="9.33203125" style="55" customWidth="1"/>
    <col min="12560" max="12560" width="1.6640625" style="55" customWidth="1"/>
    <col min="12561" max="12561" width="6.6640625" style="55" customWidth="1"/>
    <col min="12562" max="12562" width="9.33203125" style="55" customWidth="1"/>
    <col min="12563" max="12563" width="1.6640625" style="55" customWidth="1"/>
    <col min="12564" max="12564" width="7.44140625" style="55" customWidth="1"/>
    <col min="12565" max="12565" width="9.33203125" style="55" customWidth="1"/>
    <col min="12566" max="12566" width="1.88671875" style="55" customWidth="1"/>
    <col min="12567" max="12567" width="6.6640625" style="55" customWidth="1"/>
    <col min="12568" max="12568" width="9.109375" style="55" customWidth="1"/>
    <col min="12569" max="12569" width="1.88671875" style="55" customWidth="1"/>
    <col min="12570" max="12800" width="9.109375" style="55"/>
    <col min="12801" max="12801" width="12.44140625" style="55" customWidth="1"/>
    <col min="12802" max="12803" width="7.6640625" style="55" customWidth="1"/>
    <col min="12804" max="12804" width="1.6640625" style="55" customWidth="1"/>
    <col min="12805" max="12805" width="7.6640625" style="55" customWidth="1"/>
    <col min="12806" max="12806" width="9.5546875" style="55" customWidth="1"/>
    <col min="12807" max="12807" width="1.6640625" style="55" customWidth="1"/>
    <col min="12808" max="12808" width="6.6640625" style="55" customWidth="1"/>
    <col min="12809" max="12809" width="9.33203125" style="55" customWidth="1"/>
    <col min="12810" max="12810" width="1.6640625" style="55" customWidth="1"/>
    <col min="12811" max="12811" width="6.6640625" style="55" customWidth="1"/>
    <col min="12812" max="12812" width="9.33203125" style="55" customWidth="1"/>
    <col min="12813" max="12813" width="1.6640625" style="55" customWidth="1"/>
    <col min="12814" max="12814" width="6.88671875" style="55" customWidth="1"/>
    <col min="12815" max="12815" width="9.33203125" style="55" customWidth="1"/>
    <col min="12816" max="12816" width="1.6640625" style="55" customWidth="1"/>
    <col min="12817" max="12817" width="6.6640625" style="55" customWidth="1"/>
    <col min="12818" max="12818" width="9.33203125" style="55" customWidth="1"/>
    <col min="12819" max="12819" width="1.6640625" style="55" customWidth="1"/>
    <col min="12820" max="12820" width="7.44140625" style="55" customWidth="1"/>
    <col min="12821" max="12821" width="9.33203125" style="55" customWidth="1"/>
    <col min="12822" max="12822" width="1.88671875" style="55" customWidth="1"/>
    <col min="12823" max="12823" width="6.6640625" style="55" customWidth="1"/>
    <col min="12824" max="12824" width="9.109375" style="55" customWidth="1"/>
    <col min="12825" max="12825" width="1.88671875" style="55" customWidth="1"/>
    <col min="12826" max="13056" width="9.109375" style="55"/>
    <col min="13057" max="13057" width="12.44140625" style="55" customWidth="1"/>
    <col min="13058" max="13059" width="7.6640625" style="55" customWidth="1"/>
    <col min="13060" max="13060" width="1.6640625" style="55" customWidth="1"/>
    <col min="13061" max="13061" width="7.6640625" style="55" customWidth="1"/>
    <col min="13062" max="13062" width="9.5546875" style="55" customWidth="1"/>
    <col min="13063" max="13063" width="1.6640625" style="55" customWidth="1"/>
    <col min="13064" max="13064" width="6.6640625" style="55" customWidth="1"/>
    <col min="13065" max="13065" width="9.33203125" style="55" customWidth="1"/>
    <col min="13066" max="13066" width="1.6640625" style="55" customWidth="1"/>
    <col min="13067" max="13067" width="6.6640625" style="55" customWidth="1"/>
    <col min="13068" max="13068" width="9.33203125" style="55" customWidth="1"/>
    <col min="13069" max="13069" width="1.6640625" style="55" customWidth="1"/>
    <col min="13070" max="13070" width="6.88671875" style="55" customWidth="1"/>
    <col min="13071" max="13071" width="9.33203125" style="55" customWidth="1"/>
    <col min="13072" max="13072" width="1.6640625" style="55" customWidth="1"/>
    <col min="13073" max="13073" width="6.6640625" style="55" customWidth="1"/>
    <col min="13074" max="13074" width="9.33203125" style="55" customWidth="1"/>
    <col min="13075" max="13075" width="1.6640625" style="55" customWidth="1"/>
    <col min="13076" max="13076" width="7.44140625" style="55" customWidth="1"/>
    <col min="13077" max="13077" width="9.33203125" style="55" customWidth="1"/>
    <col min="13078" max="13078" width="1.88671875" style="55" customWidth="1"/>
    <col min="13079" max="13079" width="6.6640625" style="55" customWidth="1"/>
    <col min="13080" max="13080" width="9.109375" style="55" customWidth="1"/>
    <col min="13081" max="13081" width="1.88671875" style="55" customWidth="1"/>
    <col min="13082" max="13312" width="9.109375" style="55"/>
    <col min="13313" max="13313" width="12.44140625" style="55" customWidth="1"/>
    <col min="13314" max="13315" width="7.6640625" style="55" customWidth="1"/>
    <col min="13316" max="13316" width="1.6640625" style="55" customWidth="1"/>
    <col min="13317" max="13317" width="7.6640625" style="55" customWidth="1"/>
    <col min="13318" max="13318" width="9.5546875" style="55" customWidth="1"/>
    <col min="13319" max="13319" width="1.6640625" style="55" customWidth="1"/>
    <col min="13320" max="13320" width="6.6640625" style="55" customWidth="1"/>
    <col min="13321" max="13321" width="9.33203125" style="55" customWidth="1"/>
    <col min="13322" max="13322" width="1.6640625" style="55" customWidth="1"/>
    <col min="13323" max="13323" width="6.6640625" style="55" customWidth="1"/>
    <col min="13324" max="13324" width="9.33203125" style="55" customWidth="1"/>
    <col min="13325" max="13325" width="1.6640625" style="55" customWidth="1"/>
    <col min="13326" max="13326" width="6.88671875" style="55" customWidth="1"/>
    <col min="13327" max="13327" width="9.33203125" style="55" customWidth="1"/>
    <col min="13328" max="13328" width="1.6640625" style="55" customWidth="1"/>
    <col min="13329" max="13329" width="6.6640625" style="55" customWidth="1"/>
    <col min="13330" max="13330" width="9.33203125" style="55" customWidth="1"/>
    <col min="13331" max="13331" width="1.6640625" style="55" customWidth="1"/>
    <col min="13332" max="13332" width="7.44140625" style="55" customWidth="1"/>
    <col min="13333" max="13333" width="9.33203125" style="55" customWidth="1"/>
    <col min="13334" max="13334" width="1.88671875" style="55" customWidth="1"/>
    <col min="13335" max="13335" width="6.6640625" style="55" customWidth="1"/>
    <col min="13336" max="13336" width="9.109375" style="55" customWidth="1"/>
    <col min="13337" max="13337" width="1.88671875" style="55" customWidth="1"/>
    <col min="13338" max="13568" width="9.109375" style="55"/>
    <col min="13569" max="13569" width="12.44140625" style="55" customWidth="1"/>
    <col min="13570" max="13571" width="7.6640625" style="55" customWidth="1"/>
    <col min="13572" max="13572" width="1.6640625" style="55" customWidth="1"/>
    <col min="13573" max="13573" width="7.6640625" style="55" customWidth="1"/>
    <col min="13574" max="13574" width="9.5546875" style="55" customWidth="1"/>
    <col min="13575" max="13575" width="1.6640625" style="55" customWidth="1"/>
    <col min="13576" max="13576" width="6.6640625" style="55" customWidth="1"/>
    <col min="13577" max="13577" width="9.33203125" style="55" customWidth="1"/>
    <col min="13578" max="13578" width="1.6640625" style="55" customWidth="1"/>
    <col min="13579" max="13579" width="6.6640625" style="55" customWidth="1"/>
    <col min="13580" max="13580" width="9.33203125" style="55" customWidth="1"/>
    <col min="13581" max="13581" width="1.6640625" style="55" customWidth="1"/>
    <col min="13582" max="13582" width="6.88671875" style="55" customWidth="1"/>
    <col min="13583" max="13583" width="9.33203125" style="55" customWidth="1"/>
    <col min="13584" max="13584" width="1.6640625" style="55" customWidth="1"/>
    <col min="13585" max="13585" width="6.6640625" style="55" customWidth="1"/>
    <col min="13586" max="13586" width="9.33203125" style="55" customWidth="1"/>
    <col min="13587" max="13587" width="1.6640625" style="55" customWidth="1"/>
    <col min="13588" max="13588" width="7.44140625" style="55" customWidth="1"/>
    <col min="13589" max="13589" width="9.33203125" style="55" customWidth="1"/>
    <col min="13590" max="13590" width="1.88671875" style="55" customWidth="1"/>
    <col min="13591" max="13591" width="6.6640625" style="55" customWidth="1"/>
    <col min="13592" max="13592" width="9.109375" style="55" customWidth="1"/>
    <col min="13593" max="13593" width="1.88671875" style="55" customWidth="1"/>
    <col min="13594" max="13824" width="9.109375" style="55"/>
    <col min="13825" max="13825" width="12.44140625" style="55" customWidth="1"/>
    <col min="13826" max="13827" width="7.6640625" style="55" customWidth="1"/>
    <col min="13828" max="13828" width="1.6640625" style="55" customWidth="1"/>
    <col min="13829" max="13829" width="7.6640625" style="55" customWidth="1"/>
    <col min="13830" max="13830" width="9.5546875" style="55" customWidth="1"/>
    <col min="13831" max="13831" width="1.6640625" style="55" customWidth="1"/>
    <col min="13832" max="13832" width="6.6640625" style="55" customWidth="1"/>
    <col min="13833" max="13833" width="9.33203125" style="55" customWidth="1"/>
    <col min="13834" max="13834" width="1.6640625" style="55" customWidth="1"/>
    <col min="13835" max="13835" width="6.6640625" style="55" customWidth="1"/>
    <col min="13836" max="13836" width="9.33203125" style="55" customWidth="1"/>
    <col min="13837" max="13837" width="1.6640625" style="55" customWidth="1"/>
    <col min="13838" max="13838" width="6.88671875" style="55" customWidth="1"/>
    <col min="13839" max="13839" width="9.33203125" style="55" customWidth="1"/>
    <col min="13840" max="13840" width="1.6640625" style="55" customWidth="1"/>
    <col min="13841" max="13841" width="6.6640625" style="55" customWidth="1"/>
    <col min="13842" max="13842" width="9.33203125" style="55" customWidth="1"/>
    <col min="13843" max="13843" width="1.6640625" style="55" customWidth="1"/>
    <col min="13844" max="13844" width="7.44140625" style="55" customWidth="1"/>
    <col min="13845" max="13845" width="9.33203125" style="55" customWidth="1"/>
    <col min="13846" max="13846" width="1.88671875" style="55" customWidth="1"/>
    <col min="13847" max="13847" width="6.6640625" style="55" customWidth="1"/>
    <col min="13848" max="13848" width="9.109375" style="55" customWidth="1"/>
    <col min="13849" max="13849" width="1.88671875" style="55" customWidth="1"/>
    <col min="13850" max="14080" width="9.109375" style="55"/>
    <col min="14081" max="14081" width="12.44140625" style="55" customWidth="1"/>
    <col min="14082" max="14083" width="7.6640625" style="55" customWidth="1"/>
    <col min="14084" max="14084" width="1.6640625" style="55" customWidth="1"/>
    <col min="14085" max="14085" width="7.6640625" style="55" customWidth="1"/>
    <col min="14086" max="14086" width="9.5546875" style="55" customWidth="1"/>
    <col min="14087" max="14087" width="1.6640625" style="55" customWidth="1"/>
    <col min="14088" max="14088" width="6.6640625" style="55" customWidth="1"/>
    <col min="14089" max="14089" width="9.33203125" style="55" customWidth="1"/>
    <col min="14090" max="14090" width="1.6640625" style="55" customWidth="1"/>
    <col min="14091" max="14091" width="6.6640625" style="55" customWidth="1"/>
    <col min="14092" max="14092" width="9.33203125" style="55" customWidth="1"/>
    <col min="14093" max="14093" width="1.6640625" style="55" customWidth="1"/>
    <col min="14094" max="14094" width="6.88671875" style="55" customWidth="1"/>
    <col min="14095" max="14095" width="9.33203125" style="55" customWidth="1"/>
    <col min="14096" max="14096" width="1.6640625" style="55" customWidth="1"/>
    <col min="14097" max="14097" width="6.6640625" style="55" customWidth="1"/>
    <col min="14098" max="14098" width="9.33203125" style="55" customWidth="1"/>
    <col min="14099" max="14099" width="1.6640625" style="55" customWidth="1"/>
    <col min="14100" max="14100" width="7.44140625" style="55" customWidth="1"/>
    <col min="14101" max="14101" width="9.33203125" style="55" customWidth="1"/>
    <col min="14102" max="14102" width="1.88671875" style="55" customWidth="1"/>
    <col min="14103" max="14103" width="6.6640625" style="55" customWidth="1"/>
    <col min="14104" max="14104" width="9.109375" style="55" customWidth="1"/>
    <col min="14105" max="14105" width="1.88671875" style="55" customWidth="1"/>
    <col min="14106" max="14336" width="9.109375" style="55"/>
    <col min="14337" max="14337" width="12.44140625" style="55" customWidth="1"/>
    <col min="14338" max="14339" width="7.6640625" style="55" customWidth="1"/>
    <col min="14340" max="14340" width="1.6640625" style="55" customWidth="1"/>
    <col min="14341" max="14341" width="7.6640625" style="55" customWidth="1"/>
    <col min="14342" max="14342" width="9.5546875" style="55" customWidth="1"/>
    <col min="14343" max="14343" width="1.6640625" style="55" customWidth="1"/>
    <col min="14344" max="14344" width="6.6640625" style="55" customWidth="1"/>
    <col min="14345" max="14345" width="9.33203125" style="55" customWidth="1"/>
    <col min="14346" max="14346" width="1.6640625" style="55" customWidth="1"/>
    <col min="14347" max="14347" width="6.6640625" style="55" customWidth="1"/>
    <col min="14348" max="14348" width="9.33203125" style="55" customWidth="1"/>
    <col min="14349" max="14349" width="1.6640625" style="55" customWidth="1"/>
    <col min="14350" max="14350" width="6.88671875" style="55" customWidth="1"/>
    <col min="14351" max="14351" width="9.33203125" style="55" customWidth="1"/>
    <col min="14352" max="14352" width="1.6640625" style="55" customWidth="1"/>
    <col min="14353" max="14353" width="6.6640625" style="55" customWidth="1"/>
    <col min="14354" max="14354" width="9.33203125" style="55" customWidth="1"/>
    <col min="14355" max="14355" width="1.6640625" style="55" customWidth="1"/>
    <col min="14356" max="14356" width="7.44140625" style="55" customWidth="1"/>
    <col min="14357" max="14357" width="9.33203125" style="55" customWidth="1"/>
    <col min="14358" max="14358" width="1.88671875" style="55" customWidth="1"/>
    <col min="14359" max="14359" width="6.6640625" style="55" customWidth="1"/>
    <col min="14360" max="14360" width="9.109375" style="55" customWidth="1"/>
    <col min="14361" max="14361" width="1.88671875" style="55" customWidth="1"/>
    <col min="14362" max="14592" width="9.109375" style="55"/>
    <col min="14593" max="14593" width="12.44140625" style="55" customWidth="1"/>
    <col min="14594" max="14595" width="7.6640625" style="55" customWidth="1"/>
    <col min="14596" max="14596" width="1.6640625" style="55" customWidth="1"/>
    <col min="14597" max="14597" width="7.6640625" style="55" customWidth="1"/>
    <col min="14598" max="14598" width="9.5546875" style="55" customWidth="1"/>
    <col min="14599" max="14599" width="1.6640625" style="55" customWidth="1"/>
    <col min="14600" max="14600" width="6.6640625" style="55" customWidth="1"/>
    <col min="14601" max="14601" width="9.33203125" style="55" customWidth="1"/>
    <col min="14602" max="14602" width="1.6640625" style="55" customWidth="1"/>
    <col min="14603" max="14603" width="6.6640625" style="55" customWidth="1"/>
    <col min="14604" max="14604" width="9.33203125" style="55" customWidth="1"/>
    <col min="14605" max="14605" width="1.6640625" style="55" customWidth="1"/>
    <col min="14606" max="14606" width="6.88671875" style="55" customWidth="1"/>
    <col min="14607" max="14607" width="9.33203125" style="55" customWidth="1"/>
    <col min="14608" max="14608" width="1.6640625" style="55" customWidth="1"/>
    <col min="14609" max="14609" width="6.6640625" style="55" customWidth="1"/>
    <col min="14610" max="14610" width="9.33203125" style="55" customWidth="1"/>
    <col min="14611" max="14611" width="1.6640625" style="55" customWidth="1"/>
    <col min="14612" max="14612" width="7.44140625" style="55" customWidth="1"/>
    <col min="14613" max="14613" width="9.33203125" style="55" customWidth="1"/>
    <col min="14614" max="14614" width="1.88671875" style="55" customWidth="1"/>
    <col min="14615" max="14615" width="6.6640625" style="55" customWidth="1"/>
    <col min="14616" max="14616" width="9.109375" style="55" customWidth="1"/>
    <col min="14617" max="14617" width="1.88671875" style="55" customWidth="1"/>
    <col min="14618" max="14848" width="9.109375" style="55"/>
    <col min="14849" max="14849" width="12.44140625" style="55" customWidth="1"/>
    <col min="14850" max="14851" width="7.6640625" style="55" customWidth="1"/>
    <col min="14852" max="14852" width="1.6640625" style="55" customWidth="1"/>
    <col min="14853" max="14853" width="7.6640625" style="55" customWidth="1"/>
    <col min="14854" max="14854" width="9.5546875" style="55" customWidth="1"/>
    <col min="14855" max="14855" width="1.6640625" style="55" customWidth="1"/>
    <col min="14856" max="14856" width="6.6640625" style="55" customWidth="1"/>
    <col min="14857" max="14857" width="9.33203125" style="55" customWidth="1"/>
    <col min="14858" max="14858" width="1.6640625" style="55" customWidth="1"/>
    <col min="14859" max="14859" width="6.6640625" style="55" customWidth="1"/>
    <col min="14860" max="14860" width="9.33203125" style="55" customWidth="1"/>
    <col min="14861" max="14861" width="1.6640625" style="55" customWidth="1"/>
    <col min="14862" max="14862" width="6.88671875" style="55" customWidth="1"/>
    <col min="14863" max="14863" width="9.33203125" style="55" customWidth="1"/>
    <col min="14864" max="14864" width="1.6640625" style="55" customWidth="1"/>
    <col min="14865" max="14865" width="6.6640625" style="55" customWidth="1"/>
    <col min="14866" max="14866" width="9.33203125" style="55" customWidth="1"/>
    <col min="14867" max="14867" width="1.6640625" style="55" customWidth="1"/>
    <col min="14868" max="14868" width="7.44140625" style="55" customWidth="1"/>
    <col min="14869" max="14869" width="9.33203125" style="55" customWidth="1"/>
    <col min="14870" max="14870" width="1.88671875" style="55" customWidth="1"/>
    <col min="14871" max="14871" width="6.6640625" style="55" customWidth="1"/>
    <col min="14872" max="14872" width="9.109375" style="55" customWidth="1"/>
    <col min="14873" max="14873" width="1.88671875" style="55" customWidth="1"/>
    <col min="14874" max="15104" width="9.109375" style="55"/>
    <col min="15105" max="15105" width="12.44140625" style="55" customWidth="1"/>
    <col min="15106" max="15107" width="7.6640625" style="55" customWidth="1"/>
    <col min="15108" max="15108" width="1.6640625" style="55" customWidth="1"/>
    <col min="15109" max="15109" width="7.6640625" style="55" customWidth="1"/>
    <col min="15110" max="15110" width="9.5546875" style="55" customWidth="1"/>
    <col min="15111" max="15111" width="1.6640625" style="55" customWidth="1"/>
    <col min="15112" max="15112" width="6.6640625" style="55" customWidth="1"/>
    <col min="15113" max="15113" width="9.33203125" style="55" customWidth="1"/>
    <col min="15114" max="15114" width="1.6640625" style="55" customWidth="1"/>
    <col min="15115" max="15115" width="6.6640625" style="55" customWidth="1"/>
    <col min="15116" max="15116" width="9.33203125" style="55" customWidth="1"/>
    <col min="15117" max="15117" width="1.6640625" style="55" customWidth="1"/>
    <col min="15118" max="15118" width="6.88671875" style="55" customWidth="1"/>
    <col min="15119" max="15119" width="9.33203125" style="55" customWidth="1"/>
    <col min="15120" max="15120" width="1.6640625" style="55" customWidth="1"/>
    <col min="15121" max="15121" width="6.6640625" style="55" customWidth="1"/>
    <col min="15122" max="15122" width="9.33203125" style="55" customWidth="1"/>
    <col min="15123" max="15123" width="1.6640625" style="55" customWidth="1"/>
    <col min="15124" max="15124" width="7.44140625" style="55" customWidth="1"/>
    <col min="15125" max="15125" width="9.33203125" style="55" customWidth="1"/>
    <col min="15126" max="15126" width="1.88671875" style="55" customWidth="1"/>
    <col min="15127" max="15127" width="6.6640625" style="55" customWidth="1"/>
    <col min="15128" max="15128" width="9.109375" style="55" customWidth="1"/>
    <col min="15129" max="15129" width="1.88671875" style="55" customWidth="1"/>
    <col min="15130" max="15360" width="9.109375" style="55"/>
    <col min="15361" max="15361" width="12.44140625" style="55" customWidth="1"/>
    <col min="15362" max="15363" width="7.6640625" style="55" customWidth="1"/>
    <col min="15364" max="15364" width="1.6640625" style="55" customWidth="1"/>
    <col min="15365" max="15365" width="7.6640625" style="55" customWidth="1"/>
    <col min="15366" max="15366" width="9.5546875" style="55" customWidth="1"/>
    <col min="15367" max="15367" width="1.6640625" style="55" customWidth="1"/>
    <col min="15368" max="15368" width="6.6640625" style="55" customWidth="1"/>
    <col min="15369" max="15369" width="9.33203125" style="55" customWidth="1"/>
    <col min="15370" max="15370" width="1.6640625" style="55" customWidth="1"/>
    <col min="15371" max="15371" width="6.6640625" style="55" customWidth="1"/>
    <col min="15372" max="15372" width="9.33203125" style="55" customWidth="1"/>
    <col min="15373" max="15373" width="1.6640625" style="55" customWidth="1"/>
    <col min="15374" max="15374" width="6.88671875" style="55" customWidth="1"/>
    <col min="15375" max="15375" width="9.33203125" style="55" customWidth="1"/>
    <col min="15376" max="15376" width="1.6640625" style="55" customWidth="1"/>
    <col min="15377" max="15377" width="6.6640625" style="55" customWidth="1"/>
    <col min="15378" max="15378" width="9.33203125" style="55" customWidth="1"/>
    <col min="15379" max="15379" width="1.6640625" style="55" customWidth="1"/>
    <col min="15380" max="15380" width="7.44140625" style="55" customWidth="1"/>
    <col min="15381" max="15381" width="9.33203125" style="55" customWidth="1"/>
    <col min="15382" max="15382" width="1.88671875" style="55" customWidth="1"/>
    <col min="15383" max="15383" width="6.6640625" style="55" customWidth="1"/>
    <col min="15384" max="15384" width="9.109375" style="55" customWidth="1"/>
    <col min="15385" max="15385" width="1.88671875" style="55" customWidth="1"/>
    <col min="15386" max="15616" width="9.109375" style="55"/>
    <col min="15617" max="15617" width="12.44140625" style="55" customWidth="1"/>
    <col min="15618" max="15619" width="7.6640625" style="55" customWidth="1"/>
    <col min="15620" max="15620" width="1.6640625" style="55" customWidth="1"/>
    <col min="15621" max="15621" width="7.6640625" style="55" customWidth="1"/>
    <col min="15622" max="15622" width="9.5546875" style="55" customWidth="1"/>
    <col min="15623" max="15623" width="1.6640625" style="55" customWidth="1"/>
    <col min="15624" max="15624" width="6.6640625" style="55" customWidth="1"/>
    <col min="15625" max="15625" width="9.33203125" style="55" customWidth="1"/>
    <col min="15626" max="15626" width="1.6640625" style="55" customWidth="1"/>
    <col min="15627" max="15627" width="6.6640625" style="55" customWidth="1"/>
    <col min="15628" max="15628" width="9.33203125" style="55" customWidth="1"/>
    <col min="15629" max="15629" width="1.6640625" style="55" customWidth="1"/>
    <col min="15630" max="15630" width="6.88671875" style="55" customWidth="1"/>
    <col min="15631" max="15631" width="9.33203125" style="55" customWidth="1"/>
    <col min="15632" max="15632" width="1.6640625" style="55" customWidth="1"/>
    <col min="15633" max="15633" width="6.6640625" style="55" customWidth="1"/>
    <col min="15634" max="15634" width="9.33203125" style="55" customWidth="1"/>
    <col min="15635" max="15635" width="1.6640625" style="55" customWidth="1"/>
    <col min="15636" max="15636" width="7.44140625" style="55" customWidth="1"/>
    <col min="15637" max="15637" width="9.33203125" style="55" customWidth="1"/>
    <col min="15638" max="15638" width="1.88671875" style="55" customWidth="1"/>
    <col min="15639" max="15639" width="6.6640625" style="55" customWidth="1"/>
    <col min="15640" max="15640" width="9.109375" style="55" customWidth="1"/>
    <col min="15641" max="15641" width="1.88671875" style="55" customWidth="1"/>
    <col min="15642" max="15872" width="9.109375" style="55"/>
    <col min="15873" max="15873" width="12.44140625" style="55" customWidth="1"/>
    <col min="15874" max="15875" width="7.6640625" style="55" customWidth="1"/>
    <col min="15876" max="15876" width="1.6640625" style="55" customWidth="1"/>
    <col min="15877" max="15877" width="7.6640625" style="55" customWidth="1"/>
    <col min="15878" max="15878" width="9.5546875" style="55" customWidth="1"/>
    <col min="15879" max="15879" width="1.6640625" style="55" customWidth="1"/>
    <col min="15880" max="15880" width="6.6640625" style="55" customWidth="1"/>
    <col min="15881" max="15881" width="9.33203125" style="55" customWidth="1"/>
    <col min="15882" max="15882" width="1.6640625" style="55" customWidth="1"/>
    <col min="15883" max="15883" width="6.6640625" style="55" customWidth="1"/>
    <col min="15884" max="15884" width="9.33203125" style="55" customWidth="1"/>
    <col min="15885" max="15885" width="1.6640625" style="55" customWidth="1"/>
    <col min="15886" max="15886" width="6.88671875" style="55" customWidth="1"/>
    <col min="15887" max="15887" width="9.33203125" style="55" customWidth="1"/>
    <col min="15888" max="15888" width="1.6640625" style="55" customWidth="1"/>
    <col min="15889" max="15889" width="6.6640625" style="55" customWidth="1"/>
    <col min="15890" max="15890" width="9.33203125" style="55" customWidth="1"/>
    <col min="15891" max="15891" width="1.6640625" style="55" customWidth="1"/>
    <col min="15892" max="15892" width="7.44140625" style="55" customWidth="1"/>
    <col min="15893" max="15893" width="9.33203125" style="55" customWidth="1"/>
    <col min="15894" max="15894" width="1.88671875" style="55" customWidth="1"/>
    <col min="15895" max="15895" width="6.6640625" style="55" customWidth="1"/>
    <col min="15896" max="15896" width="9.109375" style="55" customWidth="1"/>
    <col min="15897" max="15897" width="1.88671875" style="55" customWidth="1"/>
    <col min="15898" max="16128" width="9.109375" style="55"/>
    <col min="16129" max="16129" width="12.44140625" style="55" customWidth="1"/>
    <col min="16130" max="16131" width="7.6640625" style="55" customWidth="1"/>
    <col min="16132" max="16132" width="1.6640625" style="55" customWidth="1"/>
    <col min="16133" max="16133" width="7.6640625" style="55" customWidth="1"/>
    <col min="16134" max="16134" width="9.5546875" style="55" customWidth="1"/>
    <col min="16135" max="16135" width="1.6640625" style="55" customWidth="1"/>
    <col min="16136" max="16136" width="6.6640625" style="55" customWidth="1"/>
    <col min="16137" max="16137" width="9.33203125" style="55" customWidth="1"/>
    <col min="16138" max="16138" width="1.6640625" style="55" customWidth="1"/>
    <col min="16139" max="16139" width="6.6640625" style="55" customWidth="1"/>
    <col min="16140" max="16140" width="9.33203125" style="55" customWidth="1"/>
    <col min="16141" max="16141" width="1.6640625" style="55" customWidth="1"/>
    <col min="16142" max="16142" width="6.88671875" style="55" customWidth="1"/>
    <col min="16143" max="16143" width="9.33203125" style="55" customWidth="1"/>
    <col min="16144" max="16144" width="1.6640625" style="55" customWidth="1"/>
    <col min="16145" max="16145" width="6.6640625" style="55" customWidth="1"/>
    <col min="16146" max="16146" width="9.33203125" style="55" customWidth="1"/>
    <col min="16147" max="16147" width="1.6640625" style="55" customWidth="1"/>
    <col min="16148" max="16148" width="7.44140625" style="55" customWidth="1"/>
    <col min="16149" max="16149" width="9.33203125" style="55" customWidth="1"/>
    <col min="16150" max="16150" width="1.88671875" style="55" customWidth="1"/>
    <col min="16151" max="16151" width="6.6640625" style="55" customWidth="1"/>
    <col min="16152" max="16152" width="9.109375" style="55" customWidth="1"/>
    <col min="16153" max="16153" width="1.88671875" style="55" customWidth="1"/>
    <col min="16154" max="16384" width="9.109375" style="55"/>
  </cols>
  <sheetData>
    <row r="1" spans="1:25">
      <c r="A1" s="55" t="s">
        <v>235</v>
      </c>
    </row>
    <row r="2" spans="1:25">
      <c r="A2" s="55" t="s">
        <v>236</v>
      </c>
      <c r="E2" s="95"/>
      <c r="F2" s="82"/>
    </row>
    <row r="4" spans="1:25" s="68" customFormat="1">
      <c r="A4" s="428" t="s">
        <v>503</v>
      </c>
      <c r="B4" s="95"/>
      <c r="C4" s="82"/>
      <c r="E4" s="95"/>
      <c r="F4" s="82"/>
      <c r="H4" s="95"/>
      <c r="I4" s="82"/>
      <c r="J4" s="82"/>
      <c r="K4" s="95"/>
      <c r="N4" s="95"/>
      <c r="Q4" s="95"/>
    </row>
    <row r="5" spans="1:25" ht="13.8" thickBot="1">
      <c r="L5" s="63"/>
      <c r="O5" s="63"/>
      <c r="P5" s="63"/>
      <c r="R5" s="63"/>
      <c r="S5" s="63"/>
    </row>
    <row r="6" spans="1:25">
      <c r="A6" s="57"/>
      <c r="B6" s="86"/>
      <c r="C6" s="59"/>
      <c r="D6" s="57"/>
      <c r="E6" s="86"/>
      <c r="F6" s="59"/>
      <c r="G6" s="57"/>
      <c r="H6" s="86"/>
      <c r="I6" s="59"/>
      <c r="J6" s="59"/>
      <c r="K6" s="86"/>
      <c r="L6" s="59"/>
      <c r="M6" s="57"/>
      <c r="N6" s="86"/>
      <c r="O6" s="59"/>
      <c r="P6" s="59"/>
      <c r="Q6" s="86"/>
      <c r="R6" s="59"/>
      <c r="S6" s="59"/>
      <c r="T6" s="59"/>
      <c r="U6" s="59"/>
      <c r="V6" s="59"/>
      <c r="W6" s="59"/>
      <c r="X6" s="59"/>
      <c r="Y6" s="59"/>
    </row>
    <row r="7" spans="1:25">
      <c r="A7" s="72" t="s">
        <v>461</v>
      </c>
      <c r="B7" s="436" t="s">
        <v>326</v>
      </c>
      <c r="C7" s="436"/>
      <c r="D7" s="72"/>
      <c r="E7" s="436" t="s">
        <v>295</v>
      </c>
      <c r="F7" s="436"/>
      <c r="G7" s="72"/>
      <c r="H7" s="434" t="s">
        <v>497</v>
      </c>
      <c r="I7" s="436"/>
      <c r="J7" s="80"/>
      <c r="K7" s="434" t="s">
        <v>463</v>
      </c>
      <c r="L7" s="436"/>
      <c r="M7" s="72"/>
      <c r="N7" s="436" t="s">
        <v>464</v>
      </c>
      <c r="O7" s="436"/>
      <c r="Q7" s="434" t="s">
        <v>465</v>
      </c>
      <c r="R7" s="436"/>
      <c r="T7" s="436" t="s">
        <v>466</v>
      </c>
      <c r="U7" s="436"/>
      <c r="W7" s="434" t="s">
        <v>498</v>
      </c>
      <c r="X7" s="436"/>
    </row>
    <row r="8" spans="1:25">
      <c r="A8" s="55" t="s">
        <v>468</v>
      </c>
      <c r="B8" s="90" t="s">
        <v>208</v>
      </c>
      <c r="C8" s="60" t="s">
        <v>209</v>
      </c>
      <c r="D8" s="72"/>
      <c r="E8" s="90" t="s">
        <v>499</v>
      </c>
      <c r="F8" s="60" t="s">
        <v>500</v>
      </c>
      <c r="G8" s="72"/>
      <c r="H8" s="90" t="s">
        <v>499</v>
      </c>
      <c r="I8" s="60" t="s">
        <v>500</v>
      </c>
      <c r="J8" s="91"/>
      <c r="K8" s="90" t="s">
        <v>499</v>
      </c>
      <c r="L8" s="60" t="s">
        <v>500</v>
      </c>
      <c r="M8" s="72"/>
      <c r="N8" s="90" t="s">
        <v>499</v>
      </c>
      <c r="O8" s="60" t="s">
        <v>500</v>
      </c>
      <c r="Q8" s="90" t="s">
        <v>499</v>
      </c>
      <c r="R8" s="60" t="s">
        <v>500</v>
      </c>
      <c r="T8" s="90" t="s">
        <v>499</v>
      </c>
      <c r="U8" s="60" t="s">
        <v>500</v>
      </c>
      <c r="W8" s="90" t="s">
        <v>499</v>
      </c>
      <c r="X8" s="60" t="s">
        <v>500</v>
      </c>
    </row>
    <row r="9" spans="1:25" ht="13.8" thickBot="1">
      <c r="A9" s="61"/>
      <c r="B9" s="93"/>
      <c r="C9" s="56"/>
      <c r="D9" s="61"/>
      <c r="E9" s="93"/>
      <c r="F9" s="56"/>
      <c r="G9" s="61"/>
      <c r="H9" s="93"/>
      <c r="I9" s="56"/>
      <c r="J9" s="56"/>
      <c r="K9" s="93"/>
      <c r="L9" s="56"/>
      <c r="M9" s="61"/>
      <c r="N9" s="93"/>
      <c r="O9" s="56"/>
      <c r="P9" s="56"/>
      <c r="Q9" s="93"/>
      <c r="R9" s="56"/>
      <c r="S9" s="56"/>
      <c r="T9" s="56"/>
      <c r="U9" s="56"/>
      <c r="V9" s="56"/>
      <c r="W9" s="56"/>
      <c r="X9" s="56"/>
      <c r="Y9" s="56"/>
    </row>
    <row r="10" spans="1:25">
      <c r="A10" s="72"/>
      <c r="B10" s="94"/>
      <c r="C10" s="80"/>
      <c r="D10" s="72"/>
      <c r="E10" s="94"/>
      <c r="F10" s="80"/>
      <c r="G10" s="72"/>
      <c r="H10" s="94"/>
      <c r="I10" s="80"/>
      <c r="J10" s="80"/>
      <c r="K10" s="94"/>
      <c r="L10" s="80"/>
      <c r="M10" s="72"/>
      <c r="N10" s="94"/>
      <c r="O10" s="80"/>
      <c r="Q10" s="94"/>
      <c r="R10" s="80"/>
    </row>
    <row r="11" spans="1:25">
      <c r="A11" s="260" t="s">
        <v>132</v>
      </c>
      <c r="B11" s="94">
        <f t="shared" ref="B11:B17" si="0">IF(A11&lt;&gt;"",E11+F11+H11+I11+K11+L11+N11+O11+Q11+R11+T11+U11+W11+X11,"")</f>
        <v>15768</v>
      </c>
      <c r="C11" s="79">
        <f>IF($A11&lt;&gt;0,SUM(C13:C17),"")</f>
        <v>100</v>
      </c>
      <c r="D11" s="72"/>
      <c r="E11" s="94">
        <f>IF($A11&lt;&gt;0,SUM(E13:E17),"")</f>
        <v>4409</v>
      </c>
      <c r="F11" s="94">
        <f>IF($A11&lt;&gt;0,SUM(F13:F17),"")</f>
        <v>5089</v>
      </c>
      <c r="G11" s="72"/>
      <c r="H11" s="94">
        <f>IF($A11&lt;&gt;0,SUM(H13:H17),"")</f>
        <v>895</v>
      </c>
      <c r="I11" s="94">
        <f>IF($A11&lt;&gt;0,SUM(I13:I17),"")</f>
        <v>946</v>
      </c>
      <c r="J11" s="80"/>
      <c r="K11" s="94">
        <f>IF($A11&lt;&gt;0,SUM(K13:K17),"")</f>
        <v>623</v>
      </c>
      <c r="L11" s="94">
        <f>IF($A11&lt;&gt;0,SUM(L13:L17),"")</f>
        <v>557</v>
      </c>
      <c r="M11" s="72"/>
      <c r="N11" s="94">
        <f>IF($A11&lt;&gt;0,SUM(N13:N17),"")</f>
        <v>288</v>
      </c>
      <c r="O11" s="94">
        <f>IF($A11&lt;&gt;0,SUM(O13:O17),"")</f>
        <v>955</v>
      </c>
      <c r="Q11" s="94">
        <f>IF($A11&lt;&gt;0,SUM(Q13:Q17),"")</f>
        <v>199</v>
      </c>
      <c r="R11" s="94">
        <f>IF($A11&lt;&gt;0,SUM(R13:R17),"")</f>
        <v>694</v>
      </c>
      <c r="T11" s="94">
        <f>IF($A11&lt;&gt;0,SUM(T13:T17),"")</f>
        <v>294</v>
      </c>
      <c r="U11" s="94">
        <f>IF($A11&lt;&gt;0,SUM(U13:U17),"")</f>
        <v>538</v>
      </c>
      <c r="W11" s="94">
        <f>IF($A11&lt;&gt;0,SUM(W13:W17),"")</f>
        <v>181</v>
      </c>
      <c r="X11" s="94">
        <f>IF($A11&lt;&gt;0,SUM(X13:X17),"")</f>
        <v>100</v>
      </c>
    </row>
    <row r="12" spans="1:25">
      <c r="A12" s="65"/>
      <c r="B12" s="94" t="str">
        <f t="shared" si="0"/>
        <v/>
      </c>
      <c r="C12" s="80" t="str">
        <f>IF($A12&lt;&gt;0,B12/$B$11*100,"")</f>
        <v/>
      </c>
      <c r="D12" s="72"/>
      <c r="E12" s="74"/>
      <c r="F12" s="74" t="str">
        <f>IF(E12&lt;&gt;0,I12+L12+O12+R12+U12,"")</f>
        <v/>
      </c>
      <c r="G12" s="75"/>
      <c r="H12" s="74"/>
      <c r="I12" s="74" t="str">
        <f>IF(A12&lt;&gt;0,H12/B12*100,"")</f>
        <v/>
      </c>
      <c r="J12" s="87"/>
      <c r="K12" s="74"/>
      <c r="L12" s="326" t="str">
        <f>IF(A12&lt;&gt;0,K12/B12*100,"")</f>
        <v/>
      </c>
      <c r="M12" s="72"/>
      <c r="N12" s="94"/>
      <c r="O12" s="326" t="str">
        <f>IF(A12&lt;&gt;0,N12/B12*100,"")</f>
        <v/>
      </c>
      <c r="Q12" s="94"/>
      <c r="R12" s="326" t="str">
        <f>IF(A12&lt;&gt;0,Q12/B12*100,"")</f>
        <v/>
      </c>
      <c r="T12" s="83"/>
      <c r="U12" s="104"/>
      <c r="W12" s="83"/>
      <c r="X12" s="104"/>
    </row>
    <row r="13" spans="1:25">
      <c r="A13" s="41">
        <v>3</v>
      </c>
      <c r="B13" s="94">
        <f t="shared" si="0"/>
        <v>1041</v>
      </c>
      <c r="C13" s="80">
        <f>IF($A13&lt;&gt;"",B13/$B$11*100,"")</f>
        <v>6.6019786910197871</v>
      </c>
      <c r="D13" s="72"/>
      <c r="E13" s="324">
        <v>760</v>
      </c>
      <c r="F13" s="324">
        <v>0</v>
      </c>
      <c r="G13" s="296"/>
      <c r="H13" s="324">
        <v>92</v>
      </c>
      <c r="I13" s="324">
        <v>0</v>
      </c>
      <c r="J13" s="296"/>
      <c r="K13" s="324">
        <v>54</v>
      </c>
      <c r="L13" s="324">
        <v>0</v>
      </c>
      <c r="M13" s="296"/>
      <c r="N13" s="324">
        <v>45</v>
      </c>
      <c r="O13" s="324">
        <v>0</v>
      </c>
      <c r="P13" s="296"/>
      <c r="Q13" s="324">
        <v>20</v>
      </c>
      <c r="R13" s="324">
        <v>0</v>
      </c>
      <c r="S13" s="325"/>
      <c r="T13" s="324">
        <v>44</v>
      </c>
      <c r="U13" s="324">
        <v>0</v>
      </c>
      <c r="V13" s="325"/>
      <c r="W13" s="324">
        <v>26</v>
      </c>
      <c r="X13" s="324">
        <v>0</v>
      </c>
    </row>
    <row r="14" spans="1:25">
      <c r="A14" s="41"/>
      <c r="B14" s="94" t="str">
        <f t="shared" si="0"/>
        <v/>
      </c>
      <c r="C14" s="80" t="str">
        <f>IF($A14&lt;&gt;"",B14/$B$11*100,"")</f>
        <v/>
      </c>
      <c r="D14" s="72"/>
      <c r="E14" s="324"/>
      <c r="F14" s="324"/>
      <c r="G14" s="296"/>
      <c r="H14" s="324"/>
      <c r="I14" s="324"/>
      <c r="J14" s="296"/>
      <c r="K14" s="324"/>
      <c r="L14" s="324"/>
      <c r="M14" s="296"/>
      <c r="N14" s="324"/>
      <c r="O14" s="324"/>
      <c r="P14" s="296"/>
      <c r="Q14" s="324"/>
      <c r="R14" s="324"/>
      <c r="S14" s="325"/>
      <c r="T14" s="324"/>
      <c r="U14" s="324"/>
      <c r="V14" s="325"/>
      <c r="W14" s="324"/>
      <c r="X14" s="324"/>
    </row>
    <row r="15" spans="1:25">
      <c r="A15" s="41">
        <v>4</v>
      </c>
      <c r="B15" s="94">
        <f t="shared" si="0"/>
        <v>1750</v>
      </c>
      <c r="C15" s="80">
        <f>IF($A15&lt;&gt;"",B15/$B$11*100,"")</f>
        <v>11.098427194317605</v>
      </c>
      <c r="D15" s="72"/>
      <c r="E15" s="324">
        <v>705</v>
      </c>
      <c r="F15" s="324">
        <v>513</v>
      </c>
      <c r="G15" s="296"/>
      <c r="H15" s="324">
        <v>88</v>
      </c>
      <c r="I15" s="324">
        <v>64</v>
      </c>
      <c r="J15" s="296"/>
      <c r="K15" s="324">
        <v>64</v>
      </c>
      <c r="L15" s="324">
        <v>35</v>
      </c>
      <c r="M15" s="296"/>
      <c r="N15" s="324">
        <v>28</v>
      </c>
      <c r="O15" s="324">
        <v>81</v>
      </c>
      <c r="P15" s="296"/>
      <c r="Q15" s="324">
        <v>21</v>
      </c>
      <c r="R15" s="324">
        <v>36</v>
      </c>
      <c r="S15" s="325"/>
      <c r="T15" s="324">
        <v>26</v>
      </c>
      <c r="U15" s="324">
        <v>41</v>
      </c>
      <c r="V15" s="325"/>
      <c r="W15" s="324">
        <v>41</v>
      </c>
      <c r="X15" s="324">
        <v>7</v>
      </c>
    </row>
    <row r="16" spans="1:25">
      <c r="A16" s="41"/>
      <c r="B16" s="94" t="str">
        <f t="shared" si="0"/>
        <v/>
      </c>
      <c r="C16" s="80" t="str">
        <f>IF($A16&lt;&gt;"",B16/$B$11*100,"")</f>
        <v/>
      </c>
      <c r="D16" s="72"/>
      <c r="E16" s="324"/>
      <c r="F16" s="324"/>
      <c r="G16" s="296"/>
      <c r="H16" s="324"/>
      <c r="I16" s="324"/>
      <c r="J16" s="296"/>
      <c r="K16" s="324"/>
      <c r="L16" s="324"/>
      <c r="M16" s="296"/>
      <c r="N16" s="324"/>
      <c r="O16" s="324"/>
      <c r="P16" s="296"/>
      <c r="Q16" s="324"/>
      <c r="R16" s="324"/>
      <c r="S16" s="325"/>
      <c r="T16" s="324"/>
      <c r="U16" s="324"/>
      <c r="V16" s="325"/>
      <c r="W16" s="324"/>
      <c r="X16" s="324"/>
    </row>
    <row r="17" spans="1:25">
      <c r="A17" s="41">
        <v>5</v>
      </c>
      <c r="B17" s="94">
        <f t="shared" si="0"/>
        <v>12977</v>
      </c>
      <c r="C17" s="80">
        <f>IF($A17&lt;&gt;"",B17/$B$11*100,"")</f>
        <v>82.299594114662611</v>
      </c>
      <c r="D17" s="72"/>
      <c r="E17" s="324">
        <v>2944</v>
      </c>
      <c r="F17" s="324">
        <v>4576</v>
      </c>
      <c r="G17" s="296"/>
      <c r="H17" s="324">
        <v>715</v>
      </c>
      <c r="I17" s="324">
        <v>882</v>
      </c>
      <c r="J17" s="296"/>
      <c r="K17" s="324">
        <v>505</v>
      </c>
      <c r="L17" s="324">
        <v>522</v>
      </c>
      <c r="M17" s="296"/>
      <c r="N17" s="324">
        <v>215</v>
      </c>
      <c r="O17" s="324">
        <v>874</v>
      </c>
      <c r="P17" s="296"/>
      <c r="Q17" s="324">
        <v>158</v>
      </c>
      <c r="R17" s="324">
        <v>658</v>
      </c>
      <c r="S17" s="325"/>
      <c r="T17" s="324">
        <v>224</v>
      </c>
      <c r="U17" s="324">
        <v>497</v>
      </c>
      <c r="V17" s="325"/>
      <c r="W17" s="324">
        <v>114</v>
      </c>
      <c r="X17" s="324">
        <v>93</v>
      </c>
    </row>
    <row r="18" spans="1:25" ht="13.8" thickBot="1">
      <c r="E18" s="95"/>
      <c r="F18" s="82"/>
      <c r="G18" s="68"/>
      <c r="H18" s="95"/>
      <c r="I18" s="82"/>
    </row>
    <row r="19" spans="1:25">
      <c r="A19" s="57"/>
      <c r="B19" s="86"/>
      <c r="C19" s="59"/>
      <c r="D19" s="57"/>
      <c r="E19" s="86"/>
      <c r="F19" s="59"/>
      <c r="G19" s="57"/>
      <c r="H19" s="86"/>
      <c r="I19" s="59"/>
      <c r="J19" s="59"/>
      <c r="K19" s="86"/>
      <c r="L19" s="57"/>
      <c r="M19" s="57"/>
      <c r="N19" s="86"/>
      <c r="O19" s="57"/>
      <c r="P19" s="57"/>
      <c r="Q19" s="86"/>
      <c r="R19" s="57"/>
      <c r="S19" s="57"/>
      <c r="T19" s="57"/>
      <c r="U19" s="57"/>
      <c r="V19" s="57"/>
      <c r="W19" s="57"/>
      <c r="X19" s="57"/>
      <c r="Y19" s="57"/>
    </row>
    <row r="20" spans="1:25">
      <c r="A20" s="28" t="s">
        <v>501</v>
      </c>
      <c r="B20" s="28"/>
      <c r="C20" s="28"/>
      <c r="D20" s="28"/>
      <c r="E20" s="28"/>
      <c r="F20" s="28"/>
      <c r="G20" s="28"/>
      <c r="H20" s="28"/>
      <c r="I20" s="28"/>
      <c r="J20" s="28"/>
      <c r="K20" s="28"/>
      <c r="L20" s="28"/>
      <c r="M20" s="28"/>
      <c r="N20" s="28"/>
      <c r="O20" s="28"/>
      <c r="P20" s="28"/>
      <c r="Q20" s="28"/>
      <c r="R20" s="28"/>
      <c r="S20" s="28"/>
      <c r="T20" s="28"/>
      <c r="U20" s="28"/>
      <c r="V20" s="28"/>
      <c r="W20" s="28"/>
      <c r="X20" s="28"/>
    </row>
    <row r="21" spans="1:25">
      <c r="A21" s="72"/>
      <c r="B21" s="94"/>
      <c r="C21" s="80"/>
      <c r="D21" s="72"/>
      <c r="E21" s="94"/>
      <c r="F21" s="80"/>
      <c r="G21" s="72"/>
      <c r="H21" s="94"/>
      <c r="I21" s="80"/>
      <c r="J21" s="80"/>
      <c r="K21" s="94"/>
      <c r="L21" s="72"/>
      <c r="M21" s="72"/>
      <c r="N21" s="94"/>
      <c r="O21" s="72"/>
      <c r="P21" s="72"/>
      <c r="Q21" s="94"/>
      <c r="R21" s="72"/>
      <c r="S21" s="72"/>
      <c r="T21" s="72"/>
      <c r="U21" s="72"/>
      <c r="V21" s="72"/>
    </row>
    <row r="22" spans="1:25">
      <c r="A22" s="47" t="s">
        <v>502</v>
      </c>
    </row>
    <row r="23" spans="1:25">
      <c r="A23" s="47" t="s">
        <v>669</v>
      </c>
    </row>
    <row r="24" spans="1:25">
      <c r="A24" s="448"/>
      <c r="B24" s="449"/>
      <c r="C24" s="449"/>
      <c r="D24" s="449"/>
      <c r="E24" s="449"/>
      <c r="F24" s="449"/>
      <c r="G24" s="449"/>
      <c r="H24" s="449"/>
      <c r="I24" s="449"/>
      <c r="J24" s="449"/>
      <c r="K24" s="449"/>
      <c r="L24" s="449"/>
      <c r="M24" s="449"/>
    </row>
    <row r="25" spans="1:25">
      <c r="A25" s="55" t="s">
        <v>389</v>
      </c>
    </row>
    <row r="26" spans="1:25">
      <c r="A26" s="55" t="s">
        <v>231</v>
      </c>
    </row>
  </sheetData>
  <mergeCells count="9">
    <mergeCell ref="T7:U7"/>
    <mergeCell ref="W7:X7"/>
    <mergeCell ref="A24:M24"/>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4" sqref="A4"/>
    </sheetView>
  </sheetViews>
  <sheetFormatPr baseColWidth="10" defaultColWidth="9.109375" defaultRowHeight="13.2"/>
  <cols>
    <col min="1" max="1" width="11.33203125" style="55" customWidth="1"/>
    <col min="2" max="2" width="7.6640625" style="95" customWidth="1"/>
    <col min="3" max="3" width="7.6640625" style="63" customWidth="1"/>
    <col min="4" max="4" width="1.6640625" style="55" customWidth="1"/>
    <col min="5" max="5" width="7.6640625" style="83" customWidth="1"/>
    <col min="6" max="6" width="7.6640625" style="63" customWidth="1"/>
    <col min="7" max="7" width="1.6640625" style="55" customWidth="1"/>
    <col min="8" max="8" width="6.6640625" style="83" customWidth="1"/>
    <col min="9" max="9" width="7.6640625" style="63" customWidth="1"/>
    <col min="10" max="10" width="1.6640625" style="63" customWidth="1"/>
    <col min="11" max="11" width="6.6640625" style="83" customWidth="1"/>
    <col min="12" max="12" width="7.6640625" style="55" customWidth="1"/>
    <col min="13" max="13" width="1.6640625" style="55" customWidth="1"/>
    <col min="14" max="14" width="6.6640625" style="83" customWidth="1"/>
    <col min="15" max="15" width="7.6640625" style="55" customWidth="1"/>
    <col min="16" max="16" width="1.6640625" style="55" customWidth="1"/>
    <col min="17" max="17" width="6.6640625" style="83" customWidth="1"/>
    <col min="18" max="18" width="7.6640625" style="55" customWidth="1"/>
    <col min="19" max="19" width="1.6640625" style="55" customWidth="1"/>
    <col min="20" max="20" width="6.6640625" style="55" customWidth="1"/>
    <col min="21" max="21" width="7.6640625" style="55" customWidth="1"/>
    <col min="22" max="22" width="1.88671875" style="55" customWidth="1"/>
    <col min="23" max="23" width="6.6640625" style="55" customWidth="1"/>
    <col min="24" max="24" width="7.6640625" style="55" customWidth="1"/>
    <col min="25" max="25" width="1.6640625" style="55" customWidth="1"/>
    <col min="26" max="256" width="9.109375" style="55"/>
    <col min="257" max="257" width="11.33203125" style="55" customWidth="1"/>
    <col min="258" max="259" width="7.6640625" style="55" customWidth="1"/>
    <col min="260" max="260" width="1.6640625" style="55" customWidth="1"/>
    <col min="261" max="262" width="7.6640625" style="55" customWidth="1"/>
    <col min="263" max="263" width="1.6640625" style="55" customWidth="1"/>
    <col min="264" max="264" width="6.6640625" style="55" customWidth="1"/>
    <col min="265" max="265" width="7.6640625" style="55" customWidth="1"/>
    <col min="266" max="266" width="1.6640625" style="55" customWidth="1"/>
    <col min="267" max="267" width="6.6640625" style="55" customWidth="1"/>
    <col min="268" max="268" width="7.6640625" style="55" customWidth="1"/>
    <col min="269" max="269" width="1.6640625" style="55" customWidth="1"/>
    <col min="270" max="270" width="6.6640625" style="55" customWidth="1"/>
    <col min="271" max="271" width="7.6640625" style="55" customWidth="1"/>
    <col min="272" max="272" width="1.6640625" style="55" customWidth="1"/>
    <col min="273" max="273" width="6.6640625" style="55" customWidth="1"/>
    <col min="274" max="274" width="7.6640625" style="55" customWidth="1"/>
    <col min="275" max="275" width="1.6640625" style="55" customWidth="1"/>
    <col min="276" max="276" width="6.6640625" style="55" customWidth="1"/>
    <col min="277" max="277" width="7.6640625" style="55" customWidth="1"/>
    <col min="278" max="278" width="1.88671875" style="55" customWidth="1"/>
    <col min="279" max="279" width="6.6640625" style="55" customWidth="1"/>
    <col min="280" max="280" width="7.6640625" style="55" customWidth="1"/>
    <col min="281" max="281" width="1.6640625" style="55" customWidth="1"/>
    <col min="282" max="512" width="9.109375" style="55"/>
    <col min="513" max="513" width="11.33203125" style="55" customWidth="1"/>
    <col min="514" max="515" width="7.6640625" style="55" customWidth="1"/>
    <col min="516" max="516" width="1.6640625" style="55" customWidth="1"/>
    <col min="517" max="518" width="7.6640625" style="55" customWidth="1"/>
    <col min="519" max="519" width="1.6640625" style="55" customWidth="1"/>
    <col min="520" max="520" width="6.6640625" style="55" customWidth="1"/>
    <col min="521" max="521" width="7.6640625" style="55" customWidth="1"/>
    <col min="522" max="522" width="1.6640625" style="55" customWidth="1"/>
    <col min="523" max="523" width="6.6640625" style="55" customWidth="1"/>
    <col min="524" max="524" width="7.6640625" style="55" customWidth="1"/>
    <col min="525" max="525" width="1.6640625" style="55" customWidth="1"/>
    <col min="526" max="526" width="6.6640625" style="55" customWidth="1"/>
    <col min="527" max="527" width="7.6640625" style="55" customWidth="1"/>
    <col min="528" max="528" width="1.6640625" style="55" customWidth="1"/>
    <col min="529" max="529" width="6.6640625" style="55" customWidth="1"/>
    <col min="530" max="530" width="7.6640625" style="55" customWidth="1"/>
    <col min="531" max="531" width="1.6640625" style="55" customWidth="1"/>
    <col min="532" max="532" width="6.6640625" style="55" customWidth="1"/>
    <col min="533" max="533" width="7.6640625" style="55" customWidth="1"/>
    <col min="534" max="534" width="1.88671875" style="55" customWidth="1"/>
    <col min="535" max="535" width="6.6640625" style="55" customWidth="1"/>
    <col min="536" max="536" width="7.6640625" style="55" customWidth="1"/>
    <col min="537" max="537" width="1.6640625" style="55" customWidth="1"/>
    <col min="538" max="768" width="9.109375" style="55"/>
    <col min="769" max="769" width="11.33203125" style="55" customWidth="1"/>
    <col min="770" max="771" width="7.6640625" style="55" customWidth="1"/>
    <col min="772" max="772" width="1.6640625" style="55" customWidth="1"/>
    <col min="773" max="774" width="7.6640625" style="55" customWidth="1"/>
    <col min="775" max="775" width="1.6640625" style="55" customWidth="1"/>
    <col min="776" max="776" width="6.6640625" style="55" customWidth="1"/>
    <col min="777" max="777" width="7.6640625" style="55" customWidth="1"/>
    <col min="778" max="778" width="1.6640625" style="55" customWidth="1"/>
    <col min="779" max="779" width="6.6640625" style="55" customWidth="1"/>
    <col min="780" max="780" width="7.6640625" style="55" customWidth="1"/>
    <col min="781" max="781" width="1.6640625" style="55" customWidth="1"/>
    <col min="782" max="782" width="6.6640625" style="55" customWidth="1"/>
    <col min="783" max="783" width="7.6640625" style="55" customWidth="1"/>
    <col min="784" max="784" width="1.6640625" style="55" customWidth="1"/>
    <col min="785" max="785" width="6.6640625" style="55" customWidth="1"/>
    <col min="786" max="786" width="7.6640625" style="55" customWidth="1"/>
    <col min="787" max="787" width="1.6640625" style="55" customWidth="1"/>
    <col min="788" max="788" width="6.6640625" style="55" customWidth="1"/>
    <col min="789" max="789" width="7.6640625" style="55" customWidth="1"/>
    <col min="790" max="790" width="1.88671875" style="55" customWidth="1"/>
    <col min="791" max="791" width="6.6640625" style="55" customWidth="1"/>
    <col min="792" max="792" width="7.6640625" style="55" customWidth="1"/>
    <col min="793" max="793" width="1.6640625" style="55" customWidth="1"/>
    <col min="794" max="1024" width="9.109375" style="55"/>
    <col min="1025" max="1025" width="11.33203125" style="55" customWidth="1"/>
    <col min="1026" max="1027" width="7.6640625" style="55" customWidth="1"/>
    <col min="1028" max="1028" width="1.6640625" style="55" customWidth="1"/>
    <col min="1029" max="1030" width="7.6640625" style="55" customWidth="1"/>
    <col min="1031" max="1031" width="1.6640625" style="55" customWidth="1"/>
    <col min="1032" max="1032" width="6.6640625" style="55" customWidth="1"/>
    <col min="1033" max="1033" width="7.6640625" style="55" customWidth="1"/>
    <col min="1034" max="1034" width="1.6640625" style="55" customWidth="1"/>
    <col min="1035" max="1035" width="6.6640625" style="55" customWidth="1"/>
    <col min="1036" max="1036" width="7.6640625" style="55" customWidth="1"/>
    <col min="1037" max="1037" width="1.6640625" style="55" customWidth="1"/>
    <col min="1038" max="1038" width="6.6640625" style="55" customWidth="1"/>
    <col min="1039" max="1039" width="7.6640625" style="55" customWidth="1"/>
    <col min="1040" max="1040" width="1.6640625" style="55" customWidth="1"/>
    <col min="1041" max="1041" width="6.6640625" style="55" customWidth="1"/>
    <col min="1042" max="1042" width="7.6640625" style="55" customWidth="1"/>
    <col min="1043" max="1043" width="1.6640625" style="55" customWidth="1"/>
    <col min="1044" max="1044" width="6.6640625" style="55" customWidth="1"/>
    <col min="1045" max="1045" width="7.6640625" style="55" customWidth="1"/>
    <col min="1046" max="1046" width="1.88671875" style="55" customWidth="1"/>
    <col min="1047" max="1047" width="6.6640625" style="55" customWidth="1"/>
    <col min="1048" max="1048" width="7.6640625" style="55" customWidth="1"/>
    <col min="1049" max="1049" width="1.6640625" style="55" customWidth="1"/>
    <col min="1050" max="1280" width="9.109375" style="55"/>
    <col min="1281" max="1281" width="11.33203125" style="55" customWidth="1"/>
    <col min="1282" max="1283" width="7.6640625" style="55" customWidth="1"/>
    <col min="1284" max="1284" width="1.6640625" style="55" customWidth="1"/>
    <col min="1285" max="1286" width="7.6640625" style="55" customWidth="1"/>
    <col min="1287" max="1287" width="1.6640625" style="55" customWidth="1"/>
    <col min="1288" max="1288" width="6.6640625" style="55" customWidth="1"/>
    <col min="1289" max="1289" width="7.6640625" style="55" customWidth="1"/>
    <col min="1290" max="1290" width="1.6640625" style="55" customWidth="1"/>
    <col min="1291" max="1291" width="6.6640625" style="55" customWidth="1"/>
    <col min="1292" max="1292" width="7.6640625" style="55" customWidth="1"/>
    <col min="1293" max="1293" width="1.6640625" style="55" customWidth="1"/>
    <col min="1294" max="1294" width="6.6640625" style="55" customWidth="1"/>
    <col min="1295" max="1295" width="7.6640625" style="55" customWidth="1"/>
    <col min="1296" max="1296" width="1.6640625" style="55" customWidth="1"/>
    <col min="1297" max="1297" width="6.6640625" style="55" customWidth="1"/>
    <col min="1298" max="1298" width="7.6640625" style="55" customWidth="1"/>
    <col min="1299" max="1299" width="1.6640625" style="55" customWidth="1"/>
    <col min="1300" max="1300" width="6.6640625" style="55" customWidth="1"/>
    <col min="1301" max="1301" width="7.6640625" style="55" customWidth="1"/>
    <col min="1302" max="1302" width="1.88671875" style="55" customWidth="1"/>
    <col min="1303" max="1303" width="6.6640625" style="55" customWidth="1"/>
    <col min="1304" max="1304" width="7.6640625" style="55" customWidth="1"/>
    <col min="1305" max="1305" width="1.6640625" style="55" customWidth="1"/>
    <col min="1306" max="1536" width="9.109375" style="55"/>
    <col min="1537" max="1537" width="11.33203125" style="55" customWidth="1"/>
    <col min="1538" max="1539" width="7.6640625" style="55" customWidth="1"/>
    <col min="1540" max="1540" width="1.6640625" style="55" customWidth="1"/>
    <col min="1541" max="1542" width="7.6640625" style="55" customWidth="1"/>
    <col min="1543" max="1543" width="1.6640625" style="55" customWidth="1"/>
    <col min="1544" max="1544" width="6.6640625" style="55" customWidth="1"/>
    <col min="1545" max="1545" width="7.6640625" style="55" customWidth="1"/>
    <col min="1546" max="1546" width="1.6640625" style="55" customWidth="1"/>
    <col min="1547" max="1547" width="6.6640625" style="55" customWidth="1"/>
    <col min="1548" max="1548" width="7.6640625" style="55" customWidth="1"/>
    <col min="1549" max="1549" width="1.6640625" style="55" customWidth="1"/>
    <col min="1550" max="1550" width="6.6640625" style="55" customWidth="1"/>
    <col min="1551" max="1551" width="7.6640625" style="55" customWidth="1"/>
    <col min="1552" max="1552" width="1.6640625" style="55" customWidth="1"/>
    <col min="1553" max="1553" width="6.6640625" style="55" customWidth="1"/>
    <col min="1554" max="1554" width="7.6640625" style="55" customWidth="1"/>
    <col min="1555" max="1555" width="1.6640625" style="55" customWidth="1"/>
    <col min="1556" max="1556" width="6.6640625" style="55" customWidth="1"/>
    <col min="1557" max="1557" width="7.6640625" style="55" customWidth="1"/>
    <col min="1558" max="1558" width="1.88671875" style="55" customWidth="1"/>
    <col min="1559" max="1559" width="6.6640625" style="55" customWidth="1"/>
    <col min="1560" max="1560" width="7.6640625" style="55" customWidth="1"/>
    <col min="1561" max="1561" width="1.6640625" style="55" customWidth="1"/>
    <col min="1562" max="1792" width="9.109375" style="55"/>
    <col min="1793" max="1793" width="11.33203125" style="55" customWidth="1"/>
    <col min="1794" max="1795" width="7.6640625" style="55" customWidth="1"/>
    <col min="1796" max="1796" width="1.6640625" style="55" customWidth="1"/>
    <col min="1797" max="1798" width="7.6640625" style="55" customWidth="1"/>
    <col min="1799" max="1799" width="1.6640625" style="55" customWidth="1"/>
    <col min="1800" max="1800" width="6.6640625" style="55" customWidth="1"/>
    <col min="1801" max="1801" width="7.6640625" style="55" customWidth="1"/>
    <col min="1802" max="1802" width="1.6640625" style="55" customWidth="1"/>
    <col min="1803" max="1803" width="6.6640625" style="55" customWidth="1"/>
    <col min="1804" max="1804" width="7.6640625" style="55" customWidth="1"/>
    <col min="1805" max="1805" width="1.6640625" style="55" customWidth="1"/>
    <col min="1806" max="1806" width="6.6640625" style="55" customWidth="1"/>
    <col min="1807" max="1807" width="7.6640625" style="55" customWidth="1"/>
    <col min="1808" max="1808" width="1.6640625" style="55" customWidth="1"/>
    <col min="1809" max="1809" width="6.6640625" style="55" customWidth="1"/>
    <col min="1810" max="1810" width="7.6640625" style="55" customWidth="1"/>
    <col min="1811" max="1811" width="1.6640625" style="55" customWidth="1"/>
    <col min="1812" max="1812" width="6.6640625" style="55" customWidth="1"/>
    <col min="1813" max="1813" width="7.6640625" style="55" customWidth="1"/>
    <col min="1814" max="1814" width="1.88671875" style="55" customWidth="1"/>
    <col min="1815" max="1815" width="6.6640625" style="55" customWidth="1"/>
    <col min="1816" max="1816" width="7.6640625" style="55" customWidth="1"/>
    <col min="1817" max="1817" width="1.6640625" style="55" customWidth="1"/>
    <col min="1818" max="2048" width="9.109375" style="55"/>
    <col min="2049" max="2049" width="11.33203125" style="55" customWidth="1"/>
    <col min="2050" max="2051" width="7.6640625" style="55" customWidth="1"/>
    <col min="2052" max="2052" width="1.6640625" style="55" customWidth="1"/>
    <col min="2053" max="2054" width="7.6640625" style="55" customWidth="1"/>
    <col min="2055" max="2055" width="1.6640625" style="55" customWidth="1"/>
    <col min="2056" max="2056" width="6.6640625" style="55" customWidth="1"/>
    <col min="2057" max="2057" width="7.6640625" style="55" customWidth="1"/>
    <col min="2058" max="2058" width="1.6640625" style="55" customWidth="1"/>
    <col min="2059" max="2059" width="6.6640625" style="55" customWidth="1"/>
    <col min="2060" max="2060" width="7.6640625" style="55" customWidth="1"/>
    <col min="2061" max="2061" width="1.6640625" style="55" customWidth="1"/>
    <col min="2062" max="2062" width="6.6640625" style="55" customWidth="1"/>
    <col min="2063" max="2063" width="7.6640625" style="55" customWidth="1"/>
    <col min="2064" max="2064" width="1.6640625" style="55" customWidth="1"/>
    <col min="2065" max="2065" width="6.6640625" style="55" customWidth="1"/>
    <col min="2066" max="2066" width="7.6640625" style="55" customWidth="1"/>
    <col min="2067" max="2067" width="1.6640625" style="55" customWidth="1"/>
    <col min="2068" max="2068" width="6.6640625" style="55" customWidth="1"/>
    <col min="2069" max="2069" width="7.6640625" style="55" customWidth="1"/>
    <col min="2070" max="2070" width="1.88671875" style="55" customWidth="1"/>
    <col min="2071" max="2071" width="6.6640625" style="55" customWidth="1"/>
    <col min="2072" max="2072" width="7.6640625" style="55" customWidth="1"/>
    <col min="2073" max="2073" width="1.6640625" style="55" customWidth="1"/>
    <col min="2074" max="2304" width="9.109375" style="55"/>
    <col min="2305" max="2305" width="11.33203125" style="55" customWidth="1"/>
    <col min="2306" max="2307" width="7.6640625" style="55" customWidth="1"/>
    <col min="2308" max="2308" width="1.6640625" style="55" customWidth="1"/>
    <col min="2309" max="2310" width="7.6640625" style="55" customWidth="1"/>
    <col min="2311" max="2311" width="1.6640625" style="55" customWidth="1"/>
    <col min="2312" max="2312" width="6.6640625" style="55" customWidth="1"/>
    <col min="2313" max="2313" width="7.6640625" style="55" customWidth="1"/>
    <col min="2314" max="2314" width="1.6640625" style="55" customWidth="1"/>
    <col min="2315" max="2315" width="6.6640625" style="55" customWidth="1"/>
    <col min="2316" max="2316" width="7.6640625" style="55" customWidth="1"/>
    <col min="2317" max="2317" width="1.6640625" style="55" customWidth="1"/>
    <col min="2318" max="2318" width="6.6640625" style="55" customWidth="1"/>
    <col min="2319" max="2319" width="7.6640625" style="55" customWidth="1"/>
    <col min="2320" max="2320" width="1.6640625" style="55" customWidth="1"/>
    <col min="2321" max="2321" width="6.6640625" style="55" customWidth="1"/>
    <col min="2322" max="2322" width="7.6640625" style="55" customWidth="1"/>
    <col min="2323" max="2323" width="1.6640625" style="55" customWidth="1"/>
    <col min="2324" max="2324" width="6.6640625" style="55" customWidth="1"/>
    <col min="2325" max="2325" width="7.6640625" style="55" customWidth="1"/>
    <col min="2326" max="2326" width="1.88671875" style="55" customWidth="1"/>
    <col min="2327" max="2327" width="6.6640625" style="55" customWidth="1"/>
    <col min="2328" max="2328" width="7.6640625" style="55" customWidth="1"/>
    <col min="2329" max="2329" width="1.6640625" style="55" customWidth="1"/>
    <col min="2330" max="2560" width="9.109375" style="55"/>
    <col min="2561" max="2561" width="11.33203125" style="55" customWidth="1"/>
    <col min="2562" max="2563" width="7.6640625" style="55" customWidth="1"/>
    <col min="2564" max="2564" width="1.6640625" style="55" customWidth="1"/>
    <col min="2565" max="2566" width="7.6640625" style="55" customWidth="1"/>
    <col min="2567" max="2567" width="1.6640625" style="55" customWidth="1"/>
    <col min="2568" max="2568" width="6.6640625" style="55" customWidth="1"/>
    <col min="2569" max="2569" width="7.6640625" style="55" customWidth="1"/>
    <col min="2570" max="2570" width="1.6640625" style="55" customWidth="1"/>
    <col min="2571" max="2571" width="6.6640625" style="55" customWidth="1"/>
    <col min="2572" max="2572" width="7.6640625" style="55" customWidth="1"/>
    <col min="2573" max="2573" width="1.6640625" style="55" customWidth="1"/>
    <col min="2574" max="2574" width="6.6640625" style="55" customWidth="1"/>
    <col min="2575" max="2575" width="7.6640625" style="55" customWidth="1"/>
    <col min="2576" max="2576" width="1.6640625" style="55" customWidth="1"/>
    <col min="2577" max="2577" width="6.6640625" style="55" customWidth="1"/>
    <col min="2578" max="2578" width="7.6640625" style="55" customWidth="1"/>
    <col min="2579" max="2579" width="1.6640625" style="55" customWidth="1"/>
    <col min="2580" max="2580" width="6.6640625" style="55" customWidth="1"/>
    <col min="2581" max="2581" width="7.6640625" style="55" customWidth="1"/>
    <col min="2582" max="2582" width="1.88671875" style="55" customWidth="1"/>
    <col min="2583" max="2583" width="6.6640625" style="55" customWidth="1"/>
    <col min="2584" max="2584" width="7.6640625" style="55" customWidth="1"/>
    <col min="2585" max="2585" width="1.6640625" style="55" customWidth="1"/>
    <col min="2586" max="2816" width="9.109375" style="55"/>
    <col min="2817" max="2817" width="11.33203125" style="55" customWidth="1"/>
    <col min="2818" max="2819" width="7.6640625" style="55" customWidth="1"/>
    <col min="2820" max="2820" width="1.6640625" style="55" customWidth="1"/>
    <col min="2821" max="2822" width="7.6640625" style="55" customWidth="1"/>
    <col min="2823" max="2823" width="1.6640625" style="55" customWidth="1"/>
    <col min="2824" max="2824" width="6.6640625" style="55" customWidth="1"/>
    <col min="2825" max="2825" width="7.6640625" style="55" customWidth="1"/>
    <col min="2826" max="2826" width="1.6640625" style="55" customWidth="1"/>
    <col min="2827" max="2827" width="6.6640625" style="55" customWidth="1"/>
    <col min="2828" max="2828" width="7.6640625" style="55" customWidth="1"/>
    <col min="2829" max="2829" width="1.6640625" style="55" customWidth="1"/>
    <col min="2830" max="2830" width="6.6640625" style="55" customWidth="1"/>
    <col min="2831" max="2831" width="7.6640625" style="55" customWidth="1"/>
    <col min="2832" max="2832" width="1.6640625" style="55" customWidth="1"/>
    <col min="2833" max="2833" width="6.6640625" style="55" customWidth="1"/>
    <col min="2834" max="2834" width="7.6640625" style="55" customWidth="1"/>
    <col min="2835" max="2835" width="1.6640625" style="55" customWidth="1"/>
    <col min="2836" max="2836" width="6.6640625" style="55" customWidth="1"/>
    <col min="2837" max="2837" width="7.6640625" style="55" customWidth="1"/>
    <col min="2838" max="2838" width="1.88671875" style="55" customWidth="1"/>
    <col min="2839" max="2839" width="6.6640625" style="55" customWidth="1"/>
    <col min="2840" max="2840" width="7.6640625" style="55" customWidth="1"/>
    <col min="2841" max="2841" width="1.6640625" style="55" customWidth="1"/>
    <col min="2842" max="3072" width="9.109375" style="55"/>
    <col min="3073" max="3073" width="11.33203125" style="55" customWidth="1"/>
    <col min="3074" max="3075" width="7.6640625" style="55" customWidth="1"/>
    <col min="3076" max="3076" width="1.6640625" style="55" customWidth="1"/>
    <col min="3077" max="3078" width="7.6640625" style="55" customWidth="1"/>
    <col min="3079" max="3079" width="1.6640625" style="55" customWidth="1"/>
    <col min="3080" max="3080" width="6.6640625" style="55" customWidth="1"/>
    <col min="3081" max="3081" width="7.6640625" style="55" customWidth="1"/>
    <col min="3082" max="3082" width="1.6640625" style="55" customWidth="1"/>
    <col min="3083" max="3083" width="6.6640625" style="55" customWidth="1"/>
    <col min="3084" max="3084" width="7.6640625" style="55" customWidth="1"/>
    <col min="3085" max="3085" width="1.6640625" style="55" customWidth="1"/>
    <col min="3086" max="3086" width="6.6640625" style="55" customWidth="1"/>
    <col min="3087" max="3087" width="7.6640625" style="55" customWidth="1"/>
    <col min="3088" max="3088" width="1.6640625" style="55" customWidth="1"/>
    <col min="3089" max="3089" width="6.6640625" style="55" customWidth="1"/>
    <col min="3090" max="3090" width="7.6640625" style="55" customWidth="1"/>
    <col min="3091" max="3091" width="1.6640625" style="55" customWidth="1"/>
    <col min="3092" max="3092" width="6.6640625" style="55" customWidth="1"/>
    <col min="3093" max="3093" width="7.6640625" style="55" customWidth="1"/>
    <col min="3094" max="3094" width="1.88671875" style="55" customWidth="1"/>
    <col min="3095" max="3095" width="6.6640625" style="55" customWidth="1"/>
    <col min="3096" max="3096" width="7.6640625" style="55" customWidth="1"/>
    <col min="3097" max="3097" width="1.6640625" style="55" customWidth="1"/>
    <col min="3098" max="3328" width="9.109375" style="55"/>
    <col min="3329" max="3329" width="11.33203125" style="55" customWidth="1"/>
    <col min="3330" max="3331" width="7.6640625" style="55" customWidth="1"/>
    <col min="3332" max="3332" width="1.6640625" style="55" customWidth="1"/>
    <col min="3333" max="3334" width="7.6640625" style="55" customWidth="1"/>
    <col min="3335" max="3335" width="1.6640625" style="55" customWidth="1"/>
    <col min="3336" max="3336" width="6.6640625" style="55" customWidth="1"/>
    <col min="3337" max="3337" width="7.6640625" style="55" customWidth="1"/>
    <col min="3338" max="3338" width="1.6640625" style="55" customWidth="1"/>
    <col min="3339" max="3339" width="6.6640625" style="55" customWidth="1"/>
    <col min="3340" max="3340" width="7.6640625" style="55" customWidth="1"/>
    <col min="3341" max="3341" width="1.6640625" style="55" customWidth="1"/>
    <col min="3342" max="3342" width="6.6640625" style="55" customWidth="1"/>
    <col min="3343" max="3343" width="7.6640625" style="55" customWidth="1"/>
    <col min="3344" max="3344" width="1.6640625" style="55" customWidth="1"/>
    <col min="3345" max="3345" width="6.6640625" style="55" customWidth="1"/>
    <col min="3346" max="3346" width="7.6640625" style="55" customWidth="1"/>
    <col min="3347" max="3347" width="1.6640625" style="55" customWidth="1"/>
    <col min="3348" max="3348" width="6.6640625" style="55" customWidth="1"/>
    <col min="3349" max="3349" width="7.6640625" style="55" customWidth="1"/>
    <col min="3350" max="3350" width="1.88671875" style="55" customWidth="1"/>
    <col min="3351" max="3351" width="6.6640625" style="55" customWidth="1"/>
    <col min="3352" max="3352" width="7.6640625" style="55" customWidth="1"/>
    <col min="3353" max="3353" width="1.6640625" style="55" customWidth="1"/>
    <col min="3354" max="3584" width="9.109375" style="55"/>
    <col min="3585" max="3585" width="11.33203125" style="55" customWidth="1"/>
    <col min="3586" max="3587" width="7.6640625" style="55" customWidth="1"/>
    <col min="3588" max="3588" width="1.6640625" style="55" customWidth="1"/>
    <col min="3589" max="3590" width="7.6640625" style="55" customWidth="1"/>
    <col min="3591" max="3591" width="1.6640625" style="55" customWidth="1"/>
    <col min="3592" max="3592" width="6.6640625" style="55" customWidth="1"/>
    <col min="3593" max="3593" width="7.6640625" style="55" customWidth="1"/>
    <col min="3594" max="3594" width="1.6640625" style="55" customWidth="1"/>
    <col min="3595" max="3595" width="6.6640625" style="55" customWidth="1"/>
    <col min="3596" max="3596" width="7.6640625" style="55" customWidth="1"/>
    <col min="3597" max="3597" width="1.6640625" style="55" customWidth="1"/>
    <col min="3598" max="3598" width="6.6640625" style="55" customWidth="1"/>
    <col min="3599" max="3599" width="7.6640625" style="55" customWidth="1"/>
    <col min="3600" max="3600" width="1.6640625" style="55" customWidth="1"/>
    <col min="3601" max="3601" width="6.6640625" style="55" customWidth="1"/>
    <col min="3602" max="3602" width="7.6640625" style="55" customWidth="1"/>
    <col min="3603" max="3603" width="1.6640625" style="55" customWidth="1"/>
    <col min="3604" max="3604" width="6.6640625" style="55" customWidth="1"/>
    <col min="3605" max="3605" width="7.6640625" style="55" customWidth="1"/>
    <col min="3606" max="3606" width="1.88671875" style="55" customWidth="1"/>
    <col min="3607" max="3607" width="6.6640625" style="55" customWidth="1"/>
    <col min="3608" max="3608" width="7.6640625" style="55" customWidth="1"/>
    <col min="3609" max="3609" width="1.6640625" style="55" customWidth="1"/>
    <col min="3610" max="3840" width="9.109375" style="55"/>
    <col min="3841" max="3841" width="11.33203125" style="55" customWidth="1"/>
    <col min="3842" max="3843" width="7.6640625" style="55" customWidth="1"/>
    <col min="3844" max="3844" width="1.6640625" style="55" customWidth="1"/>
    <col min="3845" max="3846" width="7.6640625" style="55" customWidth="1"/>
    <col min="3847" max="3847" width="1.6640625" style="55" customWidth="1"/>
    <col min="3848" max="3848" width="6.6640625" style="55" customWidth="1"/>
    <col min="3849" max="3849" width="7.6640625" style="55" customWidth="1"/>
    <col min="3850" max="3850" width="1.6640625" style="55" customWidth="1"/>
    <col min="3851" max="3851" width="6.6640625" style="55" customWidth="1"/>
    <col min="3852" max="3852" width="7.6640625" style="55" customWidth="1"/>
    <col min="3853" max="3853" width="1.6640625" style="55" customWidth="1"/>
    <col min="3854" max="3854" width="6.6640625" style="55" customWidth="1"/>
    <col min="3855" max="3855" width="7.6640625" style="55" customWidth="1"/>
    <col min="3856" max="3856" width="1.6640625" style="55" customWidth="1"/>
    <col min="3857" max="3857" width="6.6640625" style="55" customWidth="1"/>
    <col min="3858" max="3858" width="7.6640625" style="55" customWidth="1"/>
    <col min="3859" max="3859" width="1.6640625" style="55" customWidth="1"/>
    <col min="3860" max="3860" width="6.6640625" style="55" customWidth="1"/>
    <col min="3861" max="3861" width="7.6640625" style="55" customWidth="1"/>
    <col min="3862" max="3862" width="1.88671875" style="55" customWidth="1"/>
    <col min="3863" max="3863" width="6.6640625" style="55" customWidth="1"/>
    <col min="3864" max="3864" width="7.6640625" style="55" customWidth="1"/>
    <col min="3865" max="3865" width="1.6640625" style="55" customWidth="1"/>
    <col min="3866" max="4096" width="9.109375" style="55"/>
    <col min="4097" max="4097" width="11.33203125" style="55" customWidth="1"/>
    <col min="4098" max="4099" width="7.6640625" style="55" customWidth="1"/>
    <col min="4100" max="4100" width="1.6640625" style="55" customWidth="1"/>
    <col min="4101" max="4102" width="7.6640625" style="55" customWidth="1"/>
    <col min="4103" max="4103" width="1.6640625" style="55" customWidth="1"/>
    <col min="4104" max="4104" width="6.6640625" style="55" customWidth="1"/>
    <col min="4105" max="4105" width="7.6640625" style="55" customWidth="1"/>
    <col min="4106" max="4106" width="1.6640625" style="55" customWidth="1"/>
    <col min="4107" max="4107" width="6.6640625" style="55" customWidth="1"/>
    <col min="4108" max="4108" width="7.6640625" style="55" customWidth="1"/>
    <col min="4109" max="4109" width="1.6640625" style="55" customWidth="1"/>
    <col min="4110" max="4110" width="6.6640625" style="55" customWidth="1"/>
    <col min="4111" max="4111" width="7.6640625" style="55" customWidth="1"/>
    <col min="4112" max="4112" width="1.6640625" style="55" customWidth="1"/>
    <col min="4113" max="4113" width="6.6640625" style="55" customWidth="1"/>
    <col min="4114" max="4114" width="7.6640625" style="55" customWidth="1"/>
    <col min="4115" max="4115" width="1.6640625" style="55" customWidth="1"/>
    <col min="4116" max="4116" width="6.6640625" style="55" customWidth="1"/>
    <col min="4117" max="4117" width="7.6640625" style="55" customWidth="1"/>
    <col min="4118" max="4118" width="1.88671875" style="55" customWidth="1"/>
    <col min="4119" max="4119" width="6.6640625" style="55" customWidth="1"/>
    <col min="4120" max="4120" width="7.6640625" style="55" customWidth="1"/>
    <col min="4121" max="4121" width="1.6640625" style="55" customWidth="1"/>
    <col min="4122" max="4352" width="9.109375" style="55"/>
    <col min="4353" max="4353" width="11.33203125" style="55" customWidth="1"/>
    <col min="4354" max="4355" width="7.6640625" style="55" customWidth="1"/>
    <col min="4356" max="4356" width="1.6640625" style="55" customWidth="1"/>
    <col min="4357" max="4358" width="7.6640625" style="55" customWidth="1"/>
    <col min="4359" max="4359" width="1.6640625" style="55" customWidth="1"/>
    <col min="4360" max="4360" width="6.6640625" style="55" customWidth="1"/>
    <col min="4361" max="4361" width="7.6640625" style="55" customWidth="1"/>
    <col min="4362" max="4362" width="1.6640625" style="55" customWidth="1"/>
    <col min="4363" max="4363" width="6.6640625" style="55" customWidth="1"/>
    <col min="4364" max="4364" width="7.6640625" style="55" customWidth="1"/>
    <col min="4365" max="4365" width="1.6640625" style="55" customWidth="1"/>
    <col min="4366" max="4366" width="6.6640625" style="55" customWidth="1"/>
    <col min="4367" max="4367" width="7.6640625" style="55" customWidth="1"/>
    <col min="4368" max="4368" width="1.6640625" style="55" customWidth="1"/>
    <col min="4369" max="4369" width="6.6640625" style="55" customWidth="1"/>
    <col min="4370" max="4370" width="7.6640625" style="55" customWidth="1"/>
    <col min="4371" max="4371" width="1.6640625" style="55" customWidth="1"/>
    <col min="4372" max="4372" width="6.6640625" style="55" customWidth="1"/>
    <col min="4373" max="4373" width="7.6640625" style="55" customWidth="1"/>
    <col min="4374" max="4374" width="1.88671875" style="55" customWidth="1"/>
    <col min="4375" max="4375" width="6.6640625" style="55" customWidth="1"/>
    <col min="4376" max="4376" width="7.6640625" style="55" customWidth="1"/>
    <col min="4377" max="4377" width="1.6640625" style="55" customWidth="1"/>
    <col min="4378" max="4608" width="9.109375" style="55"/>
    <col min="4609" max="4609" width="11.33203125" style="55" customWidth="1"/>
    <col min="4610" max="4611" width="7.6640625" style="55" customWidth="1"/>
    <col min="4612" max="4612" width="1.6640625" style="55" customWidth="1"/>
    <col min="4613" max="4614" width="7.6640625" style="55" customWidth="1"/>
    <col min="4615" max="4615" width="1.6640625" style="55" customWidth="1"/>
    <col min="4616" max="4616" width="6.6640625" style="55" customWidth="1"/>
    <col min="4617" max="4617" width="7.6640625" style="55" customWidth="1"/>
    <col min="4618" max="4618" width="1.6640625" style="55" customWidth="1"/>
    <col min="4619" max="4619" width="6.6640625" style="55" customWidth="1"/>
    <col min="4620" max="4620" width="7.6640625" style="55" customWidth="1"/>
    <col min="4621" max="4621" width="1.6640625" style="55" customWidth="1"/>
    <col min="4622" max="4622" width="6.6640625" style="55" customWidth="1"/>
    <col min="4623" max="4623" width="7.6640625" style="55" customWidth="1"/>
    <col min="4624" max="4624" width="1.6640625" style="55" customWidth="1"/>
    <col min="4625" max="4625" width="6.6640625" style="55" customWidth="1"/>
    <col min="4626" max="4626" width="7.6640625" style="55" customWidth="1"/>
    <col min="4627" max="4627" width="1.6640625" style="55" customWidth="1"/>
    <col min="4628" max="4628" width="6.6640625" style="55" customWidth="1"/>
    <col min="4629" max="4629" width="7.6640625" style="55" customWidth="1"/>
    <col min="4630" max="4630" width="1.88671875" style="55" customWidth="1"/>
    <col min="4631" max="4631" width="6.6640625" style="55" customWidth="1"/>
    <col min="4632" max="4632" width="7.6640625" style="55" customWidth="1"/>
    <col min="4633" max="4633" width="1.6640625" style="55" customWidth="1"/>
    <col min="4634" max="4864" width="9.109375" style="55"/>
    <col min="4865" max="4865" width="11.33203125" style="55" customWidth="1"/>
    <col min="4866" max="4867" width="7.6640625" style="55" customWidth="1"/>
    <col min="4868" max="4868" width="1.6640625" style="55" customWidth="1"/>
    <col min="4869" max="4870" width="7.6640625" style="55" customWidth="1"/>
    <col min="4871" max="4871" width="1.6640625" style="55" customWidth="1"/>
    <col min="4872" max="4872" width="6.6640625" style="55" customWidth="1"/>
    <col min="4873" max="4873" width="7.6640625" style="55" customWidth="1"/>
    <col min="4874" max="4874" width="1.6640625" style="55" customWidth="1"/>
    <col min="4875" max="4875" width="6.6640625" style="55" customWidth="1"/>
    <col min="4876" max="4876" width="7.6640625" style="55" customWidth="1"/>
    <col min="4877" max="4877" width="1.6640625" style="55" customWidth="1"/>
    <col min="4878" max="4878" width="6.6640625" style="55" customWidth="1"/>
    <col min="4879" max="4879" width="7.6640625" style="55" customWidth="1"/>
    <col min="4880" max="4880" width="1.6640625" style="55" customWidth="1"/>
    <col min="4881" max="4881" width="6.6640625" style="55" customWidth="1"/>
    <col min="4882" max="4882" width="7.6640625" style="55" customWidth="1"/>
    <col min="4883" max="4883" width="1.6640625" style="55" customWidth="1"/>
    <col min="4884" max="4884" width="6.6640625" style="55" customWidth="1"/>
    <col min="4885" max="4885" width="7.6640625" style="55" customWidth="1"/>
    <col min="4886" max="4886" width="1.88671875" style="55" customWidth="1"/>
    <col min="4887" max="4887" width="6.6640625" style="55" customWidth="1"/>
    <col min="4888" max="4888" width="7.6640625" style="55" customWidth="1"/>
    <col min="4889" max="4889" width="1.6640625" style="55" customWidth="1"/>
    <col min="4890" max="5120" width="9.109375" style="55"/>
    <col min="5121" max="5121" width="11.33203125" style="55" customWidth="1"/>
    <col min="5122" max="5123" width="7.6640625" style="55" customWidth="1"/>
    <col min="5124" max="5124" width="1.6640625" style="55" customWidth="1"/>
    <col min="5125" max="5126" width="7.6640625" style="55" customWidth="1"/>
    <col min="5127" max="5127" width="1.6640625" style="55" customWidth="1"/>
    <col min="5128" max="5128" width="6.6640625" style="55" customWidth="1"/>
    <col min="5129" max="5129" width="7.6640625" style="55" customWidth="1"/>
    <col min="5130" max="5130" width="1.6640625" style="55" customWidth="1"/>
    <col min="5131" max="5131" width="6.6640625" style="55" customWidth="1"/>
    <col min="5132" max="5132" width="7.6640625" style="55" customWidth="1"/>
    <col min="5133" max="5133" width="1.6640625" style="55" customWidth="1"/>
    <col min="5134" max="5134" width="6.6640625" style="55" customWidth="1"/>
    <col min="5135" max="5135" width="7.6640625" style="55" customWidth="1"/>
    <col min="5136" max="5136" width="1.6640625" style="55" customWidth="1"/>
    <col min="5137" max="5137" width="6.6640625" style="55" customWidth="1"/>
    <col min="5138" max="5138" width="7.6640625" style="55" customWidth="1"/>
    <col min="5139" max="5139" width="1.6640625" style="55" customWidth="1"/>
    <col min="5140" max="5140" width="6.6640625" style="55" customWidth="1"/>
    <col min="5141" max="5141" width="7.6640625" style="55" customWidth="1"/>
    <col min="5142" max="5142" width="1.88671875" style="55" customWidth="1"/>
    <col min="5143" max="5143" width="6.6640625" style="55" customWidth="1"/>
    <col min="5144" max="5144" width="7.6640625" style="55" customWidth="1"/>
    <col min="5145" max="5145" width="1.6640625" style="55" customWidth="1"/>
    <col min="5146" max="5376" width="9.109375" style="55"/>
    <col min="5377" max="5377" width="11.33203125" style="55" customWidth="1"/>
    <col min="5378" max="5379" width="7.6640625" style="55" customWidth="1"/>
    <col min="5380" max="5380" width="1.6640625" style="55" customWidth="1"/>
    <col min="5381" max="5382" width="7.6640625" style="55" customWidth="1"/>
    <col min="5383" max="5383" width="1.6640625" style="55" customWidth="1"/>
    <col min="5384" max="5384" width="6.6640625" style="55" customWidth="1"/>
    <col min="5385" max="5385" width="7.6640625" style="55" customWidth="1"/>
    <col min="5386" max="5386" width="1.6640625" style="55" customWidth="1"/>
    <col min="5387" max="5387" width="6.6640625" style="55" customWidth="1"/>
    <col min="5388" max="5388" width="7.6640625" style="55" customWidth="1"/>
    <col min="5389" max="5389" width="1.6640625" style="55" customWidth="1"/>
    <col min="5390" max="5390" width="6.6640625" style="55" customWidth="1"/>
    <col min="5391" max="5391" width="7.6640625" style="55" customWidth="1"/>
    <col min="5392" max="5392" width="1.6640625" style="55" customWidth="1"/>
    <col min="5393" max="5393" width="6.6640625" style="55" customWidth="1"/>
    <col min="5394" max="5394" width="7.6640625" style="55" customWidth="1"/>
    <col min="5395" max="5395" width="1.6640625" style="55" customWidth="1"/>
    <col min="5396" max="5396" width="6.6640625" style="55" customWidth="1"/>
    <col min="5397" max="5397" width="7.6640625" style="55" customWidth="1"/>
    <col min="5398" max="5398" width="1.88671875" style="55" customWidth="1"/>
    <col min="5399" max="5399" width="6.6640625" style="55" customWidth="1"/>
    <col min="5400" max="5400" width="7.6640625" style="55" customWidth="1"/>
    <col min="5401" max="5401" width="1.6640625" style="55" customWidth="1"/>
    <col min="5402" max="5632" width="9.109375" style="55"/>
    <col min="5633" max="5633" width="11.33203125" style="55" customWidth="1"/>
    <col min="5634" max="5635" width="7.6640625" style="55" customWidth="1"/>
    <col min="5636" max="5636" width="1.6640625" style="55" customWidth="1"/>
    <col min="5637" max="5638" width="7.6640625" style="55" customWidth="1"/>
    <col min="5639" max="5639" width="1.6640625" style="55" customWidth="1"/>
    <col min="5640" max="5640" width="6.6640625" style="55" customWidth="1"/>
    <col min="5641" max="5641" width="7.6640625" style="55" customWidth="1"/>
    <col min="5642" max="5642" width="1.6640625" style="55" customWidth="1"/>
    <col min="5643" max="5643" width="6.6640625" style="55" customWidth="1"/>
    <col min="5644" max="5644" width="7.6640625" style="55" customWidth="1"/>
    <col min="5645" max="5645" width="1.6640625" style="55" customWidth="1"/>
    <col min="5646" max="5646" width="6.6640625" style="55" customWidth="1"/>
    <col min="5647" max="5647" width="7.6640625" style="55" customWidth="1"/>
    <col min="5648" max="5648" width="1.6640625" style="55" customWidth="1"/>
    <col min="5649" max="5649" width="6.6640625" style="55" customWidth="1"/>
    <col min="5650" max="5650" width="7.6640625" style="55" customWidth="1"/>
    <col min="5651" max="5651" width="1.6640625" style="55" customWidth="1"/>
    <col min="5652" max="5652" width="6.6640625" style="55" customWidth="1"/>
    <col min="5653" max="5653" width="7.6640625" style="55" customWidth="1"/>
    <col min="5654" max="5654" width="1.88671875" style="55" customWidth="1"/>
    <col min="5655" max="5655" width="6.6640625" style="55" customWidth="1"/>
    <col min="5656" max="5656" width="7.6640625" style="55" customWidth="1"/>
    <col min="5657" max="5657" width="1.6640625" style="55" customWidth="1"/>
    <col min="5658" max="5888" width="9.109375" style="55"/>
    <col min="5889" max="5889" width="11.33203125" style="55" customWidth="1"/>
    <col min="5890" max="5891" width="7.6640625" style="55" customWidth="1"/>
    <col min="5892" max="5892" width="1.6640625" style="55" customWidth="1"/>
    <col min="5893" max="5894" width="7.6640625" style="55" customWidth="1"/>
    <col min="5895" max="5895" width="1.6640625" style="55" customWidth="1"/>
    <col min="5896" max="5896" width="6.6640625" style="55" customWidth="1"/>
    <col min="5897" max="5897" width="7.6640625" style="55" customWidth="1"/>
    <col min="5898" max="5898" width="1.6640625" style="55" customWidth="1"/>
    <col min="5899" max="5899" width="6.6640625" style="55" customWidth="1"/>
    <col min="5900" max="5900" width="7.6640625" style="55" customWidth="1"/>
    <col min="5901" max="5901" width="1.6640625" style="55" customWidth="1"/>
    <col min="5902" max="5902" width="6.6640625" style="55" customWidth="1"/>
    <col min="5903" max="5903" width="7.6640625" style="55" customWidth="1"/>
    <col min="5904" max="5904" width="1.6640625" style="55" customWidth="1"/>
    <col min="5905" max="5905" width="6.6640625" style="55" customWidth="1"/>
    <col min="5906" max="5906" width="7.6640625" style="55" customWidth="1"/>
    <col min="5907" max="5907" width="1.6640625" style="55" customWidth="1"/>
    <col min="5908" max="5908" width="6.6640625" style="55" customWidth="1"/>
    <col min="5909" max="5909" width="7.6640625" style="55" customWidth="1"/>
    <col min="5910" max="5910" width="1.88671875" style="55" customWidth="1"/>
    <col min="5911" max="5911" width="6.6640625" style="55" customWidth="1"/>
    <col min="5912" max="5912" width="7.6640625" style="55" customWidth="1"/>
    <col min="5913" max="5913" width="1.6640625" style="55" customWidth="1"/>
    <col min="5914" max="6144" width="9.109375" style="55"/>
    <col min="6145" max="6145" width="11.33203125" style="55" customWidth="1"/>
    <col min="6146" max="6147" width="7.6640625" style="55" customWidth="1"/>
    <col min="6148" max="6148" width="1.6640625" style="55" customWidth="1"/>
    <col min="6149" max="6150" width="7.6640625" style="55" customWidth="1"/>
    <col min="6151" max="6151" width="1.6640625" style="55" customWidth="1"/>
    <col min="6152" max="6152" width="6.6640625" style="55" customWidth="1"/>
    <col min="6153" max="6153" width="7.6640625" style="55" customWidth="1"/>
    <col min="6154" max="6154" width="1.6640625" style="55" customWidth="1"/>
    <col min="6155" max="6155" width="6.6640625" style="55" customWidth="1"/>
    <col min="6156" max="6156" width="7.6640625" style="55" customWidth="1"/>
    <col min="6157" max="6157" width="1.6640625" style="55" customWidth="1"/>
    <col min="6158" max="6158" width="6.6640625" style="55" customWidth="1"/>
    <col min="6159" max="6159" width="7.6640625" style="55" customWidth="1"/>
    <col min="6160" max="6160" width="1.6640625" style="55" customWidth="1"/>
    <col min="6161" max="6161" width="6.6640625" style="55" customWidth="1"/>
    <col min="6162" max="6162" width="7.6640625" style="55" customWidth="1"/>
    <col min="6163" max="6163" width="1.6640625" style="55" customWidth="1"/>
    <col min="6164" max="6164" width="6.6640625" style="55" customWidth="1"/>
    <col min="6165" max="6165" width="7.6640625" style="55" customWidth="1"/>
    <col min="6166" max="6166" width="1.88671875" style="55" customWidth="1"/>
    <col min="6167" max="6167" width="6.6640625" style="55" customWidth="1"/>
    <col min="6168" max="6168" width="7.6640625" style="55" customWidth="1"/>
    <col min="6169" max="6169" width="1.6640625" style="55" customWidth="1"/>
    <col min="6170" max="6400" width="9.109375" style="55"/>
    <col min="6401" max="6401" width="11.33203125" style="55" customWidth="1"/>
    <col min="6402" max="6403" width="7.6640625" style="55" customWidth="1"/>
    <col min="6404" max="6404" width="1.6640625" style="55" customWidth="1"/>
    <col min="6405" max="6406" width="7.6640625" style="55" customWidth="1"/>
    <col min="6407" max="6407" width="1.6640625" style="55" customWidth="1"/>
    <col min="6408" max="6408" width="6.6640625" style="55" customWidth="1"/>
    <col min="6409" max="6409" width="7.6640625" style="55" customWidth="1"/>
    <col min="6410" max="6410" width="1.6640625" style="55" customWidth="1"/>
    <col min="6411" max="6411" width="6.6640625" style="55" customWidth="1"/>
    <col min="6412" max="6412" width="7.6640625" style="55" customWidth="1"/>
    <col min="6413" max="6413" width="1.6640625" style="55" customWidth="1"/>
    <col min="6414" max="6414" width="6.6640625" style="55" customWidth="1"/>
    <col min="6415" max="6415" width="7.6640625" style="55" customWidth="1"/>
    <col min="6416" max="6416" width="1.6640625" style="55" customWidth="1"/>
    <col min="6417" max="6417" width="6.6640625" style="55" customWidth="1"/>
    <col min="6418" max="6418" width="7.6640625" style="55" customWidth="1"/>
    <col min="6419" max="6419" width="1.6640625" style="55" customWidth="1"/>
    <col min="6420" max="6420" width="6.6640625" style="55" customWidth="1"/>
    <col min="6421" max="6421" width="7.6640625" style="55" customWidth="1"/>
    <col min="6422" max="6422" width="1.88671875" style="55" customWidth="1"/>
    <col min="6423" max="6423" width="6.6640625" style="55" customWidth="1"/>
    <col min="6424" max="6424" width="7.6640625" style="55" customWidth="1"/>
    <col min="6425" max="6425" width="1.6640625" style="55" customWidth="1"/>
    <col min="6426" max="6656" width="9.109375" style="55"/>
    <col min="6657" max="6657" width="11.33203125" style="55" customWidth="1"/>
    <col min="6658" max="6659" width="7.6640625" style="55" customWidth="1"/>
    <col min="6660" max="6660" width="1.6640625" style="55" customWidth="1"/>
    <col min="6661" max="6662" width="7.6640625" style="55" customWidth="1"/>
    <col min="6663" max="6663" width="1.6640625" style="55" customWidth="1"/>
    <col min="6664" max="6664" width="6.6640625" style="55" customWidth="1"/>
    <col min="6665" max="6665" width="7.6640625" style="55" customWidth="1"/>
    <col min="6666" max="6666" width="1.6640625" style="55" customWidth="1"/>
    <col min="6667" max="6667" width="6.6640625" style="55" customWidth="1"/>
    <col min="6668" max="6668" width="7.6640625" style="55" customWidth="1"/>
    <col min="6669" max="6669" width="1.6640625" style="55" customWidth="1"/>
    <col min="6670" max="6670" width="6.6640625" style="55" customWidth="1"/>
    <col min="6671" max="6671" width="7.6640625" style="55" customWidth="1"/>
    <col min="6672" max="6672" width="1.6640625" style="55" customWidth="1"/>
    <col min="6673" max="6673" width="6.6640625" style="55" customWidth="1"/>
    <col min="6674" max="6674" width="7.6640625" style="55" customWidth="1"/>
    <col min="6675" max="6675" width="1.6640625" style="55" customWidth="1"/>
    <col min="6676" max="6676" width="6.6640625" style="55" customWidth="1"/>
    <col min="6677" max="6677" width="7.6640625" style="55" customWidth="1"/>
    <col min="6678" max="6678" width="1.88671875" style="55" customWidth="1"/>
    <col min="6679" max="6679" width="6.6640625" style="55" customWidth="1"/>
    <col min="6680" max="6680" width="7.6640625" style="55" customWidth="1"/>
    <col min="6681" max="6681" width="1.6640625" style="55" customWidth="1"/>
    <col min="6682" max="6912" width="9.109375" style="55"/>
    <col min="6913" max="6913" width="11.33203125" style="55" customWidth="1"/>
    <col min="6914" max="6915" width="7.6640625" style="55" customWidth="1"/>
    <col min="6916" max="6916" width="1.6640625" style="55" customWidth="1"/>
    <col min="6917" max="6918" width="7.6640625" style="55" customWidth="1"/>
    <col min="6919" max="6919" width="1.6640625" style="55" customWidth="1"/>
    <col min="6920" max="6920" width="6.6640625" style="55" customWidth="1"/>
    <col min="6921" max="6921" width="7.6640625" style="55" customWidth="1"/>
    <col min="6922" max="6922" width="1.6640625" style="55" customWidth="1"/>
    <col min="6923" max="6923" width="6.6640625" style="55" customWidth="1"/>
    <col min="6924" max="6924" width="7.6640625" style="55" customWidth="1"/>
    <col min="6925" max="6925" width="1.6640625" style="55" customWidth="1"/>
    <col min="6926" max="6926" width="6.6640625" style="55" customWidth="1"/>
    <col min="6927" max="6927" width="7.6640625" style="55" customWidth="1"/>
    <col min="6928" max="6928" width="1.6640625" style="55" customWidth="1"/>
    <col min="6929" max="6929" width="6.6640625" style="55" customWidth="1"/>
    <col min="6930" max="6930" width="7.6640625" style="55" customWidth="1"/>
    <col min="6931" max="6931" width="1.6640625" style="55" customWidth="1"/>
    <col min="6932" max="6932" width="6.6640625" style="55" customWidth="1"/>
    <col min="6933" max="6933" width="7.6640625" style="55" customWidth="1"/>
    <col min="6934" max="6934" width="1.88671875" style="55" customWidth="1"/>
    <col min="6935" max="6935" width="6.6640625" style="55" customWidth="1"/>
    <col min="6936" max="6936" width="7.6640625" style="55" customWidth="1"/>
    <col min="6937" max="6937" width="1.6640625" style="55" customWidth="1"/>
    <col min="6938" max="7168" width="9.109375" style="55"/>
    <col min="7169" max="7169" width="11.33203125" style="55" customWidth="1"/>
    <col min="7170" max="7171" width="7.6640625" style="55" customWidth="1"/>
    <col min="7172" max="7172" width="1.6640625" style="55" customWidth="1"/>
    <col min="7173" max="7174" width="7.6640625" style="55" customWidth="1"/>
    <col min="7175" max="7175" width="1.6640625" style="55" customWidth="1"/>
    <col min="7176" max="7176" width="6.6640625" style="55" customWidth="1"/>
    <col min="7177" max="7177" width="7.6640625" style="55" customWidth="1"/>
    <col min="7178" max="7178" width="1.6640625" style="55" customWidth="1"/>
    <col min="7179" max="7179" width="6.6640625" style="55" customWidth="1"/>
    <col min="7180" max="7180" width="7.6640625" style="55" customWidth="1"/>
    <col min="7181" max="7181" width="1.6640625" style="55" customWidth="1"/>
    <col min="7182" max="7182" width="6.6640625" style="55" customWidth="1"/>
    <col min="7183" max="7183" width="7.6640625" style="55" customWidth="1"/>
    <col min="7184" max="7184" width="1.6640625" style="55" customWidth="1"/>
    <col min="7185" max="7185" width="6.6640625" style="55" customWidth="1"/>
    <col min="7186" max="7186" width="7.6640625" style="55" customWidth="1"/>
    <col min="7187" max="7187" width="1.6640625" style="55" customWidth="1"/>
    <col min="7188" max="7188" width="6.6640625" style="55" customWidth="1"/>
    <col min="7189" max="7189" width="7.6640625" style="55" customWidth="1"/>
    <col min="7190" max="7190" width="1.88671875" style="55" customWidth="1"/>
    <col min="7191" max="7191" width="6.6640625" style="55" customWidth="1"/>
    <col min="7192" max="7192" width="7.6640625" style="55" customWidth="1"/>
    <col min="7193" max="7193" width="1.6640625" style="55" customWidth="1"/>
    <col min="7194" max="7424" width="9.109375" style="55"/>
    <col min="7425" max="7425" width="11.33203125" style="55" customWidth="1"/>
    <col min="7426" max="7427" width="7.6640625" style="55" customWidth="1"/>
    <col min="7428" max="7428" width="1.6640625" style="55" customWidth="1"/>
    <col min="7429" max="7430" width="7.6640625" style="55" customWidth="1"/>
    <col min="7431" max="7431" width="1.6640625" style="55" customWidth="1"/>
    <col min="7432" max="7432" width="6.6640625" style="55" customWidth="1"/>
    <col min="7433" max="7433" width="7.6640625" style="55" customWidth="1"/>
    <col min="7434" max="7434" width="1.6640625" style="55" customWidth="1"/>
    <col min="7435" max="7435" width="6.6640625" style="55" customWidth="1"/>
    <col min="7436" max="7436" width="7.6640625" style="55" customWidth="1"/>
    <col min="7437" max="7437" width="1.6640625" style="55" customWidth="1"/>
    <col min="7438" max="7438" width="6.6640625" style="55" customWidth="1"/>
    <col min="7439" max="7439" width="7.6640625" style="55" customWidth="1"/>
    <col min="7440" max="7440" width="1.6640625" style="55" customWidth="1"/>
    <col min="7441" max="7441" width="6.6640625" style="55" customWidth="1"/>
    <col min="7442" max="7442" width="7.6640625" style="55" customWidth="1"/>
    <col min="7443" max="7443" width="1.6640625" style="55" customWidth="1"/>
    <col min="7444" max="7444" width="6.6640625" style="55" customWidth="1"/>
    <col min="7445" max="7445" width="7.6640625" style="55" customWidth="1"/>
    <col min="7446" max="7446" width="1.88671875" style="55" customWidth="1"/>
    <col min="7447" max="7447" width="6.6640625" style="55" customWidth="1"/>
    <col min="7448" max="7448" width="7.6640625" style="55" customWidth="1"/>
    <col min="7449" max="7449" width="1.6640625" style="55" customWidth="1"/>
    <col min="7450" max="7680" width="9.109375" style="55"/>
    <col min="7681" max="7681" width="11.33203125" style="55" customWidth="1"/>
    <col min="7682" max="7683" width="7.6640625" style="55" customWidth="1"/>
    <col min="7684" max="7684" width="1.6640625" style="55" customWidth="1"/>
    <col min="7685" max="7686" width="7.6640625" style="55" customWidth="1"/>
    <col min="7687" max="7687" width="1.6640625" style="55" customWidth="1"/>
    <col min="7688" max="7688" width="6.6640625" style="55" customWidth="1"/>
    <col min="7689" max="7689" width="7.6640625" style="55" customWidth="1"/>
    <col min="7690" max="7690" width="1.6640625" style="55" customWidth="1"/>
    <col min="7691" max="7691" width="6.6640625" style="55" customWidth="1"/>
    <col min="7692" max="7692" width="7.6640625" style="55" customWidth="1"/>
    <col min="7693" max="7693" width="1.6640625" style="55" customWidth="1"/>
    <col min="7694" max="7694" width="6.6640625" style="55" customWidth="1"/>
    <col min="7695" max="7695" width="7.6640625" style="55" customWidth="1"/>
    <col min="7696" max="7696" width="1.6640625" style="55" customWidth="1"/>
    <col min="7697" max="7697" width="6.6640625" style="55" customWidth="1"/>
    <col min="7698" max="7698" width="7.6640625" style="55" customWidth="1"/>
    <col min="7699" max="7699" width="1.6640625" style="55" customWidth="1"/>
    <col min="7700" max="7700" width="6.6640625" style="55" customWidth="1"/>
    <col min="7701" max="7701" width="7.6640625" style="55" customWidth="1"/>
    <col min="7702" max="7702" width="1.88671875" style="55" customWidth="1"/>
    <col min="7703" max="7703" width="6.6640625" style="55" customWidth="1"/>
    <col min="7704" max="7704" width="7.6640625" style="55" customWidth="1"/>
    <col min="7705" max="7705" width="1.6640625" style="55" customWidth="1"/>
    <col min="7706" max="7936" width="9.109375" style="55"/>
    <col min="7937" max="7937" width="11.33203125" style="55" customWidth="1"/>
    <col min="7938" max="7939" width="7.6640625" style="55" customWidth="1"/>
    <col min="7940" max="7940" width="1.6640625" style="55" customWidth="1"/>
    <col min="7941" max="7942" width="7.6640625" style="55" customWidth="1"/>
    <col min="7943" max="7943" width="1.6640625" style="55" customWidth="1"/>
    <col min="7944" max="7944" width="6.6640625" style="55" customWidth="1"/>
    <col min="7945" max="7945" width="7.6640625" style="55" customWidth="1"/>
    <col min="7946" max="7946" width="1.6640625" style="55" customWidth="1"/>
    <col min="7947" max="7947" width="6.6640625" style="55" customWidth="1"/>
    <col min="7948" max="7948" width="7.6640625" style="55" customWidth="1"/>
    <col min="7949" max="7949" width="1.6640625" style="55" customWidth="1"/>
    <col min="7950" max="7950" width="6.6640625" style="55" customWidth="1"/>
    <col min="7951" max="7951" width="7.6640625" style="55" customWidth="1"/>
    <col min="7952" max="7952" width="1.6640625" style="55" customWidth="1"/>
    <col min="7953" max="7953" width="6.6640625" style="55" customWidth="1"/>
    <col min="7954" max="7954" width="7.6640625" style="55" customWidth="1"/>
    <col min="7955" max="7955" width="1.6640625" style="55" customWidth="1"/>
    <col min="7956" max="7956" width="6.6640625" style="55" customWidth="1"/>
    <col min="7957" max="7957" width="7.6640625" style="55" customWidth="1"/>
    <col min="7958" max="7958" width="1.88671875" style="55" customWidth="1"/>
    <col min="7959" max="7959" width="6.6640625" style="55" customWidth="1"/>
    <col min="7960" max="7960" width="7.6640625" style="55" customWidth="1"/>
    <col min="7961" max="7961" width="1.6640625" style="55" customWidth="1"/>
    <col min="7962" max="8192" width="9.109375" style="55"/>
    <col min="8193" max="8193" width="11.33203125" style="55" customWidth="1"/>
    <col min="8194" max="8195" width="7.6640625" style="55" customWidth="1"/>
    <col min="8196" max="8196" width="1.6640625" style="55" customWidth="1"/>
    <col min="8197" max="8198" width="7.6640625" style="55" customWidth="1"/>
    <col min="8199" max="8199" width="1.6640625" style="55" customWidth="1"/>
    <col min="8200" max="8200" width="6.6640625" style="55" customWidth="1"/>
    <col min="8201" max="8201" width="7.6640625" style="55" customWidth="1"/>
    <col min="8202" max="8202" width="1.6640625" style="55" customWidth="1"/>
    <col min="8203" max="8203" width="6.6640625" style="55" customWidth="1"/>
    <col min="8204" max="8204" width="7.6640625" style="55" customWidth="1"/>
    <col min="8205" max="8205" width="1.6640625" style="55" customWidth="1"/>
    <col min="8206" max="8206" width="6.6640625" style="55" customWidth="1"/>
    <col min="8207" max="8207" width="7.6640625" style="55" customWidth="1"/>
    <col min="8208" max="8208" width="1.6640625" style="55" customWidth="1"/>
    <col min="8209" max="8209" width="6.6640625" style="55" customWidth="1"/>
    <col min="8210" max="8210" width="7.6640625" style="55" customWidth="1"/>
    <col min="8211" max="8211" width="1.6640625" style="55" customWidth="1"/>
    <col min="8212" max="8212" width="6.6640625" style="55" customWidth="1"/>
    <col min="8213" max="8213" width="7.6640625" style="55" customWidth="1"/>
    <col min="8214" max="8214" width="1.88671875" style="55" customWidth="1"/>
    <col min="8215" max="8215" width="6.6640625" style="55" customWidth="1"/>
    <col min="8216" max="8216" width="7.6640625" style="55" customWidth="1"/>
    <col min="8217" max="8217" width="1.6640625" style="55" customWidth="1"/>
    <col min="8218" max="8448" width="9.109375" style="55"/>
    <col min="8449" max="8449" width="11.33203125" style="55" customWidth="1"/>
    <col min="8450" max="8451" width="7.6640625" style="55" customWidth="1"/>
    <col min="8452" max="8452" width="1.6640625" style="55" customWidth="1"/>
    <col min="8453" max="8454" width="7.6640625" style="55" customWidth="1"/>
    <col min="8455" max="8455" width="1.6640625" style="55" customWidth="1"/>
    <col min="8456" max="8456" width="6.6640625" style="55" customWidth="1"/>
    <col min="8457" max="8457" width="7.6640625" style="55" customWidth="1"/>
    <col min="8458" max="8458" width="1.6640625" style="55" customWidth="1"/>
    <col min="8459" max="8459" width="6.6640625" style="55" customWidth="1"/>
    <col min="8460" max="8460" width="7.6640625" style="55" customWidth="1"/>
    <col min="8461" max="8461" width="1.6640625" style="55" customWidth="1"/>
    <col min="8462" max="8462" width="6.6640625" style="55" customWidth="1"/>
    <col min="8463" max="8463" width="7.6640625" style="55" customWidth="1"/>
    <col min="8464" max="8464" width="1.6640625" style="55" customWidth="1"/>
    <col min="8465" max="8465" width="6.6640625" style="55" customWidth="1"/>
    <col min="8466" max="8466" width="7.6640625" style="55" customWidth="1"/>
    <col min="8467" max="8467" width="1.6640625" style="55" customWidth="1"/>
    <col min="8468" max="8468" width="6.6640625" style="55" customWidth="1"/>
    <col min="8469" max="8469" width="7.6640625" style="55" customWidth="1"/>
    <col min="8470" max="8470" width="1.88671875" style="55" customWidth="1"/>
    <col min="8471" max="8471" width="6.6640625" style="55" customWidth="1"/>
    <col min="8472" max="8472" width="7.6640625" style="55" customWidth="1"/>
    <col min="8473" max="8473" width="1.6640625" style="55" customWidth="1"/>
    <col min="8474" max="8704" width="9.109375" style="55"/>
    <col min="8705" max="8705" width="11.33203125" style="55" customWidth="1"/>
    <col min="8706" max="8707" width="7.6640625" style="55" customWidth="1"/>
    <col min="8708" max="8708" width="1.6640625" style="55" customWidth="1"/>
    <col min="8709" max="8710" width="7.6640625" style="55" customWidth="1"/>
    <col min="8711" max="8711" width="1.6640625" style="55" customWidth="1"/>
    <col min="8712" max="8712" width="6.6640625" style="55" customWidth="1"/>
    <col min="8713" max="8713" width="7.6640625" style="55" customWidth="1"/>
    <col min="8714" max="8714" width="1.6640625" style="55" customWidth="1"/>
    <col min="8715" max="8715" width="6.6640625" style="55" customWidth="1"/>
    <col min="8716" max="8716" width="7.6640625" style="55" customWidth="1"/>
    <col min="8717" max="8717" width="1.6640625" style="55" customWidth="1"/>
    <col min="8718" max="8718" width="6.6640625" style="55" customWidth="1"/>
    <col min="8719" max="8719" width="7.6640625" style="55" customWidth="1"/>
    <col min="8720" max="8720" width="1.6640625" style="55" customWidth="1"/>
    <col min="8721" max="8721" width="6.6640625" style="55" customWidth="1"/>
    <col min="8722" max="8722" width="7.6640625" style="55" customWidth="1"/>
    <col min="8723" max="8723" width="1.6640625" style="55" customWidth="1"/>
    <col min="8724" max="8724" width="6.6640625" style="55" customWidth="1"/>
    <col min="8725" max="8725" width="7.6640625" style="55" customWidth="1"/>
    <col min="8726" max="8726" width="1.88671875" style="55" customWidth="1"/>
    <col min="8727" max="8727" width="6.6640625" style="55" customWidth="1"/>
    <col min="8728" max="8728" width="7.6640625" style="55" customWidth="1"/>
    <col min="8729" max="8729" width="1.6640625" style="55" customWidth="1"/>
    <col min="8730" max="8960" width="9.109375" style="55"/>
    <col min="8961" max="8961" width="11.33203125" style="55" customWidth="1"/>
    <col min="8962" max="8963" width="7.6640625" style="55" customWidth="1"/>
    <col min="8964" max="8964" width="1.6640625" style="55" customWidth="1"/>
    <col min="8965" max="8966" width="7.6640625" style="55" customWidth="1"/>
    <col min="8967" max="8967" width="1.6640625" style="55" customWidth="1"/>
    <col min="8968" max="8968" width="6.6640625" style="55" customWidth="1"/>
    <col min="8969" max="8969" width="7.6640625" style="55" customWidth="1"/>
    <col min="8970" max="8970" width="1.6640625" style="55" customWidth="1"/>
    <col min="8971" max="8971" width="6.6640625" style="55" customWidth="1"/>
    <col min="8972" max="8972" width="7.6640625" style="55" customWidth="1"/>
    <col min="8973" max="8973" width="1.6640625" style="55" customWidth="1"/>
    <col min="8974" max="8974" width="6.6640625" style="55" customWidth="1"/>
    <col min="8975" max="8975" width="7.6640625" style="55" customWidth="1"/>
    <col min="8976" max="8976" width="1.6640625" style="55" customWidth="1"/>
    <col min="8977" max="8977" width="6.6640625" style="55" customWidth="1"/>
    <col min="8978" max="8978" width="7.6640625" style="55" customWidth="1"/>
    <col min="8979" max="8979" width="1.6640625" style="55" customWidth="1"/>
    <col min="8980" max="8980" width="6.6640625" style="55" customWidth="1"/>
    <col min="8981" max="8981" width="7.6640625" style="55" customWidth="1"/>
    <col min="8982" max="8982" width="1.88671875" style="55" customWidth="1"/>
    <col min="8983" max="8983" width="6.6640625" style="55" customWidth="1"/>
    <col min="8984" max="8984" width="7.6640625" style="55" customWidth="1"/>
    <col min="8985" max="8985" width="1.6640625" style="55" customWidth="1"/>
    <col min="8986" max="9216" width="9.109375" style="55"/>
    <col min="9217" max="9217" width="11.33203125" style="55" customWidth="1"/>
    <col min="9218" max="9219" width="7.6640625" style="55" customWidth="1"/>
    <col min="9220" max="9220" width="1.6640625" style="55" customWidth="1"/>
    <col min="9221" max="9222" width="7.6640625" style="55" customWidth="1"/>
    <col min="9223" max="9223" width="1.6640625" style="55" customWidth="1"/>
    <col min="9224" max="9224" width="6.6640625" style="55" customWidth="1"/>
    <col min="9225" max="9225" width="7.6640625" style="55" customWidth="1"/>
    <col min="9226" max="9226" width="1.6640625" style="55" customWidth="1"/>
    <col min="9227" max="9227" width="6.6640625" style="55" customWidth="1"/>
    <col min="9228" max="9228" width="7.6640625" style="55" customWidth="1"/>
    <col min="9229" max="9229" width="1.6640625" style="55" customWidth="1"/>
    <col min="9230" max="9230" width="6.6640625" style="55" customWidth="1"/>
    <col min="9231" max="9231" width="7.6640625" style="55" customWidth="1"/>
    <col min="9232" max="9232" width="1.6640625" style="55" customWidth="1"/>
    <col min="9233" max="9233" width="6.6640625" style="55" customWidth="1"/>
    <col min="9234" max="9234" width="7.6640625" style="55" customWidth="1"/>
    <col min="9235" max="9235" width="1.6640625" style="55" customWidth="1"/>
    <col min="9236" max="9236" width="6.6640625" style="55" customWidth="1"/>
    <col min="9237" max="9237" width="7.6640625" style="55" customWidth="1"/>
    <col min="9238" max="9238" width="1.88671875" style="55" customWidth="1"/>
    <col min="9239" max="9239" width="6.6640625" style="55" customWidth="1"/>
    <col min="9240" max="9240" width="7.6640625" style="55" customWidth="1"/>
    <col min="9241" max="9241" width="1.6640625" style="55" customWidth="1"/>
    <col min="9242" max="9472" width="9.109375" style="55"/>
    <col min="9473" max="9473" width="11.33203125" style="55" customWidth="1"/>
    <col min="9474" max="9475" width="7.6640625" style="55" customWidth="1"/>
    <col min="9476" max="9476" width="1.6640625" style="55" customWidth="1"/>
    <col min="9477" max="9478" width="7.6640625" style="55" customWidth="1"/>
    <col min="9479" max="9479" width="1.6640625" style="55" customWidth="1"/>
    <col min="9480" max="9480" width="6.6640625" style="55" customWidth="1"/>
    <col min="9481" max="9481" width="7.6640625" style="55" customWidth="1"/>
    <col min="9482" max="9482" width="1.6640625" style="55" customWidth="1"/>
    <col min="9483" max="9483" width="6.6640625" style="55" customWidth="1"/>
    <col min="9484" max="9484" width="7.6640625" style="55" customWidth="1"/>
    <col min="9485" max="9485" width="1.6640625" style="55" customWidth="1"/>
    <col min="9486" max="9486" width="6.6640625" style="55" customWidth="1"/>
    <col min="9487" max="9487" width="7.6640625" style="55" customWidth="1"/>
    <col min="9488" max="9488" width="1.6640625" style="55" customWidth="1"/>
    <col min="9489" max="9489" width="6.6640625" style="55" customWidth="1"/>
    <col min="9490" max="9490" width="7.6640625" style="55" customWidth="1"/>
    <col min="9491" max="9491" width="1.6640625" style="55" customWidth="1"/>
    <col min="9492" max="9492" width="6.6640625" style="55" customWidth="1"/>
    <col min="9493" max="9493" width="7.6640625" style="55" customWidth="1"/>
    <col min="9494" max="9494" width="1.88671875" style="55" customWidth="1"/>
    <col min="9495" max="9495" width="6.6640625" style="55" customWidth="1"/>
    <col min="9496" max="9496" width="7.6640625" style="55" customWidth="1"/>
    <col min="9497" max="9497" width="1.6640625" style="55" customWidth="1"/>
    <col min="9498" max="9728" width="9.109375" style="55"/>
    <col min="9729" max="9729" width="11.33203125" style="55" customWidth="1"/>
    <col min="9730" max="9731" width="7.6640625" style="55" customWidth="1"/>
    <col min="9732" max="9732" width="1.6640625" style="55" customWidth="1"/>
    <col min="9733" max="9734" width="7.6640625" style="55" customWidth="1"/>
    <col min="9735" max="9735" width="1.6640625" style="55" customWidth="1"/>
    <col min="9736" max="9736" width="6.6640625" style="55" customWidth="1"/>
    <col min="9737" max="9737" width="7.6640625" style="55" customWidth="1"/>
    <col min="9738" max="9738" width="1.6640625" style="55" customWidth="1"/>
    <col min="9739" max="9739" width="6.6640625" style="55" customWidth="1"/>
    <col min="9740" max="9740" width="7.6640625" style="55" customWidth="1"/>
    <col min="9741" max="9741" width="1.6640625" style="55" customWidth="1"/>
    <col min="9742" max="9742" width="6.6640625" style="55" customWidth="1"/>
    <col min="9743" max="9743" width="7.6640625" style="55" customWidth="1"/>
    <col min="9744" max="9744" width="1.6640625" style="55" customWidth="1"/>
    <col min="9745" max="9745" width="6.6640625" style="55" customWidth="1"/>
    <col min="9746" max="9746" width="7.6640625" style="55" customWidth="1"/>
    <col min="9747" max="9747" width="1.6640625" style="55" customWidth="1"/>
    <col min="9748" max="9748" width="6.6640625" style="55" customWidth="1"/>
    <col min="9749" max="9749" width="7.6640625" style="55" customWidth="1"/>
    <col min="9750" max="9750" width="1.88671875" style="55" customWidth="1"/>
    <col min="9751" max="9751" width="6.6640625" style="55" customWidth="1"/>
    <col min="9752" max="9752" width="7.6640625" style="55" customWidth="1"/>
    <col min="9753" max="9753" width="1.6640625" style="55" customWidth="1"/>
    <col min="9754" max="9984" width="9.109375" style="55"/>
    <col min="9985" max="9985" width="11.33203125" style="55" customWidth="1"/>
    <col min="9986" max="9987" width="7.6640625" style="55" customWidth="1"/>
    <col min="9988" max="9988" width="1.6640625" style="55" customWidth="1"/>
    <col min="9989" max="9990" width="7.6640625" style="55" customWidth="1"/>
    <col min="9991" max="9991" width="1.6640625" style="55" customWidth="1"/>
    <col min="9992" max="9992" width="6.6640625" style="55" customWidth="1"/>
    <col min="9993" max="9993" width="7.6640625" style="55" customWidth="1"/>
    <col min="9994" max="9994" width="1.6640625" style="55" customWidth="1"/>
    <col min="9995" max="9995" width="6.6640625" style="55" customWidth="1"/>
    <col min="9996" max="9996" width="7.6640625" style="55" customWidth="1"/>
    <col min="9997" max="9997" width="1.6640625" style="55" customWidth="1"/>
    <col min="9998" max="9998" width="6.6640625" style="55" customWidth="1"/>
    <col min="9999" max="9999" width="7.6640625" style="55" customWidth="1"/>
    <col min="10000" max="10000" width="1.6640625" style="55" customWidth="1"/>
    <col min="10001" max="10001" width="6.6640625" style="55" customWidth="1"/>
    <col min="10002" max="10002" width="7.6640625" style="55" customWidth="1"/>
    <col min="10003" max="10003" width="1.6640625" style="55" customWidth="1"/>
    <col min="10004" max="10004" width="6.6640625" style="55" customWidth="1"/>
    <col min="10005" max="10005" width="7.6640625" style="55" customWidth="1"/>
    <col min="10006" max="10006" width="1.88671875" style="55" customWidth="1"/>
    <col min="10007" max="10007" width="6.6640625" style="55" customWidth="1"/>
    <col min="10008" max="10008" width="7.6640625" style="55" customWidth="1"/>
    <col min="10009" max="10009" width="1.6640625" style="55" customWidth="1"/>
    <col min="10010" max="10240" width="9.109375" style="55"/>
    <col min="10241" max="10241" width="11.33203125" style="55" customWidth="1"/>
    <col min="10242" max="10243" width="7.6640625" style="55" customWidth="1"/>
    <col min="10244" max="10244" width="1.6640625" style="55" customWidth="1"/>
    <col min="10245" max="10246" width="7.6640625" style="55" customWidth="1"/>
    <col min="10247" max="10247" width="1.6640625" style="55" customWidth="1"/>
    <col min="10248" max="10248" width="6.6640625" style="55" customWidth="1"/>
    <col min="10249" max="10249" width="7.6640625" style="55" customWidth="1"/>
    <col min="10250" max="10250" width="1.6640625" style="55" customWidth="1"/>
    <col min="10251" max="10251" width="6.6640625" style="55" customWidth="1"/>
    <col min="10252" max="10252" width="7.6640625" style="55" customWidth="1"/>
    <col min="10253" max="10253" width="1.6640625" style="55" customWidth="1"/>
    <col min="10254" max="10254" width="6.6640625" style="55" customWidth="1"/>
    <col min="10255" max="10255" width="7.6640625" style="55" customWidth="1"/>
    <col min="10256" max="10256" width="1.6640625" style="55" customWidth="1"/>
    <col min="10257" max="10257" width="6.6640625" style="55" customWidth="1"/>
    <col min="10258" max="10258" width="7.6640625" style="55" customWidth="1"/>
    <col min="10259" max="10259" width="1.6640625" style="55" customWidth="1"/>
    <col min="10260" max="10260" width="6.6640625" style="55" customWidth="1"/>
    <col min="10261" max="10261" width="7.6640625" style="55" customWidth="1"/>
    <col min="10262" max="10262" width="1.88671875" style="55" customWidth="1"/>
    <col min="10263" max="10263" width="6.6640625" style="55" customWidth="1"/>
    <col min="10264" max="10264" width="7.6640625" style="55" customWidth="1"/>
    <col min="10265" max="10265" width="1.6640625" style="55" customWidth="1"/>
    <col min="10266" max="10496" width="9.109375" style="55"/>
    <col min="10497" max="10497" width="11.33203125" style="55" customWidth="1"/>
    <col min="10498" max="10499" width="7.6640625" style="55" customWidth="1"/>
    <col min="10500" max="10500" width="1.6640625" style="55" customWidth="1"/>
    <col min="10501" max="10502" width="7.6640625" style="55" customWidth="1"/>
    <col min="10503" max="10503" width="1.6640625" style="55" customWidth="1"/>
    <col min="10504" max="10504" width="6.6640625" style="55" customWidth="1"/>
    <col min="10505" max="10505" width="7.6640625" style="55" customWidth="1"/>
    <col min="10506" max="10506" width="1.6640625" style="55" customWidth="1"/>
    <col min="10507" max="10507" width="6.6640625" style="55" customWidth="1"/>
    <col min="10508" max="10508" width="7.6640625" style="55" customWidth="1"/>
    <col min="10509" max="10509" width="1.6640625" style="55" customWidth="1"/>
    <col min="10510" max="10510" width="6.6640625" style="55" customWidth="1"/>
    <col min="10511" max="10511" width="7.6640625" style="55" customWidth="1"/>
    <col min="10512" max="10512" width="1.6640625" style="55" customWidth="1"/>
    <col min="10513" max="10513" width="6.6640625" style="55" customWidth="1"/>
    <col min="10514" max="10514" width="7.6640625" style="55" customWidth="1"/>
    <col min="10515" max="10515" width="1.6640625" style="55" customWidth="1"/>
    <col min="10516" max="10516" width="6.6640625" style="55" customWidth="1"/>
    <col min="10517" max="10517" width="7.6640625" style="55" customWidth="1"/>
    <col min="10518" max="10518" width="1.88671875" style="55" customWidth="1"/>
    <col min="10519" max="10519" width="6.6640625" style="55" customWidth="1"/>
    <col min="10520" max="10520" width="7.6640625" style="55" customWidth="1"/>
    <col min="10521" max="10521" width="1.6640625" style="55" customWidth="1"/>
    <col min="10522" max="10752" width="9.109375" style="55"/>
    <col min="10753" max="10753" width="11.33203125" style="55" customWidth="1"/>
    <col min="10754" max="10755" width="7.6640625" style="55" customWidth="1"/>
    <col min="10756" max="10756" width="1.6640625" style="55" customWidth="1"/>
    <col min="10757" max="10758" width="7.6640625" style="55" customWidth="1"/>
    <col min="10759" max="10759" width="1.6640625" style="55" customWidth="1"/>
    <col min="10760" max="10760" width="6.6640625" style="55" customWidth="1"/>
    <col min="10761" max="10761" width="7.6640625" style="55" customWidth="1"/>
    <col min="10762" max="10762" width="1.6640625" style="55" customWidth="1"/>
    <col min="10763" max="10763" width="6.6640625" style="55" customWidth="1"/>
    <col min="10764" max="10764" width="7.6640625" style="55" customWidth="1"/>
    <col min="10765" max="10765" width="1.6640625" style="55" customWidth="1"/>
    <col min="10766" max="10766" width="6.6640625" style="55" customWidth="1"/>
    <col min="10767" max="10767" width="7.6640625" style="55" customWidth="1"/>
    <col min="10768" max="10768" width="1.6640625" style="55" customWidth="1"/>
    <col min="10769" max="10769" width="6.6640625" style="55" customWidth="1"/>
    <col min="10770" max="10770" width="7.6640625" style="55" customWidth="1"/>
    <col min="10771" max="10771" width="1.6640625" style="55" customWidth="1"/>
    <col min="10772" max="10772" width="6.6640625" style="55" customWidth="1"/>
    <col min="10773" max="10773" width="7.6640625" style="55" customWidth="1"/>
    <col min="10774" max="10774" width="1.88671875" style="55" customWidth="1"/>
    <col min="10775" max="10775" width="6.6640625" style="55" customWidth="1"/>
    <col min="10776" max="10776" width="7.6640625" style="55" customWidth="1"/>
    <col min="10777" max="10777" width="1.6640625" style="55" customWidth="1"/>
    <col min="10778" max="11008" width="9.109375" style="55"/>
    <col min="11009" max="11009" width="11.33203125" style="55" customWidth="1"/>
    <col min="11010" max="11011" width="7.6640625" style="55" customWidth="1"/>
    <col min="11012" max="11012" width="1.6640625" style="55" customWidth="1"/>
    <col min="11013" max="11014" width="7.6640625" style="55" customWidth="1"/>
    <col min="11015" max="11015" width="1.6640625" style="55" customWidth="1"/>
    <col min="11016" max="11016" width="6.6640625" style="55" customWidth="1"/>
    <col min="11017" max="11017" width="7.6640625" style="55" customWidth="1"/>
    <col min="11018" max="11018" width="1.6640625" style="55" customWidth="1"/>
    <col min="11019" max="11019" width="6.6640625" style="55" customWidth="1"/>
    <col min="11020" max="11020" width="7.6640625" style="55" customWidth="1"/>
    <col min="11021" max="11021" width="1.6640625" style="55" customWidth="1"/>
    <col min="11022" max="11022" width="6.6640625" style="55" customWidth="1"/>
    <col min="11023" max="11023" width="7.6640625" style="55" customWidth="1"/>
    <col min="11024" max="11024" width="1.6640625" style="55" customWidth="1"/>
    <col min="11025" max="11025" width="6.6640625" style="55" customWidth="1"/>
    <col min="11026" max="11026" width="7.6640625" style="55" customWidth="1"/>
    <col min="11027" max="11027" width="1.6640625" style="55" customWidth="1"/>
    <col min="11028" max="11028" width="6.6640625" style="55" customWidth="1"/>
    <col min="11029" max="11029" width="7.6640625" style="55" customWidth="1"/>
    <col min="11030" max="11030" width="1.88671875" style="55" customWidth="1"/>
    <col min="11031" max="11031" width="6.6640625" style="55" customWidth="1"/>
    <col min="11032" max="11032" width="7.6640625" style="55" customWidth="1"/>
    <col min="11033" max="11033" width="1.6640625" style="55" customWidth="1"/>
    <col min="11034" max="11264" width="9.109375" style="55"/>
    <col min="11265" max="11265" width="11.33203125" style="55" customWidth="1"/>
    <col min="11266" max="11267" width="7.6640625" style="55" customWidth="1"/>
    <col min="11268" max="11268" width="1.6640625" style="55" customWidth="1"/>
    <col min="11269" max="11270" width="7.6640625" style="55" customWidth="1"/>
    <col min="11271" max="11271" width="1.6640625" style="55" customWidth="1"/>
    <col min="11272" max="11272" width="6.6640625" style="55" customWidth="1"/>
    <col min="11273" max="11273" width="7.6640625" style="55" customWidth="1"/>
    <col min="11274" max="11274" width="1.6640625" style="55" customWidth="1"/>
    <col min="11275" max="11275" width="6.6640625" style="55" customWidth="1"/>
    <col min="11276" max="11276" width="7.6640625" style="55" customWidth="1"/>
    <col min="11277" max="11277" width="1.6640625" style="55" customWidth="1"/>
    <col min="11278" max="11278" width="6.6640625" style="55" customWidth="1"/>
    <col min="11279" max="11279" width="7.6640625" style="55" customWidth="1"/>
    <col min="11280" max="11280" width="1.6640625" style="55" customWidth="1"/>
    <col min="11281" max="11281" width="6.6640625" style="55" customWidth="1"/>
    <col min="11282" max="11282" width="7.6640625" style="55" customWidth="1"/>
    <col min="11283" max="11283" width="1.6640625" style="55" customWidth="1"/>
    <col min="11284" max="11284" width="6.6640625" style="55" customWidth="1"/>
    <col min="11285" max="11285" width="7.6640625" style="55" customWidth="1"/>
    <col min="11286" max="11286" width="1.88671875" style="55" customWidth="1"/>
    <col min="11287" max="11287" width="6.6640625" style="55" customWidth="1"/>
    <col min="11288" max="11288" width="7.6640625" style="55" customWidth="1"/>
    <col min="11289" max="11289" width="1.6640625" style="55" customWidth="1"/>
    <col min="11290" max="11520" width="9.109375" style="55"/>
    <col min="11521" max="11521" width="11.33203125" style="55" customWidth="1"/>
    <col min="11522" max="11523" width="7.6640625" style="55" customWidth="1"/>
    <col min="11524" max="11524" width="1.6640625" style="55" customWidth="1"/>
    <col min="11525" max="11526" width="7.6640625" style="55" customWidth="1"/>
    <col min="11527" max="11527" width="1.6640625" style="55" customWidth="1"/>
    <col min="11528" max="11528" width="6.6640625" style="55" customWidth="1"/>
    <col min="11529" max="11529" width="7.6640625" style="55" customWidth="1"/>
    <col min="11530" max="11530" width="1.6640625" style="55" customWidth="1"/>
    <col min="11531" max="11531" width="6.6640625" style="55" customWidth="1"/>
    <col min="11532" max="11532" width="7.6640625" style="55" customWidth="1"/>
    <col min="11533" max="11533" width="1.6640625" style="55" customWidth="1"/>
    <col min="11534" max="11534" width="6.6640625" style="55" customWidth="1"/>
    <col min="11535" max="11535" width="7.6640625" style="55" customWidth="1"/>
    <col min="11536" max="11536" width="1.6640625" style="55" customWidth="1"/>
    <col min="11537" max="11537" width="6.6640625" style="55" customWidth="1"/>
    <col min="11538" max="11538" width="7.6640625" style="55" customWidth="1"/>
    <col min="11539" max="11539" width="1.6640625" style="55" customWidth="1"/>
    <col min="11540" max="11540" width="6.6640625" style="55" customWidth="1"/>
    <col min="11541" max="11541" width="7.6640625" style="55" customWidth="1"/>
    <col min="11542" max="11542" width="1.88671875" style="55" customWidth="1"/>
    <col min="11543" max="11543" width="6.6640625" style="55" customWidth="1"/>
    <col min="11544" max="11544" width="7.6640625" style="55" customWidth="1"/>
    <col min="11545" max="11545" width="1.6640625" style="55" customWidth="1"/>
    <col min="11546" max="11776" width="9.109375" style="55"/>
    <col min="11777" max="11777" width="11.33203125" style="55" customWidth="1"/>
    <col min="11778" max="11779" width="7.6640625" style="55" customWidth="1"/>
    <col min="11780" max="11780" width="1.6640625" style="55" customWidth="1"/>
    <col min="11781" max="11782" width="7.6640625" style="55" customWidth="1"/>
    <col min="11783" max="11783" width="1.6640625" style="55" customWidth="1"/>
    <col min="11784" max="11784" width="6.6640625" style="55" customWidth="1"/>
    <col min="11785" max="11785" width="7.6640625" style="55" customWidth="1"/>
    <col min="11786" max="11786" width="1.6640625" style="55" customWidth="1"/>
    <col min="11787" max="11787" width="6.6640625" style="55" customWidth="1"/>
    <col min="11788" max="11788" width="7.6640625" style="55" customWidth="1"/>
    <col min="11789" max="11789" width="1.6640625" style="55" customWidth="1"/>
    <col min="11790" max="11790" width="6.6640625" style="55" customWidth="1"/>
    <col min="11791" max="11791" width="7.6640625" style="55" customWidth="1"/>
    <col min="11792" max="11792" width="1.6640625" style="55" customWidth="1"/>
    <col min="11793" max="11793" width="6.6640625" style="55" customWidth="1"/>
    <col min="11794" max="11794" width="7.6640625" style="55" customWidth="1"/>
    <col min="11795" max="11795" width="1.6640625" style="55" customWidth="1"/>
    <col min="11796" max="11796" width="6.6640625" style="55" customWidth="1"/>
    <col min="11797" max="11797" width="7.6640625" style="55" customWidth="1"/>
    <col min="11798" max="11798" width="1.88671875" style="55" customWidth="1"/>
    <col min="11799" max="11799" width="6.6640625" style="55" customWidth="1"/>
    <col min="11800" max="11800" width="7.6640625" style="55" customWidth="1"/>
    <col min="11801" max="11801" width="1.6640625" style="55" customWidth="1"/>
    <col min="11802" max="12032" width="9.109375" style="55"/>
    <col min="12033" max="12033" width="11.33203125" style="55" customWidth="1"/>
    <col min="12034" max="12035" width="7.6640625" style="55" customWidth="1"/>
    <col min="12036" max="12036" width="1.6640625" style="55" customWidth="1"/>
    <col min="12037" max="12038" width="7.6640625" style="55" customWidth="1"/>
    <col min="12039" max="12039" width="1.6640625" style="55" customWidth="1"/>
    <col min="12040" max="12040" width="6.6640625" style="55" customWidth="1"/>
    <col min="12041" max="12041" width="7.6640625" style="55" customWidth="1"/>
    <col min="12042" max="12042" width="1.6640625" style="55" customWidth="1"/>
    <col min="12043" max="12043" width="6.6640625" style="55" customWidth="1"/>
    <col min="12044" max="12044" width="7.6640625" style="55" customWidth="1"/>
    <col min="12045" max="12045" width="1.6640625" style="55" customWidth="1"/>
    <col min="12046" max="12046" width="6.6640625" style="55" customWidth="1"/>
    <col min="12047" max="12047" width="7.6640625" style="55" customWidth="1"/>
    <col min="12048" max="12048" width="1.6640625" style="55" customWidth="1"/>
    <col min="12049" max="12049" width="6.6640625" style="55" customWidth="1"/>
    <col min="12050" max="12050" width="7.6640625" style="55" customWidth="1"/>
    <col min="12051" max="12051" width="1.6640625" style="55" customWidth="1"/>
    <col min="12052" max="12052" width="6.6640625" style="55" customWidth="1"/>
    <col min="12053" max="12053" width="7.6640625" style="55" customWidth="1"/>
    <col min="12054" max="12054" width="1.88671875" style="55" customWidth="1"/>
    <col min="12055" max="12055" width="6.6640625" style="55" customWidth="1"/>
    <col min="12056" max="12056" width="7.6640625" style="55" customWidth="1"/>
    <col min="12057" max="12057" width="1.6640625" style="55" customWidth="1"/>
    <col min="12058" max="12288" width="9.109375" style="55"/>
    <col min="12289" max="12289" width="11.33203125" style="55" customWidth="1"/>
    <col min="12290" max="12291" width="7.6640625" style="55" customWidth="1"/>
    <col min="12292" max="12292" width="1.6640625" style="55" customWidth="1"/>
    <col min="12293" max="12294" width="7.6640625" style="55" customWidth="1"/>
    <col min="12295" max="12295" width="1.6640625" style="55" customWidth="1"/>
    <col min="12296" max="12296" width="6.6640625" style="55" customWidth="1"/>
    <col min="12297" max="12297" width="7.6640625" style="55" customWidth="1"/>
    <col min="12298" max="12298" width="1.6640625" style="55" customWidth="1"/>
    <col min="12299" max="12299" width="6.6640625" style="55" customWidth="1"/>
    <col min="12300" max="12300" width="7.6640625" style="55" customWidth="1"/>
    <col min="12301" max="12301" width="1.6640625" style="55" customWidth="1"/>
    <col min="12302" max="12302" width="6.6640625" style="55" customWidth="1"/>
    <col min="12303" max="12303" width="7.6640625" style="55" customWidth="1"/>
    <col min="12304" max="12304" width="1.6640625" style="55" customWidth="1"/>
    <col min="12305" max="12305" width="6.6640625" style="55" customWidth="1"/>
    <col min="12306" max="12306" width="7.6640625" style="55" customWidth="1"/>
    <col min="12307" max="12307" width="1.6640625" style="55" customWidth="1"/>
    <col min="12308" max="12308" width="6.6640625" style="55" customWidth="1"/>
    <col min="12309" max="12309" width="7.6640625" style="55" customWidth="1"/>
    <col min="12310" max="12310" width="1.88671875" style="55" customWidth="1"/>
    <col min="12311" max="12311" width="6.6640625" style="55" customWidth="1"/>
    <col min="12312" max="12312" width="7.6640625" style="55" customWidth="1"/>
    <col min="12313" max="12313" width="1.6640625" style="55" customWidth="1"/>
    <col min="12314" max="12544" width="9.109375" style="55"/>
    <col min="12545" max="12545" width="11.33203125" style="55" customWidth="1"/>
    <col min="12546" max="12547" width="7.6640625" style="55" customWidth="1"/>
    <col min="12548" max="12548" width="1.6640625" style="55" customWidth="1"/>
    <col min="12549" max="12550" width="7.6640625" style="55" customWidth="1"/>
    <col min="12551" max="12551" width="1.6640625" style="55" customWidth="1"/>
    <col min="12552" max="12552" width="6.6640625" style="55" customWidth="1"/>
    <col min="12553" max="12553" width="7.6640625" style="55" customWidth="1"/>
    <col min="12554" max="12554" width="1.6640625" style="55" customWidth="1"/>
    <col min="12555" max="12555" width="6.6640625" style="55" customWidth="1"/>
    <col min="12556" max="12556" width="7.6640625" style="55" customWidth="1"/>
    <col min="12557" max="12557" width="1.6640625" style="55" customWidth="1"/>
    <col min="12558" max="12558" width="6.6640625" style="55" customWidth="1"/>
    <col min="12559" max="12559" width="7.6640625" style="55" customWidth="1"/>
    <col min="12560" max="12560" width="1.6640625" style="55" customWidth="1"/>
    <col min="12561" max="12561" width="6.6640625" style="55" customWidth="1"/>
    <col min="12562" max="12562" width="7.6640625" style="55" customWidth="1"/>
    <col min="12563" max="12563" width="1.6640625" style="55" customWidth="1"/>
    <col min="12564" max="12564" width="6.6640625" style="55" customWidth="1"/>
    <col min="12565" max="12565" width="7.6640625" style="55" customWidth="1"/>
    <col min="12566" max="12566" width="1.88671875" style="55" customWidth="1"/>
    <col min="12567" max="12567" width="6.6640625" style="55" customWidth="1"/>
    <col min="12568" max="12568" width="7.6640625" style="55" customWidth="1"/>
    <col min="12569" max="12569" width="1.6640625" style="55" customWidth="1"/>
    <col min="12570" max="12800" width="9.109375" style="55"/>
    <col min="12801" max="12801" width="11.33203125" style="55" customWidth="1"/>
    <col min="12802" max="12803" width="7.6640625" style="55" customWidth="1"/>
    <col min="12804" max="12804" width="1.6640625" style="55" customWidth="1"/>
    <col min="12805" max="12806" width="7.6640625" style="55" customWidth="1"/>
    <col min="12807" max="12807" width="1.6640625" style="55" customWidth="1"/>
    <col min="12808" max="12808" width="6.6640625" style="55" customWidth="1"/>
    <col min="12809" max="12809" width="7.6640625" style="55" customWidth="1"/>
    <col min="12810" max="12810" width="1.6640625" style="55" customWidth="1"/>
    <col min="12811" max="12811" width="6.6640625" style="55" customWidth="1"/>
    <col min="12812" max="12812" width="7.6640625" style="55" customWidth="1"/>
    <col min="12813" max="12813" width="1.6640625" style="55" customWidth="1"/>
    <col min="12814" max="12814" width="6.6640625" style="55" customWidth="1"/>
    <col min="12815" max="12815" width="7.6640625" style="55" customWidth="1"/>
    <col min="12816" max="12816" width="1.6640625" style="55" customWidth="1"/>
    <col min="12817" max="12817" width="6.6640625" style="55" customWidth="1"/>
    <col min="12818" max="12818" width="7.6640625" style="55" customWidth="1"/>
    <col min="12819" max="12819" width="1.6640625" style="55" customWidth="1"/>
    <col min="12820" max="12820" width="6.6640625" style="55" customWidth="1"/>
    <col min="12821" max="12821" width="7.6640625" style="55" customWidth="1"/>
    <col min="12822" max="12822" width="1.88671875" style="55" customWidth="1"/>
    <col min="12823" max="12823" width="6.6640625" style="55" customWidth="1"/>
    <col min="12824" max="12824" width="7.6640625" style="55" customWidth="1"/>
    <col min="12825" max="12825" width="1.6640625" style="55" customWidth="1"/>
    <col min="12826" max="13056" width="9.109375" style="55"/>
    <col min="13057" max="13057" width="11.33203125" style="55" customWidth="1"/>
    <col min="13058" max="13059" width="7.6640625" style="55" customWidth="1"/>
    <col min="13060" max="13060" width="1.6640625" style="55" customWidth="1"/>
    <col min="13061" max="13062" width="7.6640625" style="55" customWidth="1"/>
    <col min="13063" max="13063" width="1.6640625" style="55" customWidth="1"/>
    <col min="13064" max="13064" width="6.6640625" style="55" customWidth="1"/>
    <col min="13065" max="13065" width="7.6640625" style="55" customWidth="1"/>
    <col min="13066" max="13066" width="1.6640625" style="55" customWidth="1"/>
    <col min="13067" max="13067" width="6.6640625" style="55" customWidth="1"/>
    <col min="13068" max="13068" width="7.6640625" style="55" customWidth="1"/>
    <col min="13069" max="13069" width="1.6640625" style="55" customWidth="1"/>
    <col min="13070" max="13070" width="6.6640625" style="55" customWidth="1"/>
    <col min="13071" max="13071" width="7.6640625" style="55" customWidth="1"/>
    <col min="13072" max="13072" width="1.6640625" style="55" customWidth="1"/>
    <col min="13073" max="13073" width="6.6640625" style="55" customWidth="1"/>
    <col min="13074" max="13074" width="7.6640625" style="55" customWidth="1"/>
    <col min="13075" max="13075" width="1.6640625" style="55" customWidth="1"/>
    <col min="13076" max="13076" width="6.6640625" style="55" customWidth="1"/>
    <col min="13077" max="13077" width="7.6640625" style="55" customWidth="1"/>
    <col min="13078" max="13078" width="1.88671875" style="55" customWidth="1"/>
    <col min="13079" max="13079" width="6.6640625" style="55" customWidth="1"/>
    <col min="13080" max="13080" width="7.6640625" style="55" customWidth="1"/>
    <col min="13081" max="13081" width="1.6640625" style="55" customWidth="1"/>
    <col min="13082" max="13312" width="9.109375" style="55"/>
    <col min="13313" max="13313" width="11.33203125" style="55" customWidth="1"/>
    <col min="13314" max="13315" width="7.6640625" style="55" customWidth="1"/>
    <col min="13316" max="13316" width="1.6640625" style="55" customWidth="1"/>
    <col min="13317" max="13318" width="7.6640625" style="55" customWidth="1"/>
    <col min="13319" max="13319" width="1.6640625" style="55" customWidth="1"/>
    <col min="13320" max="13320" width="6.6640625" style="55" customWidth="1"/>
    <col min="13321" max="13321" width="7.6640625" style="55" customWidth="1"/>
    <col min="13322" max="13322" width="1.6640625" style="55" customWidth="1"/>
    <col min="13323" max="13323" width="6.6640625" style="55" customWidth="1"/>
    <col min="13324" max="13324" width="7.6640625" style="55" customWidth="1"/>
    <col min="13325" max="13325" width="1.6640625" style="55" customWidth="1"/>
    <col min="13326" max="13326" width="6.6640625" style="55" customWidth="1"/>
    <col min="13327" max="13327" width="7.6640625" style="55" customWidth="1"/>
    <col min="13328" max="13328" width="1.6640625" style="55" customWidth="1"/>
    <col min="13329" max="13329" width="6.6640625" style="55" customWidth="1"/>
    <col min="13330" max="13330" width="7.6640625" style="55" customWidth="1"/>
    <col min="13331" max="13331" width="1.6640625" style="55" customWidth="1"/>
    <col min="13332" max="13332" width="6.6640625" style="55" customWidth="1"/>
    <col min="13333" max="13333" width="7.6640625" style="55" customWidth="1"/>
    <col min="13334" max="13334" width="1.88671875" style="55" customWidth="1"/>
    <col min="13335" max="13335" width="6.6640625" style="55" customWidth="1"/>
    <col min="13336" max="13336" width="7.6640625" style="55" customWidth="1"/>
    <col min="13337" max="13337" width="1.6640625" style="55" customWidth="1"/>
    <col min="13338" max="13568" width="9.109375" style="55"/>
    <col min="13569" max="13569" width="11.33203125" style="55" customWidth="1"/>
    <col min="13570" max="13571" width="7.6640625" style="55" customWidth="1"/>
    <col min="13572" max="13572" width="1.6640625" style="55" customWidth="1"/>
    <col min="13573" max="13574" width="7.6640625" style="55" customWidth="1"/>
    <col min="13575" max="13575" width="1.6640625" style="55" customWidth="1"/>
    <col min="13576" max="13576" width="6.6640625" style="55" customWidth="1"/>
    <col min="13577" max="13577" width="7.6640625" style="55" customWidth="1"/>
    <col min="13578" max="13578" width="1.6640625" style="55" customWidth="1"/>
    <col min="13579" max="13579" width="6.6640625" style="55" customWidth="1"/>
    <col min="13580" max="13580" width="7.6640625" style="55" customWidth="1"/>
    <col min="13581" max="13581" width="1.6640625" style="55" customWidth="1"/>
    <col min="13582" max="13582" width="6.6640625" style="55" customWidth="1"/>
    <col min="13583" max="13583" width="7.6640625" style="55" customWidth="1"/>
    <col min="13584" max="13584" width="1.6640625" style="55" customWidth="1"/>
    <col min="13585" max="13585" width="6.6640625" style="55" customWidth="1"/>
    <col min="13586" max="13586" width="7.6640625" style="55" customWidth="1"/>
    <col min="13587" max="13587" width="1.6640625" style="55" customWidth="1"/>
    <col min="13588" max="13588" width="6.6640625" style="55" customWidth="1"/>
    <col min="13589" max="13589" width="7.6640625" style="55" customWidth="1"/>
    <col min="13590" max="13590" width="1.88671875" style="55" customWidth="1"/>
    <col min="13591" max="13591" width="6.6640625" style="55" customWidth="1"/>
    <col min="13592" max="13592" width="7.6640625" style="55" customWidth="1"/>
    <col min="13593" max="13593" width="1.6640625" style="55" customWidth="1"/>
    <col min="13594" max="13824" width="9.109375" style="55"/>
    <col min="13825" max="13825" width="11.33203125" style="55" customWidth="1"/>
    <col min="13826" max="13827" width="7.6640625" style="55" customWidth="1"/>
    <col min="13828" max="13828" width="1.6640625" style="55" customWidth="1"/>
    <col min="13829" max="13830" width="7.6640625" style="55" customWidth="1"/>
    <col min="13831" max="13831" width="1.6640625" style="55" customWidth="1"/>
    <col min="13832" max="13832" width="6.6640625" style="55" customWidth="1"/>
    <col min="13833" max="13833" width="7.6640625" style="55" customWidth="1"/>
    <col min="13834" max="13834" width="1.6640625" style="55" customWidth="1"/>
    <col min="13835" max="13835" width="6.6640625" style="55" customWidth="1"/>
    <col min="13836" max="13836" width="7.6640625" style="55" customWidth="1"/>
    <col min="13837" max="13837" width="1.6640625" style="55" customWidth="1"/>
    <col min="13838" max="13838" width="6.6640625" style="55" customWidth="1"/>
    <col min="13839" max="13839" width="7.6640625" style="55" customWidth="1"/>
    <col min="13840" max="13840" width="1.6640625" style="55" customWidth="1"/>
    <col min="13841" max="13841" width="6.6640625" style="55" customWidth="1"/>
    <col min="13842" max="13842" width="7.6640625" style="55" customWidth="1"/>
    <col min="13843" max="13843" width="1.6640625" style="55" customWidth="1"/>
    <col min="13844" max="13844" width="6.6640625" style="55" customWidth="1"/>
    <col min="13845" max="13845" width="7.6640625" style="55" customWidth="1"/>
    <col min="13846" max="13846" width="1.88671875" style="55" customWidth="1"/>
    <col min="13847" max="13847" width="6.6640625" style="55" customWidth="1"/>
    <col min="13848" max="13848" width="7.6640625" style="55" customWidth="1"/>
    <col min="13849" max="13849" width="1.6640625" style="55" customWidth="1"/>
    <col min="13850" max="14080" width="9.109375" style="55"/>
    <col min="14081" max="14081" width="11.33203125" style="55" customWidth="1"/>
    <col min="14082" max="14083" width="7.6640625" style="55" customWidth="1"/>
    <col min="14084" max="14084" width="1.6640625" style="55" customWidth="1"/>
    <col min="14085" max="14086" width="7.6640625" style="55" customWidth="1"/>
    <col min="14087" max="14087" width="1.6640625" style="55" customWidth="1"/>
    <col min="14088" max="14088" width="6.6640625" style="55" customWidth="1"/>
    <col min="14089" max="14089" width="7.6640625" style="55" customWidth="1"/>
    <col min="14090" max="14090" width="1.6640625" style="55" customWidth="1"/>
    <col min="14091" max="14091" width="6.6640625" style="55" customWidth="1"/>
    <col min="14092" max="14092" width="7.6640625" style="55" customWidth="1"/>
    <col min="14093" max="14093" width="1.6640625" style="55" customWidth="1"/>
    <col min="14094" max="14094" width="6.6640625" style="55" customWidth="1"/>
    <col min="14095" max="14095" width="7.6640625" style="55" customWidth="1"/>
    <col min="14096" max="14096" width="1.6640625" style="55" customWidth="1"/>
    <col min="14097" max="14097" width="6.6640625" style="55" customWidth="1"/>
    <col min="14098" max="14098" width="7.6640625" style="55" customWidth="1"/>
    <col min="14099" max="14099" width="1.6640625" style="55" customWidth="1"/>
    <col min="14100" max="14100" width="6.6640625" style="55" customWidth="1"/>
    <col min="14101" max="14101" width="7.6640625" style="55" customWidth="1"/>
    <col min="14102" max="14102" width="1.88671875" style="55" customWidth="1"/>
    <col min="14103" max="14103" width="6.6640625" style="55" customWidth="1"/>
    <col min="14104" max="14104" width="7.6640625" style="55" customWidth="1"/>
    <col min="14105" max="14105" width="1.6640625" style="55" customWidth="1"/>
    <col min="14106" max="14336" width="9.109375" style="55"/>
    <col min="14337" max="14337" width="11.33203125" style="55" customWidth="1"/>
    <col min="14338" max="14339" width="7.6640625" style="55" customWidth="1"/>
    <col min="14340" max="14340" width="1.6640625" style="55" customWidth="1"/>
    <col min="14341" max="14342" width="7.6640625" style="55" customWidth="1"/>
    <col min="14343" max="14343" width="1.6640625" style="55" customWidth="1"/>
    <col min="14344" max="14344" width="6.6640625" style="55" customWidth="1"/>
    <col min="14345" max="14345" width="7.6640625" style="55" customWidth="1"/>
    <col min="14346" max="14346" width="1.6640625" style="55" customWidth="1"/>
    <col min="14347" max="14347" width="6.6640625" style="55" customWidth="1"/>
    <col min="14348" max="14348" width="7.6640625" style="55" customWidth="1"/>
    <col min="14349" max="14349" width="1.6640625" style="55" customWidth="1"/>
    <col min="14350" max="14350" width="6.6640625" style="55" customWidth="1"/>
    <col min="14351" max="14351" width="7.6640625" style="55" customWidth="1"/>
    <col min="14352" max="14352" width="1.6640625" style="55" customWidth="1"/>
    <col min="14353" max="14353" width="6.6640625" style="55" customWidth="1"/>
    <col min="14354" max="14354" width="7.6640625" style="55" customWidth="1"/>
    <col min="14355" max="14355" width="1.6640625" style="55" customWidth="1"/>
    <col min="14356" max="14356" width="6.6640625" style="55" customWidth="1"/>
    <col min="14357" max="14357" width="7.6640625" style="55" customWidth="1"/>
    <col min="14358" max="14358" width="1.88671875" style="55" customWidth="1"/>
    <col min="14359" max="14359" width="6.6640625" style="55" customWidth="1"/>
    <col min="14360" max="14360" width="7.6640625" style="55" customWidth="1"/>
    <col min="14361" max="14361" width="1.6640625" style="55" customWidth="1"/>
    <col min="14362" max="14592" width="9.109375" style="55"/>
    <col min="14593" max="14593" width="11.33203125" style="55" customWidth="1"/>
    <col min="14594" max="14595" width="7.6640625" style="55" customWidth="1"/>
    <col min="14596" max="14596" width="1.6640625" style="55" customWidth="1"/>
    <col min="14597" max="14598" width="7.6640625" style="55" customWidth="1"/>
    <col min="14599" max="14599" width="1.6640625" style="55" customWidth="1"/>
    <col min="14600" max="14600" width="6.6640625" style="55" customWidth="1"/>
    <col min="14601" max="14601" width="7.6640625" style="55" customWidth="1"/>
    <col min="14602" max="14602" width="1.6640625" style="55" customWidth="1"/>
    <col min="14603" max="14603" width="6.6640625" style="55" customWidth="1"/>
    <col min="14604" max="14604" width="7.6640625" style="55" customWidth="1"/>
    <col min="14605" max="14605" width="1.6640625" style="55" customWidth="1"/>
    <col min="14606" max="14606" width="6.6640625" style="55" customWidth="1"/>
    <col min="14607" max="14607" width="7.6640625" style="55" customWidth="1"/>
    <col min="14608" max="14608" width="1.6640625" style="55" customWidth="1"/>
    <col min="14609" max="14609" width="6.6640625" style="55" customWidth="1"/>
    <col min="14610" max="14610" width="7.6640625" style="55" customWidth="1"/>
    <col min="14611" max="14611" width="1.6640625" style="55" customWidth="1"/>
    <col min="14612" max="14612" width="6.6640625" style="55" customWidth="1"/>
    <col min="14613" max="14613" width="7.6640625" style="55" customWidth="1"/>
    <col min="14614" max="14614" width="1.88671875" style="55" customWidth="1"/>
    <col min="14615" max="14615" width="6.6640625" style="55" customWidth="1"/>
    <col min="14616" max="14616" width="7.6640625" style="55" customWidth="1"/>
    <col min="14617" max="14617" width="1.6640625" style="55" customWidth="1"/>
    <col min="14618" max="14848" width="9.109375" style="55"/>
    <col min="14849" max="14849" width="11.33203125" style="55" customWidth="1"/>
    <col min="14850" max="14851" width="7.6640625" style="55" customWidth="1"/>
    <col min="14852" max="14852" width="1.6640625" style="55" customWidth="1"/>
    <col min="14853" max="14854" width="7.6640625" style="55" customWidth="1"/>
    <col min="14855" max="14855" width="1.6640625" style="55" customWidth="1"/>
    <col min="14856" max="14856" width="6.6640625" style="55" customWidth="1"/>
    <col min="14857" max="14857" width="7.6640625" style="55" customWidth="1"/>
    <col min="14858" max="14858" width="1.6640625" style="55" customWidth="1"/>
    <col min="14859" max="14859" width="6.6640625" style="55" customWidth="1"/>
    <col min="14860" max="14860" width="7.6640625" style="55" customWidth="1"/>
    <col min="14861" max="14861" width="1.6640625" style="55" customWidth="1"/>
    <col min="14862" max="14862" width="6.6640625" style="55" customWidth="1"/>
    <col min="14863" max="14863" width="7.6640625" style="55" customWidth="1"/>
    <col min="14864" max="14864" width="1.6640625" style="55" customWidth="1"/>
    <col min="14865" max="14865" width="6.6640625" style="55" customWidth="1"/>
    <col min="14866" max="14866" width="7.6640625" style="55" customWidth="1"/>
    <col min="14867" max="14867" width="1.6640625" style="55" customWidth="1"/>
    <col min="14868" max="14868" width="6.6640625" style="55" customWidth="1"/>
    <col min="14869" max="14869" width="7.6640625" style="55" customWidth="1"/>
    <col min="14870" max="14870" width="1.88671875" style="55" customWidth="1"/>
    <col min="14871" max="14871" width="6.6640625" style="55" customWidth="1"/>
    <col min="14872" max="14872" width="7.6640625" style="55" customWidth="1"/>
    <col min="14873" max="14873" width="1.6640625" style="55" customWidth="1"/>
    <col min="14874" max="15104" width="9.109375" style="55"/>
    <col min="15105" max="15105" width="11.33203125" style="55" customWidth="1"/>
    <col min="15106" max="15107" width="7.6640625" style="55" customWidth="1"/>
    <col min="15108" max="15108" width="1.6640625" style="55" customWidth="1"/>
    <col min="15109" max="15110" width="7.6640625" style="55" customWidth="1"/>
    <col min="15111" max="15111" width="1.6640625" style="55" customWidth="1"/>
    <col min="15112" max="15112" width="6.6640625" style="55" customWidth="1"/>
    <col min="15113" max="15113" width="7.6640625" style="55" customWidth="1"/>
    <col min="15114" max="15114" width="1.6640625" style="55" customWidth="1"/>
    <col min="15115" max="15115" width="6.6640625" style="55" customWidth="1"/>
    <col min="15116" max="15116" width="7.6640625" style="55" customWidth="1"/>
    <col min="15117" max="15117" width="1.6640625" style="55" customWidth="1"/>
    <col min="15118" max="15118" width="6.6640625" style="55" customWidth="1"/>
    <col min="15119" max="15119" width="7.6640625" style="55" customWidth="1"/>
    <col min="15120" max="15120" width="1.6640625" style="55" customWidth="1"/>
    <col min="15121" max="15121" width="6.6640625" style="55" customWidth="1"/>
    <col min="15122" max="15122" width="7.6640625" style="55" customWidth="1"/>
    <col min="15123" max="15123" width="1.6640625" style="55" customWidth="1"/>
    <col min="15124" max="15124" width="6.6640625" style="55" customWidth="1"/>
    <col min="15125" max="15125" width="7.6640625" style="55" customWidth="1"/>
    <col min="15126" max="15126" width="1.88671875" style="55" customWidth="1"/>
    <col min="15127" max="15127" width="6.6640625" style="55" customWidth="1"/>
    <col min="15128" max="15128" width="7.6640625" style="55" customWidth="1"/>
    <col min="15129" max="15129" width="1.6640625" style="55" customWidth="1"/>
    <col min="15130" max="15360" width="9.109375" style="55"/>
    <col min="15361" max="15361" width="11.33203125" style="55" customWidth="1"/>
    <col min="15362" max="15363" width="7.6640625" style="55" customWidth="1"/>
    <col min="15364" max="15364" width="1.6640625" style="55" customWidth="1"/>
    <col min="15365" max="15366" width="7.6640625" style="55" customWidth="1"/>
    <col min="15367" max="15367" width="1.6640625" style="55" customWidth="1"/>
    <col min="15368" max="15368" width="6.6640625" style="55" customWidth="1"/>
    <col min="15369" max="15369" width="7.6640625" style="55" customWidth="1"/>
    <col min="15370" max="15370" width="1.6640625" style="55" customWidth="1"/>
    <col min="15371" max="15371" width="6.6640625" style="55" customWidth="1"/>
    <col min="15372" max="15372" width="7.6640625" style="55" customWidth="1"/>
    <col min="15373" max="15373" width="1.6640625" style="55" customWidth="1"/>
    <col min="15374" max="15374" width="6.6640625" style="55" customWidth="1"/>
    <col min="15375" max="15375" width="7.6640625" style="55" customWidth="1"/>
    <col min="15376" max="15376" width="1.6640625" style="55" customWidth="1"/>
    <col min="15377" max="15377" width="6.6640625" style="55" customWidth="1"/>
    <col min="15378" max="15378" width="7.6640625" style="55" customWidth="1"/>
    <col min="15379" max="15379" width="1.6640625" style="55" customWidth="1"/>
    <col min="15380" max="15380" width="6.6640625" style="55" customWidth="1"/>
    <col min="15381" max="15381" width="7.6640625" style="55" customWidth="1"/>
    <col min="15382" max="15382" width="1.88671875" style="55" customWidth="1"/>
    <col min="15383" max="15383" width="6.6640625" style="55" customWidth="1"/>
    <col min="15384" max="15384" width="7.6640625" style="55" customWidth="1"/>
    <col min="15385" max="15385" width="1.6640625" style="55" customWidth="1"/>
    <col min="15386" max="15616" width="9.109375" style="55"/>
    <col min="15617" max="15617" width="11.33203125" style="55" customWidth="1"/>
    <col min="15618" max="15619" width="7.6640625" style="55" customWidth="1"/>
    <col min="15620" max="15620" width="1.6640625" style="55" customWidth="1"/>
    <col min="15621" max="15622" width="7.6640625" style="55" customWidth="1"/>
    <col min="15623" max="15623" width="1.6640625" style="55" customWidth="1"/>
    <col min="15624" max="15624" width="6.6640625" style="55" customWidth="1"/>
    <col min="15625" max="15625" width="7.6640625" style="55" customWidth="1"/>
    <col min="15626" max="15626" width="1.6640625" style="55" customWidth="1"/>
    <col min="15627" max="15627" width="6.6640625" style="55" customWidth="1"/>
    <col min="15628" max="15628" width="7.6640625" style="55" customWidth="1"/>
    <col min="15629" max="15629" width="1.6640625" style="55" customWidth="1"/>
    <col min="15630" max="15630" width="6.6640625" style="55" customWidth="1"/>
    <col min="15631" max="15631" width="7.6640625" style="55" customWidth="1"/>
    <col min="15632" max="15632" width="1.6640625" style="55" customWidth="1"/>
    <col min="15633" max="15633" width="6.6640625" style="55" customWidth="1"/>
    <col min="15634" max="15634" width="7.6640625" style="55" customWidth="1"/>
    <col min="15635" max="15635" width="1.6640625" style="55" customWidth="1"/>
    <col min="15636" max="15636" width="6.6640625" style="55" customWidth="1"/>
    <col min="15637" max="15637" width="7.6640625" style="55" customWidth="1"/>
    <col min="15638" max="15638" width="1.88671875" style="55" customWidth="1"/>
    <col min="15639" max="15639" width="6.6640625" style="55" customWidth="1"/>
    <col min="15640" max="15640" width="7.6640625" style="55" customWidth="1"/>
    <col min="15641" max="15641" width="1.6640625" style="55" customWidth="1"/>
    <col min="15642" max="15872" width="9.109375" style="55"/>
    <col min="15873" max="15873" width="11.33203125" style="55" customWidth="1"/>
    <col min="15874" max="15875" width="7.6640625" style="55" customWidth="1"/>
    <col min="15876" max="15876" width="1.6640625" style="55" customWidth="1"/>
    <col min="15877" max="15878" width="7.6640625" style="55" customWidth="1"/>
    <col min="15879" max="15879" width="1.6640625" style="55" customWidth="1"/>
    <col min="15880" max="15880" width="6.6640625" style="55" customWidth="1"/>
    <col min="15881" max="15881" width="7.6640625" style="55" customWidth="1"/>
    <col min="15882" max="15882" width="1.6640625" style="55" customWidth="1"/>
    <col min="15883" max="15883" width="6.6640625" style="55" customWidth="1"/>
    <col min="15884" max="15884" width="7.6640625" style="55" customWidth="1"/>
    <col min="15885" max="15885" width="1.6640625" style="55" customWidth="1"/>
    <col min="15886" max="15886" width="6.6640625" style="55" customWidth="1"/>
    <col min="15887" max="15887" width="7.6640625" style="55" customWidth="1"/>
    <col min="15888" max="15888" width="1.6640625" style="55" customWidth="1"/>
    <col min="15889" max="15889" width="6.6640625" style="55" customWidth="1"/>
    <col min="15890" max="15890" width="7.6640625" style="55" customWidth="1"/>
    <col min="15891" max="15891" width="1.6640625" style="55" customWidth="1"/>
    <col min="15892" max="15892" width="6.6640625" style="55" customWidth="1"/>
    <col min="15893" max="15893" width="7.6640625" style="55" customWidth="1"/>
    <col min="15894" max="15894" width="1.88671875" style="55" customWidth="1"/>
    <col min="15895" max="15895" width="6.6640625" style="55" customWidth="1"/>
    <col min="15896" max="15896" width="7.6640625" style="55" customWidth="1"/>
    <col min="15897" max="15897" width="1.6640625" style="55" customWidth="1"/>
    <col min="15898" max="16128" width="9.109375" style="55"/>
    <col min="16129" max="16129" width="11.33203125" style="55" customWidth="1"/>
    <col min="16130" max="16131" width="7.6640625" style="55" customWidth="1"/>
    <col min="16132" max="16132" width="1.6640625" style="55" customWidth="1"/>
    <col min="16133" max="16134" width="7.6640625" style="55" customWidth="1"/>
    <col min="16135" max="16135" width="1.6640625" style="55" customWidth="1"/>
    <col min="16136" max="16136" width="6.6640625" style="55" customWidth="1"/>
    <col min="16137" max="16137" width="7.6640625" style="55" customWidth="1"/>
    <col min="16138" max="16138" width="1.6640625" style="55" customWidth="1"/>
    <col min="16139" max="16139" width="6.6640625" style="55" customWidth="1"/>
    <col min="16140" max="16140" width="7.6640625" style="55" customWidth="1"/>
    <col min="16141" max="16141" width="1.6640625" style="55" customWidth="1"/>
    <col min="16142" max="16142" width="6.6640625" style="55" customWidth="1"/>
    <col min="16143" max="16143" width="7.6640625" style="55" customWidth="1"/>
    <col min="16144" max="16144" width="1.6640625" style="55" customWidth="1"/>
    <col min="16145" max="16145" width="6.6640625" style="55" customWidth="1"/>
    <col min="16146" max="16146" width="7.6640625" style="55" customWidth="1"/>
    <col min="16147" max="16147" width="1.6640625" style="55" customWidth="1"/>
    <col min="16148" max="16148" width="6.6640625" style="55" customWidth="1"/>
    <col min="16149" max="16149" width="7.6640625" style="55" customWidth="1"/>
    <col min="16150" max="16150" width="1.88671875" style="55" customWidth="1"/>
    <col min="16151" max="16151" width="6.6640625" style="55" customWidth="1"/>
    <col min="16152" max="16152" width="7.6640625" style="55" customWidth="1"/>
    <col min="16153" max="16153" width="1.6640625" style="55" customWidth="1"/>
    <col min="16154" max="16384" width="9.109375" style="55"/>
  </cols>
  <sheetData>
    <row r="1" spans="1:25">
      <c r="A1" s="55" t="s">
        <v>235</v>
      </c>
    </row>
    <row r="2" spans="1:25">
      <c r="A2" s="55" t="s">
        <v>236</v>
      </c>
      <c r="E2" s="95"/>
      <c r="F2" s="82"/>
    </row>
    <row r="3" spans="1:25" ht="10.5" customHeight="1"/>
    <row r="4" spans="1:25" s="68" customFormat="1" ht="12.9" customHeight="1">
      <c r="A4" s="11" t="s">
        <v>504</v>
      </c>
      <c r="B4" s="95"/>
      <c r="C4" s="82"/>
      <c r="E4" s="95"/>
      <c r="F4" s="82"/>
      <c r="H4" s="95"/>
      <c r="I4" s="82"/>
      <c r="J4" s="82"/>
      <c r="K4" s="95"/>
      <c r="N4" s="95"/>
      <c r="Q4" s="95"/>
    </row>
    <row r="5" spans="1:25" ht="6.75" customHeight="1" thickBot="1">
      <c r="L5" s="63"/>
      <c r="O5" s="63"/>
      <c r="P5" s="63"/>
      <c r="R5" s="63"/>
      <c r="S5" s="63"/>
    </row>
    <row r="6" spans="1:25" ht="12.9" customHeight="1">
      <c r="A6" s="57"/>
      <c r="B6" s="71"/>
      <c r="C6" s="59"/>
      <c r="D6" s="57"/>
      <c r="E6" s="86"/>
      <c r="F6" s="59"/>
      <c r="G6" s="57"/>
      <c r="H6" s="86"/>
      <c r="I6" s="59"/>
      <c r="J6" s="59"/>
      <c r="K6" s="86"/>
      <c r="L6" s="59"/>
      <c r="M6" s="57"/>
      <c r="N6" s="86"/>
      <c r="O6" s="59"/>
      <c r="P6" s="59"/>
      <c r="Q6" s="86"/>
      <c r="R6" s="59"/>
      <c r="S6" s="59"/>
      <c r="T6" s="59"/>
      <c r="U6" s="59"/>
      <c r="V6" s="59"/>
      <c r="W6" s="59"/>
      <c r="X6" s="59"/>
      <c r="Y6" s="59"/>
    </row>
    <row r="7" spans="1:25" ht="12.9" customHeight="1">
      <c r="A7" s="72" t="s">
        <v>461</v>
      </c>
      <c r="B7" s="436" t="s">
        <v>326</v>
      </c>
      <c r="C7" s="436"/>
      <c r="D7" s="72"/>
      <c r="E7" s="436" t="s">
        <v>295</v>
      </c>
      <c r="F7" s="436"/>
      <c r="G7" s="72"/>
      <c r="H7" s="436" t="s">
        <v>462</v>
      </c>
      <c r="I7" s="436"/>
      <c r="J7" s="80"/>
      <c r="K7" s="436" t="s">
        <v>463</v>
      </c>
      <c r="L7" s="436"/>
      <c r="M7" s="72"/>
      <c r="N7" s="436" t="s">
        <v>464</v>
      </c>
      <c r="O7" s="436"/>
      <c r="Q7" s="434" t="s">
        <v>465</v>
      </c>
      <c r="R7" s="436"/>
      <c r="T7" s="436" t="s">
        <v>466</v>
      </c>
      <c r="U7" s="436"/>
      <c r="W7" s="436" t="s">
        <v>467</v>
      </c>
      <c r="X7" s="436"/>
    </row>
    <row r="8" spans="1:25" ht="12.9" customHeight="1">
      <c r="A8" s="55" t="s">
        <v>468</v>
      </c>
      <c r="B8" s="149" t="s">
        <v>208</v>
      </c>
      <c r="C8" s="60" t="s">
        <v>209</v>
      </c>
      <c r="D8" s="72"/>
      <c r="E8" s="90" t="s">
        <v>208</v>
      </c>
      <c r="F8" s="60" t="s">
        <v>209</v>
      </c>
      <c r="G8" s="72"/>
      <c r="H8" s="90" t="s">
        <v>208</v>
      </c>
      <c r="I8" s="60" t="s">
        <v>209</v>
      </c>
      <c r="J8" s="60"/>
      <c r="K8" s="90" t="s">
        <v>208</v>
      </c>
      <c r="L8" s="60" t="s">
        <v>209</v>
      </c>
      <c r="M8" s="72"/>
      <c r="N8" s="90" t="s">
        <v>208</v>
      </c>
      <c r="O8" s="60" t="s">
        <v>209</v>
      </c>
      <c r="Q8" s="90" t="s">
        <v>208</v>
      </c>
      <c r="R8" s="60" t="s">
        <v>209</v>
      </c>
      <c r="T8" s="90" t="s">
        <v>208</v>
      </c>
      <c r="U8" s="60" t="s">
        <v>209</v>
      </c>
      <c r="W8" s="90" t="s">
        <v>208</v>
      </c>
      <c r="X8" s="60" t="s">
        <v>209</v>
      </c>
    </row>
    <row r="9" spans="1:25" ht="12.9" customHeight="1" thickBot="1">
      <c r="A9" s="61"/>
      <c r="B9" s="77"/>
      <c r="C9" s="56"/>
      <c r="D9" s="61"/>
      <c r="E9" s="93"/>
      <c r="F9" s="56"/>
      <c r="G9" s="61"/>
      <c r="H9" s="93"/>
      <c r="I9" s="56"/>
      <c r="J9" s="56"/>
      <c r="K9" s="93"/>
      <c r="L9" s="56"/>
      <c r="M9" s="61"/>
      <c r="N9" s="93"/>
      <c r="O9" s="56"/>
      <c r="P9" s="56"/>
      <c r="Q9" s="93"/>
      <c r="R9" s="56"/>
      <c r="S9" s="56"/>
      <c r="T9" s="56"/>
      <c r="U9" s="56"/>
      <c r="V9" s="56"/>
      <c r="W9" s="56"/>
      <c r="X9" s="56"/>
      <c r="Y9" s="56"/>
    </row>
    <row r="10" spans="1:25" ht="12.9" customHeight="1">
      <c r="A10" s="72"/>
      <c r="B10" s="74"/>
      <c r="C10" s="80"/>
      <c r="D10" s="72"/>
      <c r="E10" s="94"/>
      <c r="F10" s="80"/>
      <c r="G10" s="72"/>
      <c r="H10" s="94"/>
      <c r="I10" s="80"/>
      <c r="J10" s="80"/>
      <c r="K10" s="94"/>
      <c r="L10" s="80"/>
      <c r="M10" s="72"/>
      <c r="N10" s="94"/>
      <c r="O10" s="80"/>
      <c r="Q10" s="94"/>
      <c r="R10" s="80"/>
    </row>
    <row r="11" spans="1:25" ht="12.9" customHeight="1">
      <c r="A11" s="260" t="s">
        <v>132</v>
      </c>
      <c r="B11" s="74">
        <f>IF($A11&lt;&gt;0,SUM(B12:B21),"")</f>
        <v>2505</v>
      </c>
      <c r="C11" s="79">
        <f>IF($A11&lt;&gt;0,SUM(C12:C21),"")</f>
        <v>100</v>
      </c>
      <c r="D11" s="72"/>
      <c r="E11" s="94">
        <f>IF($A11&lt;&gt;0,SUM(E12:E21),"")</f>
        <v>1763</v>
      </c>
      <c r="F11" s="79">
        <f>IF($A11&lt;&gt;0,SUM(F12:F21),"")</f>
        <v>100</v>
      </c>
      <c r="G11" s="72"/>
      <c r="H11" s="94">
        <f>IF($A11&lt;&gt;0,SUM(H12:H21),"")</f>
        <v>215</v>
      </c>
      <c r="I11" s="79">
        <f>IF($A11&lt;&gt;0,SUM(I15:I21),"")</f>
        <v>100</v>
      </c>
      <c r="J11" s="80"/>
      <c r="K11" s="94">
        <f>IF($A11&lt;&gt;0,SUM(K12:K21),"")</f>
        <v>200</v>
      </c>
      <c r="L11" s="79">
        <f>IF($A11&lt;&gt;0,SUM(L15:L21),"")</f>
        <v>100</v>
      </c>
      <c r="M11" s="72"/>
      <c r="N11" s="94">
        <f>IF($A11&lt;&gt;0,SUM(N12:N21),"")</f>
        <v>204</v>
      </c>
      <c r="O11" s="79">
        <f>IF($A11&lt;&gt;0,SUM(O15:O21),"")</f>
        <v>100.00000000000001</v>
      </c>
      <c r="Q11" s="94">
        <f>IF($A11&lt;&gt;0,SUM(Q12:Q21),"")</f>
        <v>62</v>
      </c>
      <c r="R11" s="79">
        <f>IF($A11&lt;&gt;0,SUM(R15:R21),"")</f>
        <v>99.999999999999986</v>
      </c>
      <c r="T11" s="94">
        <f>IF($A11&lt;&gt;0,SUM(T12:T21),"")</f>
        <v>55</v>
      </c>
      <c r="U11" s="79">
        <f>IF($A11&lt;&gt;0,SUM(U15:U21),"")</f>
        <v>100</v>
      </c>
      <c r="W11" s="94">
        <f>IF($A11&lt;&gt;0,SUM(W12:W21),"")</f>
        <v>6</v>
      </c>
      <c r="X11" s="79">
        <f>IF($A11&lt;&gt;0,SUM(X15:X21),"")</f>
        <v>100</v>
      </c>
    </row>
    <row r="12" spans="1:25" ht="12.9" customHeight="1">
      <c r="A12" s="65"/>
      <c r="B12" s="74" t="str">
        <f>IF(A12&lt;&gt;0,E12+H12+K12+N12+Q12+T12,"")</f>
        <v/>
      </c>
      <c r="C12" s="79" t="str">
        <f>IF($A12&lt;&gt;0,SUM(C16:C22),"")</f>
        <v/>
      </c>
      <c r="D12" s="72"/>
      <c r="E12" s="94"/>
      <c r="F12" s="79" t="str">
        <f>IF($A12&lt;&gt;0,SUM(F16:F22),"")</f>
        <v/>
      </c>
      <c r="G12" s="72"/>
      <c r="H12" s="94"/>
      <c r="I12" s="79" t="str">
        <f>IF($A12&lt;&gt;0,SUM(I16:I22),"")</f>
        <v/>
      </c>
      <c r="J12" s="80"/>
      <c r="K12" s="94"/>
      <c r="L12" s="80" t="str">
        <f t="shared" ref="L12:L17" si="0">IF($A12&lt;&gt;"",K12/$K$11*100,"")</f>
        <v/>
      </c>
      <c r="M12" s="72"/>
      <c r="N12" s="94"/>
      <c r="O12" s="80" t="str">
        <f t="shared" ref="O12:O18" si="1">IF($A12&lt;&gt;"",N12/$N$11*100,"")</f>
        <v/>
      </c>
      <c r="Q12" s="94"/>
      <c r="R12" s="80" t="str">
        <f t="shared" ref="R12:R19" si="2">IF($A12&lt;&gt;"",Q12/$Q$11*100,"")</f>
        <v/>
      </c>
      <c r="T12" s="83"/>
      <c r="U12" s="80" t="str">
        <f t="shared" ref="U12:U18" si="3">IF($A12&lt;&gt;"",T12/$T$11*100,"")</f>
        <v/>
      </c>
      <c r="W12" s="83"/>
      <c r="X12" s="80" t="str">
        <f t="shared" ref="X12:X20" si="4">IF($A12&lt;&gt;"",W12/$W$11*100,"")</f>
        <v/>
      </c>
    </row>
    <row r="13" spans="1:25" ht="12.9" customHeight="1">
      <c r="A13" s="41" t="s">
        <v>505</v>
      </c>
      <c r="B13" s="74">
        <f>IF(A13&lt;&gt;"",E13+H13+K13+N13+Q13+T13+W13,"")</f>
        <v>2</v>
      </c>
      <c r="C13" s="80">
        <f>IF($A13&lt;&gt;"",B13/$B$11*100,"")</f>
        <v>7.9840319361277445E-2</v>
      </c>
      <c r="D13" s="72"/>
      <c r="E13" s="324">
        <v>2</v>
      </c>
      <c r="F13" s="80">
        <f t="shared" ref="F13:F21" si="5">IF($A13&lt;&gt;"",E13/$E$11*100,"")</f>
        <v>0.11344299489506524</v>
      </c>
      <c r="G13" s="72"/>
      <c r="H13" s="324">
        <v>0</v>
      </c>
      <c r="I13" s="80">
        <f t="shared" ref="I13:I21" si="6">IF($A13&lt;&gt;"",H13/$H$11*100,"")</f>
        <v>0</v>
      </c>
      <c r="J13" s="80"/>
      <c r="K13" s="324">
        <v>0</v>
      </c>
      <c r="L13" s="80">
        <f t="shared" si="0"/>
        <v>0</v>
      </c>
      <c r="M13" s="72"/>
      <c r="N13" s="324">
        <v>0</v>
      </c>
      <c r="O13" s="80">
        <f t="shared" si="1"/>
        <v>0</v>
      </c>
      <c r="Q13" s="324">
        <v>0</v>
      </c>
      <c r="R13" s="80">
        <f t="shared" si="2"/>
        <v>0</v>
      </c>
      <c r="T13" s="324">
        <v>0</v>
      </c>
      <c r="U13" s="80">
        <f t="shared" si="3"/>
        <v>0</v>
      </c>
      <c r="W13" s="324">
        <v>0</v>
      </c>
      <c r="X13" s="80">
        <f t="shared" si="4"/>
        <v>0</v>
      </c>
    </row>
    <row r="14" spans="1:25" ht="12.9" customHeight="1">
      <c r="A14" s="65"/>
      <c r="B14" s="74"/>
      <c r="C14" s="80" t="str">
        <f t="shared" ref="C14:C21" si="7">IF($A14&lt;&gt;"",B14/$B$11*100,"")</f>
        <v/>
      </c>
      <c r="D14" s="72"/>
      <c r="E14" s="324"/>
      <c r="F14" s="80" t="str">
        <f t="shared" si="5"/>
        <v/>
      </c>
      <c r="G14" s="72"/>
      <c r="H14" s="324"/>
      <c r="I14" s="80" t="str">
        <f t="shared" si="6"/>
        <v/>
      </c>
      <c r="J14" s="80"/>
      <c r="K14" s="324"/>
      <c r="L14" s="80" t="str">
        <f t="shared" si="0"/>
        <v/>
      </c>
      <c r="M14" s="72"/>
      <c r="N14" s="324"/>
      <c r="O14" s="80" t="str">
        <f t="shared" si="1"/>
        <v/>
      </c>
      <c r="Q14" s="324"/>
      <c r="R14" s="80" t="str">
        <f t="shared" si="2"/>
        <v/>
      </c>
      <c r="T14" s="324"/>
      <c r="U14" s="80" t="str">
        <f t="shared" si="3"/>
        <v/>
      </c>
      <c r="W14" s="324"/>
      <c r="X14" s="80" t="str">
        <f t="shared" si="4"/>
        <v/>
      </c>
    </row>
    <row r="15" spans="1:25" ht="12.9" customHeight="1">
      <c r="A15" s="41" t="s">
        <v>506</v>
      </c>
      <c r="B15" s="74">
        <f>IF(A15&lt;&gt;"",E15+H15+K15+N15+Q15+T15+W15,"")</f>
        <v>2</v>
      </c>
      <c r="C15" s="80">
        <f t="shared" si="7"/>
        <v>7.9840319361277445E-2</v>
      </c>
      <c r="D15" s="72"/>
      <c r="E15" s="324">
        <v>2</v>
      </c>
      <c r="F15" s="80">
        <f t="shared" si="5"/>
        <v>0.11344299489506524</v>
      </c>
      <c r="G15" s="72"/>
      <c r="H15" s="324">
        <v>0</v>
      </c>
      <c r="I15" s="80">
        <f t="shared" si="6"/>
        <v>0</v>
      </c>
      <c r="J15" s="80"/>
      <c r="K15" s="324">
        <v>0</v>
      </c>
      <c r="L15" s="80">
        <f t="shared" si="0"/>
        <v>0</v>
      </c>
      <c r="M15" s="72"/>
      <c r="N15" s="324">
        <v>0</v>
      </c>
      <c r="O15" s="80">
        <f t="shared" si="1"/>
        <v>0</v>
      </c>
      <c r="Q15" s="324">
        <v>0</v>
      </c>
      <c r="R15" s="80">
        <f t="shared" si="2"/>
        <v>0</v>
      </c>
      <c r="T15" s="324">
        <v>0</v>
      </c>
      <c r="U15" s="80">
        <f t="shared" si="3"/>
        <v>0</v>
      </c>
      <c r="W15" s="324">
        <v>0</v>
      </c>
      <c r="X15" s="80">
        <f t="shared" si="4"/>
        <v>0</v>
      </c>
    </row>
    <row r="16" spans="1:25" ht="12.9" customHeight="1">
      <c r="A16" s="41"/>
      <c r="B16" s="74" t="str">
        <f t="shared" ref="B16:B21" si="8">IF(A16&lt;&gt;"",E16+H16+K16+N16+Q16+T16+W16,"")</f>
        <v/>
      </c>
      <c r="C16" s="80" t="str">
        <f t="shared" si="7"/>
        <v/>
      </c>
      <c r="D16" s="72"/>
      <c r="E16" s="324"/>
      <c r="F16" s="80" t="str">
        <f t="shared" si="5"/>
        <v/>
      </c>
      <c r="G16" s="72"/>
      <c r="H16" s="324"/>
      <c r="I16" s="80" t="str">
        <f t="shared" si="6"/>
        <v/>
      </c>
      <c r="J16" s="80"/>
      <c r="K16" s="324"/>
      <c r="L16" s="80" t="str">
        <f t="shared" si="0"/>
        <v/>
      </c>
      <c r="M16" s="72"/>
      <c r="N16" s="324"/>
      <c r="O16" s="80" t="str">
        <f t="shared" si="1"/>
        <v/>
      </c>
      <c r="Q16" s="324"/>
      <c r="R16" s="80" t="str">
        <f t="shared" si="2"/>
        <v/>
      </c>
      <c r="T16" s="324"/>
      <c r="U16" s="80" t="str">
        <f t="shared" si="3"/>
        <v/>
      </c>
      <c r="W16" s="324"/>
      <c r="X16" s="80" t="str">
        <f t="shared" si="4"/>
        <v/>
      </c>
    </row>
    <row r="17" spans="1:25" ht="12.9" customHeight="1">
      <c r="A17" s="41">
        <v>3</v>
      </c>
      <c r="B17" s="74">
        <f t="shared" si="8"/>
        <v>156</v>
      </c>
      <c r="C17" s="80">
        <f t="shared" si="7"/>
        <v>6.227544910179641</v>
      </c>
      <c r="D17" s="72"/>
      <c r="E17" s="324">
        <v>121</v>
      </c>
      <c r="F17" s="80">
        <f t="shared" si="5"/>
        <v>6.8633011911514465</v>
      </c>
      <c r="G17" s="72"/>
      <c r="H17" s="324">
        <v>9</v>
      </c>
      <c r="I17" s="80">
        <f t="shared" si="6"/>
        <v>4.1860465116279073</v>
      </c>
      <c r="J17" s="80"/>
      <c r="K17" s="324">
        <v>8</v>
      </c>
      <c r="L17" s="80">
        <f t="shared" si="0"/>
        <v>4</v>
      </c>
      <c r="M17" s="72"/>
      <c r="N17" s="324">
        <v>11</v>
      </c>
      <c r="O17" s="80">
        <f t="shared" si="1"/>
        <v>5.3921568627450984</v>
      </c>
      <c r="Q17" s="324">
        <v>2</v>
      </c>
      <c r="R17" s="80">
        <f t="shared" si="2"/>
        <v>3.225806451612903</v>
      </c>
      <c r="T17" s="324">
        <v>5</v>
      </c>
      <c r="U17" s="80">
        <f t="shared" si="3"/>
        <v>9.0909090909090917</v>
      </c>
      <c r="W17" s="324">
        <v>0</v>
      </c>
      <c r="X17" s="80">
        <f t="shared" si="4"/>
        <v>0</v>
      </c>
    </row>
    <row r="18" spans="1:25" ht="12.9" customHeight="1">
      <c r="A18" s="41"/>
      <c r="B18" s="74" t="str">
        <f t="shared" si="8"/>
        <v/>
      </c>
      <c r="C18" s="80" t="str">
        <f t="shared" si="7"/>
        <v/>
      </c>
      <c r="D18" s="72"/>
      <c r="E18" s="324"/>
      <c r="F18" s="80" t="str">
        <f t="shared" si="5"/>
        <v/>
      </c>
      <c r="G18" s="72"/>
      <c r="H18" s="324"/>
      <c r="I18" s="80" t="str">
        <f t="shared" si="6"/>
        <v/>
      </c>
      <c r="J18" s="80"/>
      <c r="K18" s="324"/>
      <c r="L18" s="80" t="str">
        <f>IF(A18&lt;&gt;0,K18/B18*100,"")</f>
        <v/>
      </c>
      <c r="M18" s="72"/>
      <c r="N18" s="324"/>
      <c r="O18" s="80" t="str">
        <f t="shared" si="1"/>
        <v/>
      </c>
      <c r="Q18" s="324"/>
      <c r="R18" s="80" t="str">
        <f t="shared" si="2"/>
        <v/>
      </c>
      <c r="T18" s="324"/>
      <c r="U18" s="80" t="str">
        <f t="shared" si="3"/>
        <v/>
      </c>
      <c r="W18" s="324"/>
      <c r="X18" s="80" t="str">
        <f t="shared" si="4"/>
        <v/>
      </c>
    </row>
    <row r="19" spans="1:25" ht="12.9" customHeight="1">
      <c r="A19" s="41">
        <v>4</v>
      </c>
      <c r="B19" s="74">
        <f t="shared" si="8"/>
        <v>273</v>
      </c>
      <c r="C19" s="80">
        <f>IF($A19&lt;&gt;"",B19/$B$11*100,"")</f>
        <v>10.898203592814371</v>
      </c>
      <c r="D19" s="72"/>
      <c r="E19" s="324">
        <v>215</v>
      </c>
      <c r="F19" s="80">
        <f t="shared" si="5"/>
        <v>12.195121951219512</v>
      </c>
      <c r="G19" s="151"/>
      <c r="H19" s="324">
        <v>17</v>
      </c>
      <c r="I19" s="80">
        <f t="shared" si="6"/>
        <v>7.9069767441860463</v>
      </c>
      <c r="J19" s="183"/>
      <c r="K19" s="324">
        <v>10</v>
      </c>
      <c r="L19" s="80">
        <f>IF($A19&lt;&gt;"",K19/$K$11*100,"")</f>
        <v>5</v>
      </c>
      <c r="M19" s="151"/>
      <c r="N19" s="324">
        <v>23</v>
      </c>
      <c r="O19" s="80">
        <f>IF($A19&lt;&gt;"",N19/$N$11*100,"")</f>
        <v>11.274509803921569</v>
      </c>
      <c r="P19" s="51"/>
      <c r="Q19" s="324">
        <v>4</v>
      </c>
      <c r="R19" s="80">
        <f t="shared" si="2"/>
        <v>6.4516129032258061</v>
      </c>
      <c r="T19" s="324">
        <v>3</v>
      </c>
      <c r="U19" s="80">
        <f>IF($A19&lt;&gt;"",T19/$T$11*100,"")</f>
        <v>5.4545454545454541</v>
      </c>
      <c r="W19" s="324">
        <v>1</v>
      </c>
      <c r="X19" s="80">
        <f t="shared" si="4"/>
        <v>16.666666666666664</v>
      </c>
    </row>
    <row r="20" spans="1:25" ht="12.9" customHeight="1">
      <c r="A20" s="41"/>
      <c r="B20" s="74" t="str">
        <f t="shared" si="8"/>
        <v/>
      </c>
      <c r="C20" s="80" t="str">
        <f t="shared" si="7"/>
        <v/>
      </c>
      <c r="D20" s="72"/>
      <c r="E20" s="324"/>
      <c r="F20" s="80" t="str">
        <f t="shared" si="5"/>
        <v/>
      </c>
      <c r="G20" s="151"/>
      <c r="H20" s="324"/>
      <c r="I20" s="80" t="str">
        <f t="shared" si="6"/>
        <v/>
      </c>
      <c r="J20" s="183"/>
      <c r="K20" s="324"/>
      <c r="L20" s="80" t="str">
        <f>IF($A20&lt;&gt;"",K20/$K$11*100,"")</f>
        <v/>
      </c>
      <c r="M20" s="151"/>
      <c r="N20" s="324"/>
      <c r="O20" s="80" t="str">
        <f>IF($A20&lt;&gt;"",N20/$N$11*100,"")</f>
        <v/>
      </c>
      <c r="P20" s="51"/>
      <c r="Q20" s="324"/>
      <c r="R20" s="80" t="str">
        <f>IF($A20&lt;&gt;"",Q20/$Q$11*100,"")</f>
        <v/>
      </c>
      <c r="T20" s="324"/>
      <c r="U20" s="80" t="str">
        <f>IF($A20&lt;&gt;"",T20/$T$11*100,"")</f>
        <v/>
      </c>
      <c r="W20" s="324"/>
      <c r="X20" s="80" t="str">
        <f t="shared" si="4"/>
        <v/>
      </c>
    </row>
    <row r="21" spans="1:25" ht="12.9" customHeight="1">
      <c r="A21" s="41">
        <v>5</v>
      </c>
      <c r="B21" s="74">
        <f t="shared" si="8"/>
        <v>2072</v>
      </c>
      <c r="C21" s="80">
        <f t="shared" si="7"/>
        <v>82.714570858283437</v>
      </c>
      <c r="D21" s="72"/>
      <c r="E21" s="324">
        <v>1423</v>
      </c>
      <c r="F21" s="80">
        <f t="shared" si="5"/>
        <v>80.714690867838911</v>
      </c>
      <c r="G21" s="151"/>
      <c r="H21" s="324">
        <v>189</v>
      </c>
      <c r="I21" s="80">
        <f t="shared" si="6"/>
        <v>87.906976744186053</v>
      </c>
      <c r="J21" s="183"/>
      <c r="K21" s="324">
        <v>182</v>
      </c>
      <c r="L21" s="80">
        <f>IF($A21&lt;&gt;"",K21/$K$11*100,"")</f>
        <v>91</v>
      </c>
      <c r="M21" s="151"/>
      <c r="N21" s="324">
        <v>170</v>
      </c>
      <c r="O21" s="80">
        <f>IF($A21&lt;&gt;"",N21/$N$11*100,"")</f>
        <v>83.333333333333343</v>
      </c>
      <c r="P21" s="51"/>
      <c r="Q21" s="324">
        <v>56</v>
      </c>
      <c r="R21" s="80">
        <f>IF($A21&lt;&gt;"",Q21/$Q$11*100,"")</f>
        <v>90.322580645161281</v>
      </c>
      <c r="T21" s="324">
        <v>47</v>
      </c>
      <c r="U21" s="80">
        <f>IF($A21&lt;&gt;"",T21/$T$11*100,"")</f>
        <v>85.454545454545453</v>
      </c>
      <c r="W21" s="324">
        <v>5</v>
      </c>
      <c r="X21" s="80">
        <f>IF($A21&lt;&gt;"",W21/$W$11*100,"")</f>
        <v>83.333333333333343</v>
      </c>
    </row>
    <row r="22" spans="1:25" ht="7.5" customHeight="1" thickBot="1"/>
    <row r="23" spans="1:25" ht="7.5" customHeight="1">
      <c r="A23" s="57"/>
      <c r="B23" s="71"/>
      <c r="C23" s="59"/>
      <c r="D23" s="57"/>
      <c r="E23" s="86"/>
      <c r="F23" s="59"/>
      <c r="G23" s="57"/>
      <c r="H23" s="86"/>
      <c r="I23" s="59"/>
      <c r="J23" s="59"/>
      <c r="K23" s="86"/>
      <c r="L23" s="57"/>
      <c r="M23" s="57"/>
      <c r="N23" s="86"/>
      <c r="O23" s="57"/>
      <c r="P23" s="57"/>
      <c r="Q23" s="86"/>
      <c r="R23" s="57"/>
      <c r="S23" s="57"/>
      <c r="T23" s="57"/>
      <c r="U23" s="57"/>
      <c r="V23" s="57"/>
      <c r="W23" s="57"/>
      <c r="X23" s="57"/>
      <c r="Y23" s="57"/>
    </row>
    <row r="24" spans="1:25">
      <c r="A24" s="28" t="s">
        <v>507</v>
      </c>
      <c r="B24" s="74"/>
      <c r="C24" s="80"/>
      <c r="D24" s="72"/>
      <c r="E24" s="94"/>
      <c r="F24" s="80"/>
      <c r="G24" s="72"/>
      <c r="H24" s="94"/>
      <c r="I24" s="80"/>
      <c r="J24" s="80"/>
      <c r="K24" s="94"/>
      <c r="L24" s="72"/>
      <c r="M24" s="72"/>
      <c r="N24" s="94"/>
      <c r="O24" s="72"/>
      <c r="P24" s="72"/>
      <c r="Q24" s="94"/>
      <c r="R24" s="72"/>
      <c r="S24" s="72"/>
      <c r="T24" s="72"/>
      <c r="U24" s="72"/>
      <c r="V24" s="72"/>
      <c r="W24" s="72"/>
      <c r="X24" s="72"/>
      <c r="Y24" s="72"/>
    </row>
    <row r="25" spans="1:25">
      <c r="A25" s="28" t="s">
        <v>508</v>
      </c>
      <c r="B25" s="74"/>
      <c r="C25" s="80"/>
      <c r="D25" s="72"/>
      <c r="E25" s="94"/>
      <c r="F25" s="80"/>
      <c r="G25" s="72"/>
      <c r="H25" s="94"/>
      <c r="I25" s="80"/>
      <c r="J25" s="80"/>
      <c r="K25" s="94"/>
      <c r="L25" s="72"/>
      <c r="M25" s="72"/>
      <c r="N25" s="94"/>
      <c r="O25" s="72"/>
      <c r="P25" s="72"/>
      <c r="Q25" s="94"/>
      <c r="R25" s="72"/>
      <c r="S25" s="72"/>
      <c r="T25" s="72"/>
      <c r="U25" s="72"/>
      <c r="V25" s="72"/>
      <c r="W25" s="72"/>
      <c r="X25" s="72"/>
      <c r="Y25" s="72"/>
    </row>
    <row r="26" spans="1:25">
      <c r="A26" s="72"/>
      <c r="B26" s="74"/>
      <c r="C26" s="80"/>
      <c r="D26" s="72"/>
      <c r="E26" s="94"/>
      <c r="F26" s="80"/>
      <c r="G26" s="72"/>
      <c r="H26" s="94"/>
      <c r="I26" s="80"/>
      <c r="J26" s="80"/>
      <c r="K26" s="94"/>
      <c r="L26" s="72"/>
      <c r="M26" s="72"/>
      <c r="N26" s="94"/>
      <c r="O26" s="72"/>
      <c r="P26" s="72"/>
      <c r="Q26" s="94"/>
      <c r="R26" s="72"/>
      <c r="S26" s="72"/>
      <c r="T26" s="72"/>
      <c r="U26" s="72"/>
      <c r="V26" s="72"/>
      <c r="W26" s="72"/>
      <c r="X26" s="72"/>
      <c r="Y26" s="72"/>
    </row>
    <row r="27" spans="1:25">
      <c r="A27" s="55" t="s">
        <v>389</v>
      </c>
    </row>
    <row r="28" spans="1:25">
      <c r="A28" s="55" t="s">
        <v>231</v>
      </c>
    </row>
  </sheetData>
  <mergeCells count="8">
    <mergeCell ref="T7:U7"/>
    <mergeCell ref="W7:X7"/>
    <mergeCell ref="B7:C7"/>
    <mergeCell ref="E7:F7"/>
    <mergeCell ref="H7:I7"/>
    <mergeCell ref="K7:L7"/>
    <mergeCell ref="N7:O7"/>
    <mergeCell ref="Q7:R7"/>
  </mergeCells>
  <conditionalFormatting sqref="A1:XFD1048576">
    <cfRule type="cellIs" dxfId="0" priority="1" operator="equal">
      <formula>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A2" sqref="A2"/>
    </sheetView>
  </sheetViews>
  <sheetFormatPr baseColWidth="10" defaultColWidth="9.109375" defaultRowHeight="13.2"/>
  <cols>
    <col min="1" max="1" width="17.109375" style="55" customWidth="1"/>
    <col min="2" max="2" width="4" style="55" customWidth="1"/>
    <col min="3" max="3" width="9.88671875" style="83" customWidth="1"/>
    <col min="4" max="4" width="13.44140625" style="55" customWidth="1"/>
    <col min="5" max="5" width="3.6640625" style="55" customWidth="1"/>
    <col min="6" max="256" width="9.109375" style="55"/>
    <col min="257" max="257" width="17.109375" style="55" customWidth="1"/>
    <col min="258" max="258" width="4" style="55" customWidth="1"/>
    <col min="259" max="259" width="9.88671875" style="55" customWidth="1"/>
    <col min="260" max="260" width="13.44140625" style="55" customWidth="1"/>
    <col min="261" max="261" width="3.6640625" style="55" customWidth="1"/>
    <col min="262" max="512" width="9.109375" style="55"/>
    <col min="513" max="513" width="17.109375" style="55" customWidth="1"/>
    <col min="514" max="514" width="4" style="55" customWidth="1"/>
    <col min="515" max="515" width="9.88671875" style="55" customWidth="1"/>
    <col min="516" max="516" width="13.44140625" style="55" customWidth="1"/>
    <col min="517" max="517" width="3.6640625" style="55" customWidth="1"/>
    <col min="518" max="768" width="9.109375" style="55"/>
    <col min="769" max="769" width="17.109375" style="55" customWidth="1"/>
    <col min="770" max="770" width="4" style="55" customWidth="1"/>
    <col min="771" max="771" width="9.88671875" style="55" customWidth="1"/>
    <col min="772" max="772" width="13.44140625" style="55" customWidth="1"/>
    <col min="773" max="773" width="3.6640625" style="55" customWidth="1"/>
    <col min="774" max="1024" width="9.109375" style="55"/>
    <col min="1025" max="1025" width="17.109375" style="55" customWidth="1"/>
    <col min="1026" max="1026" width="4" style="55" customWidth="1"/>
    <col min="1027" max="1027" width="9.88671875" style="55" customWidth="1"/>
    <col min="1028" max="1028" width="13.44140625" style="55" customWidth="1"/>
    <col min="1029" max="1029" width="3.6640625" style="55" customWidth="1"/>
    <col min="1030" max="1280" width="9.109375" style="55"/>
    <col min="1281" max="1281" width="17.109375" style="55" customWidth="1"/>
    <col min="1282" max="1282" width="4" style="55" customWidth="1"/>
    <col min="1283" max="1283" width="9.88671875" style="55" customWidth="1"/>
    <col min="1284" max="1284" width="13.44140625" style="55" customWidth="1"/>
    <col min="1285" max="1285" width="3.6640625" style="55" customWidth="1"/>
    <col min="1286" max="1536" width="9.109375" style="55"/>
    <col min="1537" max="1537" width="17.109375" style="55" customWidth="1"/>
    <col min="1538" max="1538" width="4" style="55" customWidth="1"/>
    <col min="1539" max="1539" width="9.88671875" style="55" customWidth="1"/>
    <col min="1540" max="1540" width="13.44140625" style="55" customWidth="1"/>
    <col min="1541" max="1541" width="3.6640625" style="55" customWidth="1"/>
    <col min="1542" max="1792" width="9.109375" style="55"/>
    <col min="1793" max="1793" width="17.109375" style="55" customWidth="1"/>
    <col min="1794" max="1794" width="4" style="55" customWidth="1"/>
    <col min="1795" max="1795" width="9.88671875" style="55" customWidth="1"/>
    <col min="1796" max="1796" width="13.44140625" style="55" customWidth="1"/>
    <col min="1797" max="1797" width="3.6640625" style="55" customWidth="1"/>
    <col min="1798" max="2048" width="9.109375" style="55"/>
    <col min="2049" max="2049" width="17.109375" style="55" customWidth="1"/>
    <col min="2050" max="2050" width="4" style="55" customWidth="1"/>
    <col min="2051" max="2051" width="9.88671875" style="55" customWidth="1"/>
    <col min="2052" max="2052" width="13.44140625" style="55" customWidth="1"/>
    <col min="2053" max="2053" width="3.6640625" style="55" customWidth="1"/>
    <col min="2054" max="2304" width="9.109375" style="55"/>
    <col min="2305" max="2305" width="17.109375" style="55" customWidth="1"/>
    <col min="2306" max="2306" width="4" style="55" customWidth="1"/>
    <col min="2307" max="2307" width="9.88671875" style="55" customWidth="1"/>
    <col min="2308" max="2308" width="13.44140625" style="55" customWidth="1"/>
    <col min="2309" max="2309" width="3.6640625" style="55" customWidth="1"/>
    <col min="2310" max="2560" width="9.109375" style="55"/>
    <col min="2561" max="2561" width="17.109375" style="55" customWidth="1"/>
    <col min="2562" max="2562" width="4" style="55" customWidth="1"/>
    <col min="2563" max="2563" width="9.88671875" style="55" customWidth="1"/>
    <col min="2564" max="2564" width="13.44140625" style="55" customWidth="1"/>
    <col min="2565" max="2565" width="3.6640625" style="55" customWidth="1"/>
    <col min="2566" max="2816" width="9.109375" style="55"/>
    <col min="2817" max="2817" width="17.109375" style="55" customWidth="1"/>
    <col min="2818" max="2818" width="4" style="55" customWidth="1"/>
    <col min="2819" max="2819" width="9.88671875" style="55" customWidth="1"/>
    <col min="2820" max="2820" width="13.44140625" style="55" customWidth="1"/>
    <col min="2821" max="2821" width="3.6640625" style="55" customWidth="1"/>
    <col min="2822" max="3072" width="9.109375" style="55"/>
    <col min="3073" max="3073" width="17.109375" style="55" customWidth="1"/>
    <col min="3074" max="3074" width="4" style="55" customWidth="1"/>
    <col min="3075" max="3075" width="9.88671875" style="55" customWidth="1"/>
    <col min="3076" max="3076" width="13.44140625" style="55" customWidth="1"/>
    <col min="3077" max="3077" width="3.6640625" style="55" customWidth="1"/>
    <col min="3078" max="3328" width="9.109375" style="55"/>
    <col min="3329" max="3329" width="17.109375" style="55" customWidth="1"/>
    <col min="3330" max="3330" width="4" style="55" customWidth="1"/>
    <col min="3331" max="3331" width="9.88671875" style="55" customWidth="1"/>
    <col min="3332" max="3332" width="13.44140625" style="55" customWidth="1"/>
    <col min="3333" max="3333" width="3.6640625" style="55" customWidth="1"/>
    <col min="3334" max="3584" width="9.109375" style="55"/>
    <col min="3585" max="3585" width="17.109375" style="55" customWidth="1"/>
    <col min="3586" max="3586" width="4" style="55" customWidth="1"/>
    <col min="3587" max="3587" width="9.88671875" style="55" customWidth="1"/>
    <col min="3588" max="3588" width="13.44140625" style="55" customWidth="1"/>
    <col min="3589" max="3589" width="3.6640625" style="55" customWidth="1"/>
    <col min="3590" max="3840" width="9.109375" style="55"/>
    <col min="3841" max="3841" width="17.109375" style="55" customWidth="1"/>
    <col min="3842" max="3842" width="4" style="55" customWidth="1"/>
    <col min="3843" max="3843" width="9.88671875" style="55" customWidth="1"/>
    <col min="3844" max="3844" width="13.44140625" style="55" customWidth="1"/>
    <col min="3845" max="3845" width="3.6640625" style="55" customWidth="1"/>
    <col min="3846" max="4096" width="9.109375" style="55"/>
    <col min="4097" max="4097" width="17.109375" style="55" customWidth="1"/>
    <col min="4098" max="4098" width="4" style="55" customWidth="1"/>
    <col min="4099" max="4099" width="9.88671875" style="55" customWidth="1"/>
    <col min="4100" max="4100" width="13.44140625" style="55" customWidth="1"/>
    <col min="4101" max="4101" width="3.6640625" style="55" customWidth="1"/>
    <col min="4102" max="4352" width="9.109375" style="55"/>
    <col min="4353" max="4353" width="17.109375" style="55" customWidth="1"/>
    <col min="4354" max="4354" width="4" style="55" customWidth="1"/>
    <col min="4355" max="4355" width="9.88671875" style="55" customWidth="1"/>
    <col min="4356" max="4356" width="13.44140625" style="55" customWidth="1"/>
    <col min="4357" max="4357" width="3.6640625" style="55" customWidth="1"/>
    <col min="4358" max="4608" width="9.109375" style="55"/>
    <col min="4609" max="4609" width="17.109375" style="55" customWidth="1"/>
    <col min="4610" max="4610" width="4" style="55" customWidth="1"/>
    <col min="4611" max="4611" width="9.88671875" style="55" customWidth="1"/>
    <col min="4612" max="4612" width="13.44140625" style="55" customWidth="1"/>
    <col min="4613" max="4613" width="3.6640625" style="55" customWidth="1"/>
    <col min="4614" max="4864" width="9.109375" style="55"/>
    <col min="4865" max="4865" width="17.109375" style="55" customWidth="1"/>
    <col min="4866" max="4866" width="4" style="55" customWidth="1"/>
    <col min="4867" max="4867" width="9.88671875" style="55" customWidth="1"/>
    <col min="4868" max="4868" width="13.44140625" style="55" customWidth="1"/>
    <col min="4869" max="4869" width="3.6640625" style="55" customWidth="1"/>
    <col min="4870" max="5120" width="9.109375" style="55"/>
    <col min="5121" max="5121" width="17.109375" style="55" customWidth="1"/>
    <col min="5122" max="5122" width="4" style="55" customWidth="1"/>
    <col min="5123" max="5123" width="9.88671875" style="55" customWidth="1"/>
    <col min="5124" max="5124" width="13.44140625" style="55" customWidth="1"/>
    <col min="5125" max="5125" width="3.6640625" style="55" customWidth="1"/>
    <col min="5126" max="5376" width="9.109375" style="55"/>
    <col min="5377" max="5377" width="17.109375" style="55" customWidth="1"/>
    <col min="5378" max="5378" width="4" style="55" customWidth="1"/>
    <col min="5379" max="5379" width="9.88671875" style="55" customWidth="1"/>
    <col min="5380" max="5380" width="13.44140625" style="55" customWidth="1"/>
    <col min="5381" max="5381" width="3.6640625" style="55" customWidth="1"/>
    <col min="5382" max="5632" width="9.109375" style="55"/>
    <col min="5633" max="5633" width="17.109375" style="55" customWidth="1"/>
    <col min="5634" max="5634" width="4" style="55" customWidth="1"/>
    <col min="5635" max="5635" width="9.88671875" style="55" customWidth="1"/>
    <col min="5636" max="5636" width="13.44140625" style="55" customWidth="1"/>
    <col min="5637" max="5637" width="3.6640625" style="55" customWidth="1"/>
    <col min="5638" max="5888" width="9.109375" style="55"/>
    <col min="5889" max="5889" width="17.109375" style="55" customWidth="1"/>
    <col min="5890" max="5890" width="4" style="55" customWidth="1"/>
    <col min="5891" max="5891" width="9.88671875" style="55" customWidth="1"/>
    <col min="5892" max="5892" width="13.44140625" style="55" customWidth="1"/>
    <col min="5893" max="5893" width="3.6640625" style="55" customWidth="1"/>
    <col min="5894" max="6144" width="9.109375" style="55"/>
    <col min="6145" max="6145" width="17.109375" style="55" customWidth="1"/>
    <col min="6146" max="6146" width="4" style="55" customWidth="1"/>
    <col min="6147" max="6147" width="9.88671875" style="55" customWidth="1"/>
    <col min="6148" max="6148" width="13.44140625" style="55" customWidth="1"/>
    <col min="6149" max="6149" width="3.6640625" style="55" customWidth="1"/>
    <col min="6150" max="6400" width="9.109375" style="55"/>
    <col min="6401" max="6401" width="17.109375" style="55" customWidth="1"/>
    <col min="6402" max="6402" width="4" style="55" customWidth="1"/>
    <col min="6403" max="6403" width="9.88671875" style="55" customWidth="1"/>
    <col min="6404" max="6404" width="13.44140625" style="55" customWidth="1"/>
    <col min="6405" max="6405" width="3.6640625" style="55" customWidth="1"/>
    <col min="6406" max="6656" width="9.109375" style="55"/>
    <col min="6657" max="6657" width="17.109375" style="55" customWidth="1"/>
    <col min="6658" max="6658" width="4" style="55" customWidth="1"/>
    <col min="6659" max="6659" width="9.88671875" style="55" customWidth="1"/>
    <col min="6660" max="6660" width="13.44140625" style="55" customWidth="1"/>
    <col min="6661" max="6661" width="3.6640625" style="55" customWidth="1"/>
    <col min="6662" max="6912" width="9.109375" style="55"/>
    <col min="6913" max="6913" width="17.109375" style="55" customWidth="1"/>
    <col min="6914" max="6914" width="4" style="55" customWidth="1"/>
    <col min="6915" max="6915" width="9.88671875" style="55" customWidth="1"/>
    <col min="6916" max="6916" width="13.44140625" style="55" customWidth="1"/>
    <col min="6917" max="6917" width="3.6640625" style="55" customWidth="1"/>
    <col min="6918" max="7168" width="9.109375" style="55"/>
    <col min="7169" max="7169" width="17.109375" style="55" customWidth="1"/>
    <col min="7170" max="7170" width="4" style="55" customWidth="1"/>
    <col min="7171" max="7171" width="9.88671875" style="55" customWidth="1"/>
    <col min="7172" max="7172" width="13.44140625" style="55" customWidth="1"/>
    <col min="7173" max="7173" width="3.6640625" style="55" customWidth="1"/>
    <col min="7174" max="7424" width="9.109375" style="55"/>
    <col min="7425" max="7425" width="17.109375" style="55" customWidth="1"/>
    <col min="7426" max="7426" width="4" style="55" customWidth="1"/>
    <col min="7427" max="7427" width="9.88671875" style="55" customWidth="1"/>
    <col min="7428" max="7428" width="13.44140625" style="55" customWidth="1"/>
    <col min="7429" max="7429" width="3.6640625" style="55" customWidth="1"/>
    <col min="7430" max="7680" width="9.109375" style="55"/>
    <col min="7681" max="7681" width="17.109375" style="55" customWidth="1"/>
    <col min="7682" max="7682" width="4" style="55" customWidth="1"/>
    <col min="7683" max="7683" width="9.88671875" style="55" customWidth="1"/>
    <col min="7684" max="7684" width="13.44140625" style="55" customWidth="1"/>
    <col min="7685" max="7685" width="3.6640625" style="55" customWidth="1"/>
    <col min="7686" max="7936" width="9.109375" style="55"/>
    <col min="7937" max="7937" width="17.109375" style="55" customWidth="1"/>
    <col min="7938" max="7938" width="4" style="55" customWidth="1"/>
    <col min="7939" max="7939" width="9.88671875" style="55" customWidth="1"/>
    <col min="7940" max="7940" width="13.44140625" style="55" customWidth="1"/>
    <col min="7941" max="7941" width="3.6640625" style="55" customWidth="1"/>
    <col min="7942" max="8192" width="9.109375" style="55"/>
    <col min="8193" max="8193" width="17.109375" style="55" customWidth="1"/>
    <col min="8194" max="8194" width="4" style="55" customWidth="1"/>
    <col min="8195" max="8195" width="9.88671875" style="55" customWidth="1"/>
    <col min="8196" max="8196" width="13.44140625" style="55" customWidth="1"/>
    <col min="8197" max="8197" width="3.6640625" style="55" customWidth="1"/>
    <col min="8198" max="8448" width="9.109375" style="55"/>
    <col min="8449" max="8449" width="17.109375" style="55" customWidth="1"/>
    <col min="8450" max="8450" width="4" style="55" customWidth="1"/>
    <col min="8451" max="8451" width="9.88671875" style="55" customWidth="1"/>
    <col min="8452" max="8452" width="13.44140625" style="55" customWidth="1"/>
    <col min="8453" max="8453" width="3.6640625" style="55" customWidth="1"/>
    <col min="8454" max="8704" width="9.109375" style="55"/>
    <col min="8705" max="8705" width="17.109375" style="55" customWidth="1"/>
    <col min="8706" max="8706" width="4" style="55" customWidth="1"/>
    <col min="8707" max="8707" width="9.88671875" style="55" customWidth="1"/>
    <col min="8708" max="8708" width="13.44140625" style="55" customWidth="1"/>
    <col min="8709" max="8709" width="3.6640625" style="55" customWidth="1"/>
    <col min="8710" max="8960" width="9.109375" style="55"/>
    <col min="8961" max="8961" width="17.109375" style="55" customWidth="1"/>
    <col min="8962" max="8962" width="4" style="55" customWidth="1"/>
    <col min="8963" max="8963" width="9.88671875" style="55" customWidth="1"/>
    <col min="8964" max="8964" width="13.44140625" style="55" customWidth="1"/>
    <col min="8965" max="8965" width="3.6640625" style="55" customWidth="1"/>
    <col min="8966" max="9216" width="9.109375" style="55"/>
    <col min="9217" max="9217" width="17.109375" style="55" customWidth="1"/>
    <col min="9218" max="9218" width="4" style="55" customWidth="1"/>
    <col min="9219" max="9219" width="9.88671875" style="55" customWidth="1"/>
    <col min="9220" max="9220" width="13.44140625" style="55" customWidth="1"/>
    <col min="9221" max="9221" width="3.6640625" style="55" customWidth="1"/>
    <col min="9222" max="9472" width="9.109375" style="55"/>
    <col min="9473" max="9473" width="17.109375" style="55" customWidth="1"/>
    <col min="9474" max="9474" width="4" style="55" customWidth="1"/>
    <col min="9475" max="9475" width="9.88671875" style="55" customWidth="1"/>
    <col min="9476" max="9476" width="13.44140625" style="55" customWidth="1"/>
    <col min="9477" max="9477" width="3.6640625" style="55" customWidth="1"/>
    <col min="9478" max="9728" width="9.109375" style="55"/>
    <col min="9729" max="9729" width="17.109375" style="55" customWidth="1"/>
    <col min="9730" max="9730" width="4" style="55" customWidth="1"/>
    <col min="9731" max="9731" width="9.88671875" style="55" customWidth="1"/>
    <col min="9732" max="9732" width="13.44140625" style="55" customWidth="1"/>
    <col min="9733" max="9733" width="3.6640625" style="55" customWidth="1"/>
    <col min="9734" max="9984" width="9.109375" style="55"/>
    <col min="9985" max="9985" width="17.109375" style="55" customWidth="1"/>
    <col min="9986" max="9986" width="4" style="55" customWidth="1"/>
    <col min="9987" max="9987" width="9.88671875" style="55" customWidth="1"/>
    <col min="9988" max="9988" width="13.44140625" style="55" customWidth="1"/>
    <col min="9989" max="9989" width="3.6640625" style="55" customWidth="1"/>
    <col min="9990" max="10240" width="9.109375" style="55"/>
    <col min="10241" max="10241" width="17.109375" style="55" customWidth="1"/>
    <col min="10242" max="10242" width="4" style="55" customWidth="1"/>
    <col min="10243" max="10243" width="9.88671875" style="55" customWidth="1"/>
    <col min="10244" max="10244" width="13.44140625" style="55" customWidth="1"/>
    <col min="10245" max="10245" width="3.6640625" style="55" customWidth="1"/>
    <col min="10246" max="10496" width="9.109375" style="55"/>
    <col min="10497" max="10497" width="17.109375" style="55" customWidth="1"/>
    <col min="10498" max="10498" width="4" style="55" customWidth="1"/>
    <col min="10499" max="10499" width="9.88671875" style="55" customWidth="1"/>
    <col min="10500" max="10500" width="13.44140625" style="55" customWidth="1"/>
    <col min="10501" max="10501" width="3.6640625" style="55" customWidth="1"/>
    <col min="10502" max="10752" width="9.109375" style="55"/>
    <col min="10753" max="10753" width="17.109375" style="55" customWidth="1"/>
    <col min="10754" max="10754" width="4" style="55" customWidth="1"/>
    <col min="10755" max="10755" width="9.88671875" style="55" customWidth="1"/>
    <col min="10756" max="10756" width="13.44140625" style="55" customWidth="1"/>
    <col min="10757" max="10757" width="3.6640625" style="55" customWidth="1"/>
    <col min="10758" max="11008" width="9.109375" style="55"/>
    <col min="11009" max="11009" width="17.109375" style="55" customWidth="1"/>
    <col min="11010" max="11010" width="4" style="55" customWidth="1"/>
    <col min="11011" max="11011" width="9.88671875" style="55" customWidth="1"/>
    <col min="11012" max="11012" width="13.44140625" style="55" customWidth="1"/>
    <col min="11013" max="11013" width="3.6640625" style="55" customWidth="1"/>
    <col min="11014" max="11264" width="9.109375" style="55"/>
    <col min="11265" max="11265" width="17.109375" style="55" customWidth="1"/>
    <col min="11266" max="11266" width="4" style="55" customWidth="1"/>
    <col min="11267" max="11267" width="9.88671875" style="55" customWidth="1"/>
    <col min="11268" max="11268" width="13.44140625" style="55" customWidth="1"/>
    <col min="11269" max="11269" width="3.6640625" style="55" customWidth="1"/>
    <col min="11270" max="11520" width="9.109375" style="55"/>
    <col min="11521" max="11521" width="17.109375" style="55" customWidth="1"/>
    <col min="11522" max="11522" width="4" style="55" customWidth="1"/>
    <col min="11523" max="11523" width="9.88671875" style="55" customWidth="1"/>
    <col min="11524" max="11524" width="13.44140625" style="55" customWidth="1"/>
    <col min="11525" max="11525" width="3.6640625" style="55" customWidth="1"/>
    <col min="11526" max="11776" width="9.109375" style="55"/>
    <col min="11777" max="11777" width="17.109375" style="55" customWidth="1"/>
    <col min="11778" max="11778" width="4" style="55" customWidth="1"/>
    <col min="11779" max="11779" width="9.88671875" style="55" customWidth="1"/>
    <col min="11780" max="11780" width="13.44140625" style="55" customWidth="1"/>
    <col min="11781" max="11781" width="3.6640625" style="55" customWidth="1"/>
    <col min="11782" max="12032" width="9.109375" style="55"/>
    <col min="12033" max="12033" width="17.109375" style="55" customWidth="1"/>
    <col min="12034" max="12034" width="4" style="55" customWidth="1"/>
    <col min="12035" max="12035" width="9.88671875" style="55" customWidth="1"/>
    <col min="12036" max="12036" width="13.44140625" style="55" customWidth="1"/>
    <col min="12037" max="12037" width="3.6640625" style="55" customWidth="1"/>
    <col min="12038" max="12288" width="9.109375" style="55"/>
    <col min="12289" max="12289" width="17.109375" style="55" customWidth="1"/>
    <col min="12290" max="12290" width="4" style="55" customWidth="1"/>
    <col min="12291" max="12291" width="9.88671875" style="55" customWidth="1"/>
    <col min="12292" max="12292" width="13.44140625" style="55" customWidth="1"/>
    <col min="12293" max="12293" width="3.6640625" style="55" customWidth="1"/>
    <col min="12294" max="12544" width="9.109375" style="55"/>
    <col min="12545" max="12545" width="17.109375" style="55" customWidth="1"/>
    <col min="12546" max="12546" width="4" style="55" customWidth="1"/>
    <col min="12547" max="12547" width="9.88671875" style="55" customWidth="1"/>
    <col min="12548" max="12548" width="13.44140625" style="55" customWidth="1"/>
    <col min="12549" max="12549" width="3.6640625" style="55" customWidth="1"/>
    <col min="12550" max="12800" width="9.109375" style="55"/>
    <col min="12801" max="12801" width="17.109375" style="55" customWidth="1"/>
    <col min="12802" max="12802" width="4" style="55" customWidth="1"/>
    <col min="12803" max="12803" width="9.88671875" style="55" customWidth="1"/>
    <col min="12804" max="12804" width="13.44140625" style="55" customWidth="1"/>
    <col min="12805" max="12805" width="3.6640625" style="55" customWidth="1"/>
    <col min="12806" max="13056" width="9.109375" style="55"/>
    <col min="13057" max="13057" width="17.109375" style="55" customWidth="1"/>
    <col min="13058" max="13058" width="4" style="55" customWidth="1"/>
    <col min="13059" max="13059" width="9.88671875" style="55" customWidth="1"/>
    <col min="13060" max="13060" width="13.44140625" style="55" customWidth="1"/>
    <col min="13061" max="13061" width="3.6640625" style="55" customWidth="1"/>
    <col min="13062" max="13312" width="9.109375" style="55"/>
    <col min="13313" max="13313" width="17.109375" style="55" customWidth="1"/>
    <col min="13314" max="13314" width="4" style="55" customWidth="1"/>
    <col min="13315" max="13315" width="9.88671875" style="55" customWidth="1"/>
    <col min="13316" max="13316" width="13.44140625" style="55" customWidth="1"/>
    <col min="13317" max="13317" width="3.6640625" style="55" customWidth="1"/>
    <col min="13318" max="13568" width="9.109375" style="55"/>
    <col min="13569" max="13569" width="17.109375" style="55" customWidth="1"/>
    <col min="13570" max="13570" width="4" style="55" customWidth="1"/>
    <col min="13571" max="13571" width="9.88671875" style="55" customWidth="1"/>
    <col min="13572" max="13572" width="13.44140625" style="55" customWidth="1"/>
    <col min="13573" max="13573" width="3.6640625" style="55" customWidth="1"/>
    <col min="13574" max="13824" width="9.109375" style="55"/>
    <col min="13825" max="13825" width="17.109375" style="55" customWidth="1"/>
    <col min="13826" max="13826" width="4" style="55" customWidth="1"/>
    <col min="13827" max="13827" width="9.88671875" style="55" customWidth="1"/>
    <col min="13828" max="13828" width="13.44140625" style="55" customWidth="1"/>
    <col min="13829" max="13829" width="3.6640625" style="55" customWidth="1"/>
    <col min="13830" max="14080" width="9.109375" style="55"/>
    <col min="14081" max="14081" width="17.109375" style="55" customWidth="1"/>
    <col min="14082" max="14082" width="4" style="55" customWidth="1"/>
    <col min="14083" max="14083" width="9.88671875" style="55" customWidth="1"/>
    <col min="14084" max="14084" width="13.44140625" style="55" customWidth="1"/>
    <col min="14085" max="14085" width="3.6640625" style="55" customWidth="1"/>
    <col min="14086" max="14336" width="9.109375" style="55"/>
    <col min="14337" max="14337" width="17.109375" style="55" customWidth="1"/>
    <col min="14338" max="14338" width="4" style="55" customWidth="1"/>
    <col min="14339" max="14339" width="9.88671875" style="55" customWidth="1"/>
    <col min="14340" max="14340" width="13.44140625" style="55" customWidth="1"/>
    <col min="14341" max="14341" width="3.6640625" style="55" customWidth="1"/>
    <col min="14342" max="14592" width="9.109375" style="55"/>
    <col min="14593" max="14593" width="17.109375" style="55" customWidth="1"/>
    <col min="14594" max="14594" width="4" style="55" customWidth="1"/>
    <col min="14595" max="14595" width="9.88671875" style="55" customWidth="1"/>
    <col min="14596" max="14596" width="13.44140625" style="55" customWidth="1"/>
    <col min="14597" max="14597" width="3.6640625" style="55" customWidth="1"/>
    <col min="14598" max="14848" width="9.109375" style="55"/>
    <col min="14849" max="14849" width="17.109375" style="55" customWidth="1"/>
    <col min="14850" max="14850" width="4" style="55" customWidth="1"/>
    <col min="14851" max="14851" width="9.88671875" style="55" customWidth="1"/>
    <col min="14852" max="14852" width="13.44140625" style="55" customWidth="1"/>
    <col min="14853" max="14853" width="3.6640625" style="55" customWidth="1"/>
    <col min="14854" max="15104" width="9.109375" style="55"/>
    <col min="15105" max="15105" width="17.109375" style="55" customWidth="1"/>
    <col min="15106" max="15106" width="4" style="55" customWidth="1"/>
    <col min="15107" max="15107" width="9.88671875" style="55" customWidth="1"/>
    <col min="15108" max="15108" width="13.44140625" style="55" customWidth="1"/>
    <col min="15109" max="15109" width="3.6640625" style="55" customWidth="1"/>
    <col min="15110" max="15360" width="9.109375" style="55"/>
    <col min="15361" max="15361" width="17.109375" style="55" customWidth="1"/>
    <col min="15362" max="15362" width="4" style="55" customWidth="1"/>
    <col min="15363" max="15363" width="9.88671875" style="55" customWidth="1"/>
    <col min="15364" max="15364" width="13.44140625" style="55" customWidth="1"/>
    <col min="15365" max="15365" width="3.6640625" style="55" customWidth="1"/>
    <col min="15366" max="15616" width="9.109375" style="55"/>
    <col min="15617" max="15617" width="17.109375" style="55" customWidth="1"/>
    <col min="15618" max="15618" width="4" style="55" customWidth="1"/>
    <col min="15619" max="15619" width="9.88671875" style="55" customWidth="1"/>
    <col min="15620" max="15620" width="13.44140625" style="55" customWidth="1"/>
    <col min="15621" max="15621" width="3.6640625" style="55" customWidth="1"/>
    <col min="15622" max="15872" width="9.109375" style="55"/>
    <col min="15873" max="15873" width="17.109375" style="55" customWidth="1"/>
    <col min="15874" max="15874" width="4" style="55" customWidth="1"/>
    <col min="15875" max="15875" width="9.88671875" style="55" customWidth="1"/>
    <col min="15876" max="15876" width="13.44140625" style="55" customWidth="1"/>
    <col min="15877" max="15877" width="3.6640625" style="55" customWidth="1"/>
    <col min="15878" max="16128" width="9.109375" style="55"/>
    <col min="16129" max="16129" width="17.109375" style="55" customWidth="1"/>
    <col min="16130" max="16130" width="4" style="55" customWidth="1"/>
    <col min="16131" max="16131" width="9.88671875" style="55" customWidth="1"/>
    <col min="16132" max="16132" width="13.44140625" style="55" customWidth="1"/>
    <col min="16133" max="16133" width="3.6640625" style="55" customWidth="1"/>
    <col min="16134" max="16384" width="9.109375" style="55"/>
  </cols>
  <sheetData>
    <row r="1" spans="1:8">
      <c r="A1" s="55" t="s">
        <v>235</v>
      </c>
    </row>
    <row r="2" spans="1:8">
      <c r="A2" s="55" t="s">
        <v>236</v>
      </c>
    </row>
    <row r="3" spans="1:8" ht="10.5" customHeight="1"/>
    <row r="4" spans="1:8" ht="12.9" customHeight="1">
      <c r="A4" s="28" t="s">
        <v>509</v>
      </c>
    </row>
    <row r="5" spans="1:8" ht="12.9" customHeight="1">
      <c r="A5" s="55" t="s">
        <v>510</v>
      </c>
    </row>
    <row r="6" spans="1:8" ht="12.9" customHeight="1">
      <c r="A6" s="28" t="s">
        <v>511</v>
      </c>
    </row>
    <row r="7" spans="1:8" ht="12.9" customHeight="1" thickBot="1">
      <c r="D7" s="63"/>
    </row>
    <row r="8" spans="1:8" ht="12.9" customHeight="1">
      <c r="A8" s="57"/>
      <c r="B8" s="57"/>
      <c r="C8" s="86"/>
      <c r="D8" s="59"/>
      <c r="E8" s="57"/>
    </row>
    <row r="9" spans="1:8" ht="12.9" customHeight="1">
      <c r="A9" s="75" t="s">
        <v>484</v>
      </c>
      <c r="B9" s="72"/>
      <c r="C9" s="447" t="s">
        <v>512</v>
      </c>
      <c r="D9" s="447"/>
      <c r="E9" s="72"/>
    </row>
    <row r="10" spans="1:8" ht="12.9" customHeight="1">
      <c r="A10" s="72"/>
      <c r="B10" s="72"/>
      <c r="C10" s="90" t="s">
        <v>208</v>
      </c>
      <c r="D10" s="60" t="s">
        <v>209</v>
      </c>
      <c r="E10" s="72"/>
    </row>
    <row r="11" spans="1:8" ht="12.9" customHeight="1" thickBot="1">
      <c r="A11" s="61"/>
      <c r="B11" s="61"/>
      <c r="C11" s="93"/>
      <c r="D11" s="56"/>
      <c r="E11" s="61"/>
    </row>
    <row r="12" spans="1:8" ht="12.9" customHeight="1">
      <c r="A12" s="72"/>
      <c r="B12" s="72"/>
      <c r="C12" s="94"/>
      <c r="D12" s="80"/>
      <c r="E12" s="72"/>
      <c r="G12" s="329"/>
      <c r="H12" s="330"/>
    </row>
    <row r="13" spans="1:8" ht="12.9" customHeight="1">
      <c r="A13" s="260" t="s">
        <v>132</v>
      </c>
      <c r="B13" s="72"/>
      <c r="C13" s="94">
        <f>IF($A13&lt;&gt;0,SUM(C15:C25),"")</f>
        <v>802</v>
      </c>
      <c r="D13" s="79">
        <f>IF($A13&lt;&gt;0,SUM(D15:D25),"")</f>
        <v>99.999999999999986</v>
      </c>
      <c r="E13" s="72"/>
      <c r="F13" s="331"/>
      <c r="G13" s="329"/>
      <c r="H13" s="330"/>
    </row>
    <row r="14" spans="1:8" ht="12.9" customHeight="1">
      <c r="A14" s="65"/>
      <c r="B14" s="72"/>
      <c r="C14" s="94"/>
      <c r="D14" s="80" t="str">
        <f>IF(A14&lt;&gt;0,C14/#REF!*100,"")</f>
        <v/>
      </c>
      <c r="E14" s="72"/>
      <c r="F14" s="42"/>
      <c r="G14" s="329"/>
      <c r="H14" s="330"/>
    </row>
    <row r="15" spans="1:8" ht="12.9" customHeight="1">
      <c r="A15" s="54" t="s">
        <v>513</v>
      </c>
      <c r="B15" s="72"/>
      <c r="C15" s="327">
        <v>472</v>
      </c>
      <c r="D15" s="80">
        <f t="shared" ref="D15:D25" si="0">IF($A15&lt;&gt;"",C15/$C$13*100,"")</f>
        <v>58.852867830423939</v>
      </c>
      <c r="E15" s="72"/>
      <c r="F15" s="142"/>
      <c r="G15" s="329"/>
      <c r="H15" s="330"/>
    </row>
    <row r="16" spans="1:8" ht="12.9" customHeight="1">
      <c r="A16" s="54"/>
      <c r="B16" s="72"/>
      <c r="C16" s="327"/>
      <c r="D16" s="80" t="str">
        <f t="shared" si="0"/>
        <v/>
      </c>
      <c r="E16" s="72"/>
      <c r="F16" s="42"/>
      <c r="G16" s="329"/>
      <c r="H16" s="330"/>
    </row>
    <row r="17" spans="1:8" ht="12.9" customHeight="1">
      <c r="A17" s="54" t="s">
        <v>462</v>
      </c>
      <c r="B17" s="72"/>
      <c r="C17" s="327">
        <v>105</v>
      </c>
      <c r="D17" s="80">
        <f t="shared" si="0"/>
        <v>13.092269326683292</v>
      </c>
      <c r="E17" s="72"/>
      <c r="F17" s="142"/>
      <c r="G17" s="329"/>
      <c r="H17" s="330"/>
    </row>
    <row r="18" spans="1:8" ht="12.9" customHeight="1">
      <c r="A18" s="54"/>
      <c r="B18" s="72"/>
      <c r="C18" s="327"/>
      <c r="D18" s="80" t="str">
        <f t="shared" si="0"/>
        <v/>
      </c>
      <c r="E18" s="72"/>
      <c r="F18" s="42"/>
    </row>
    <row r="19" spans="1:8" ht="12.9" customHeight="1">
      <c r="A19" s="54" t="s">
        <v>463</v>
      </c>
      <c r="B19" s="72"/>
      <c r="C19" s="327">
        <v>48</v>
      </c>
      <c r="D19" s="80">
        <f t="shared" si="0"/>
        <v>5.9850374064837908</v>
      </c>
      <c r="E19" s="72"/>
    </row>
    <row r="20" spans="1:8" ht="12.9" customHeight="1">
      <c r="A20" s="54"/>
      <c r="B20" s="72"/>
      <c r="C20" s="327"/>
      <c r="D20" s="80" t="str">
        <f t="shared" si="0"/>
        <v/>
      </c>
      <c r="E20" s="72"/>
    </row>
    <row r="21" spans="1:8" ht="12.9" customHeight="1">
      <c r="A21" s="54" t="s">
        <v>464</v>
      </c>
      <c r="B21" s="72"/>
      <c r="C21" s="327">
        <v>78</v>
      </c>
      <c r="D21" s="80">
        <f t="shared" si="0"/>
        <v>9.7256857855361591</v>
      </c>
      <c r="E21" s="72"/>
    </row>
    <row r="22" spans="1:8" ht="12.9" customHeight="1">
      <c r="A22" s="54"/>
      <c r="B22" s="72"/>
      <c r="C22" s="327"/>
      <c r="D22" s="80" t="str">
        <f t="shared" si="0"/>
        <v/>
      </c>
      <c r="E22" s="72"/>
    </row>
    <row r="23" spans="1:8" ht="12.9" customHeight="1">
      <c r="A23" s="54" t="s">
        <v>465</v>
      </c>
      <c r="B23" s="72"/>
      <c r="C23" s="327">
        <v>59</v>
      </c>
      <c r="D23" s="80">
        <f t="shared" si="0"/>
        <v>7.3566084788029924</v>
      </c>
      <c r="E23" s="72"/>
    </row>
    <row r="24" spans="1:8" ht="12.9" customHeight="1">
      <c r="A24" s="54"/>
      <c r="B24" s="72"/>
      <c r="C24" s="327"/>
      <c r="D24" s="80" t="str">
        <f t="shared" si="0"/>
        <v/>
      </c>
      <c r="E24" s="72"/>
    </row>
    <row r="25" spans="1:8" ht="12.9" customHeight="1">
      <c r="A25" s="54" t="s">
        <v>514</v>
      </c>
      <c r="B25" s="151"/>
      <c r="C25" s="327">
        <v>40</v>
      </c>
      <c r="D25" s="80">
        <f t="shared" si="0"/>
        <v>4.9875311720698257</v>
      </c>
      <c r="E25" s="151"/>
    </row>
    <row r="26" spans="1:8" ht="12.9" customHeight="1" thickBot="1"/>
    <row r="27" spans="1:8" ht="12.9" customHeight="1">
      <c r="A27" s="57"/>
      <c r="B27" s="57"/>
      <c r="C27" s="86"/>
      <c r="D27" s="57"/>
      <c r="E27" s="57"/>
    </row>
    <row r="28" spans="1:8" ht="12.9" customHeight="1">
      <c r="A28" s="38" t="s">
        <v>515</v>
      </c>
      <c r="B28" s="72"/>
      <c r="C28" s="94"/>
      <c r="D28" s="72"/>
      <c r="E28" s="72"/>
    </row>
    <row r="29" spans="1:8" ht="9" customHeight="1">
      <c r="A29" s="72"/>
      <c r="B29" s="72"/>
      <c r="C29" s="94"/>
      <c r="D29" s="72"/>
      <c r="E29" s="72"/>
    </row>
    <row r="30" spans="1:8" ht="12.9" customHeight="1">
      <c r="A30" s="55" t="s">
        <v>389</v>
      </c>
    </row>
    <row r="31" spans="1:8" ht="12.9" customHeight="1">
      <c r="A31" s="55" t="s">
        <v>231</v>
      </c>
    </row>
    <row r="32" spans="1:8">
      <c r="A32" s="72"/>
      <c r="B32" s="72"/>
      <c r="C32" s="94"/>
    </row>
    <row r="33" spans="1:4">
      <c r="A33" s="450"/>
      <c r="B33" s="450"/>
      <c r="C33" s="450"/>
    </row>
    <row r="35" spans="1:4">
      <c r="C35" s="170"/>
    </row>
    <row r="36" spans="1:4">
      <c r="C36" s="170"/>
    </row>
    <row r="37" spans="1:4">
      <c r="C37" s="170"/>
    </row>
    <row r="38" spans="1:4">
      <c r="C38" s="55"/>
      <c r="D38" s="170"/>
    </row>
    <row r="39" spans="1:4">
      <c r="C39" s="55"/>
      <c r="D39" s="170"/>
    </row>
    <row r="40" spans="1:4">
      <c r="C40" s="55"/>
      <c r="D40" s="170"/>
    </row>
    <row r="41" spans="1:4">
      <c r="C41" s="55"/>
      <c r="D41" s="170"/>
    </row>
    <row r="42" spans="1:4">
      <c r="C42" s="55"/>
      <c r="D42" s="170"/>
    </row>
    <row r="43" spans="1:4">
      <c r="C43" s="55"/>
      <c r="D43" s="328"/>
    </row>
    <row r="44" spans="1:4">
      <c r="C44" s="328"/>
    </row>
    <row r="45" spans="1:4">
      <c r="C45" s="170"/>
    </row>
  </sheetData>
  <mergeCells count="2">
    <mergeCell ref="C9:D9"/>
    <mergeCell ref="A33:C3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opLeftCell="A24" workbookViewId="0">
      <selection activeCell="A5" sqref="A5"/>
    </sheetView>
  </sheetViews>
  <sheetFormatPr baseColWidth="10" defaultColWidth="8.88671875" defaultRowHeight="13.8"/>
  <cols>
    <col min="1" max="1" width="63.109375" style="105" customWidth="1"/>
    <col min="2" max="2" width="5.44140625" style="105" customWidth="1"/>
    <col min="3" max="3" width="10.88671875" style="105" customWidth="1"/>
    <col min="4" max="4" width="3.33203125" style="105" customWidth="1"/>
    <col min="5" max="5" width="11.5546875" style="332" customWidth="1"/>
    <col min="6" max="6" width="3.6640625" style="105" customWidth="1"/>
    <col min="7" max="256" width="8.88671875" style="105"/>
    <col min="257" max="257" width="63.109375" style="105" customWidth="1"/>
    <col min="258" max="258" width="5.44140625" style="105" customWidth="1"/>
    <col min="259" max="259" width="10.88671875" style="105" customWidth="1"/>
    <col min="260" max="260" width="3.33203125" style="105" customWidth="1"/>
    <col min="261" max="261" width="11.5546875" style="105" customWidth="1"/>
    <col min="262" max="262" width="3.6640625" style="105" customWidth="1"/>
    <col min="263" max="512" width="8.88671875" style="105"/>
    <col min="513" max="513" width="63.109375" style="105" customWidth="1"/>
    <col min="514" max="514" width="5.44140625" style="105" customWidth="1"/>
    <col min="515" max="515" width="10.88671875" style="105" customWidth="1"/>
    <col min="516" max="516" width="3.33203125" style="105" customWidth="1"/>
    <col min="517" max="517" width="11.5546875" style="105" customWidth="1"/>
    <col min="518" max="518" width="3.6640625" style="105" customWidth="1"/>
    <col min="519" max="768" width="8.88671875" style="105"/>
    <col min="769" max="769" width="63.109375" style="105" customWidth="1"/>
    <col min="770" max="770" width="5.44140625" style="105" customWidth="1"/>
    <col min="771" max="771" width="10.88671875" style="105" customWidth="1"/>
    <col min="772" max="772" width="3.33203125" style="105" customWidth="1"/>
    <col min="773" max="773" width="11.5546875" style="105" customWidth="1"/>
    <col min="774" max="774" width="3.6640625" style="105" customWidth="1"/>
    <col min="775" max="1024" width="8.88671875" style="105"/>
    <col min="1025" max="1025" width="63.109375" style="105" customWidth="1"/>
    <col min="1026" max="1026" width="5.44140625" style="105" customWidth="1"/>
    <col min="1027" max="1027" width="10.88671875" style="105" customWidth="1"/>
    <col min="1028" max="1028" width="3.33203125" style="105" customWidth="1"/>
    <col min="1029" max="1029" width="11.5546875" style="105" customWidth="1"/>
    <col min="1030" max="1030" width="3.6640625" style="105" customWidth="1"/>
    <col min="1031" max="1280" width="8.88671875" style="105"/>
    <col min="1281" max="1281" width="63.109375" style="105" customWidth="1"/>
    <col min="1282" max="1282" width="5.44140625" style="105" customWidth="1"/>
    <col min="1283" max="1283" width="10.88671875" style="105" customWidth="1"/>
    <col min="1284" max="1284" width="3.33203125" style="105" customWidth="1"/>
    <col min="1285" max="1285" width="11.5546875" style="105" customWidth="1"/>
    <col min="1286" max="1286" width="3.6640625" style="105" customWidth="1"/>
    <col min="1287" max="1536" width="8.88671875" style="105"/>
    <col min="1537" max="1537" width="63.109375" style="105" customWidth="1"/>
    <col min="1538" max="1538" width="5.44140625" style="105" customWidth="1"/>
    <col min="1539" max="1539" width="10.88671875" style="105" customWidth="1"/>
    <col min="1540" max="1540" width="3.33203125" style="105" customWidth="1"/>
    <col min="1541" max="1541" width="11.5546875" style="105" customWidth="1"/>
    <col min="1542" max="1542" width="3.6640625" style="105" customWidth="1"/>
    <col min="1543" max="1792" width="8.88671875" style="105"/>
    <col min="1793" max="1793" width="63.109375" style="105" customWidth="1"/>
    <col min="1794" max="1794" width="5.44140625" style="105" customWidth="1"/>
    <col min="1795" max="1795" width="10.88671875" style="105" customWidth="1"/>
    <col min="1796" max="1796" width="3.33203125" style="105" customWidth="1"/>
    <col min="1797" max="1797" width="11.5546875" style="105" customWidth="1"/>
    <col min="1798" max="1798" width="3.6640625" style="105" customWidth="1"/>
    <col min="1799" max="2048" width="8.88671875" style="105"/>
    <col min="2049" max="2049" width="63.109375" style="105" customWidth="1"/>
    <col min="2050" max="2050" width="5.44140625" style="105" customWidth="1"/>
    <col min="2051" max="2051" width="10.88671875" style="105" customWidth="1"/>
    <col min="2052" max="2052" width="3.33203125" style="105" customWidth="1"/>
    <col min="2053" max="2053" width="11.5546875" style="105" customWidth="1"/>
    <col min="2054" max="2054" width="3.6640625" style="105" customWidth="1"/>
    <col min="2055" max="2304" width="8.88671875" style="105"/>
    <col min="2305" max="2305" width="63.109375" style="105" customWidth="1"/>
    <col min="2306" max="2306" width="5.44140625" style="105" customWidth="1"/>
    <col min="2307" max="2307" width="10.88671875" style="105" customWidth="1"/>
    <col min="2308" max="2308" width="3.33203125" style="105" customWidth="1"/>
    <col min="2309" max="2309" width="11.5546875" style="105" customWidth="1"/>
    <col min="2310" max="2310" width="3.6640625" style="105" customWidth="1"/>
    <col min="2311" max="2560" width="8.88671875" style="105"/>
    <col min="2561" max="2561" width="63.109375" style="105" customWidth="1"/>
    <col min="2562" max="2562" width="5.44140625" style="105" customWidth="1"/>
    <col min="2563" max="2563" width="10.88671875" style="105" customWidth="1"/>
    <col min="2564" max="2564" width="3.33203125" style="105" customWidth="1"/>
    <col min="2565" max="2565" width="11.5546875" style="105" customWidth="1"/>
    <col min="2566" max="2566" width="3.6640625" style="105" customWidth="1"/>
    <col min="2567" max="2816" width="8.88671875" style="105"/>
    <col min="2817" max="2817" width="63.109375" style="105" customWidth="1"/>
    <col min="2818" max="2818" width="5.44140625" style="105" customWidth="1"/>
    <col min="2819" max="2819" width="10.88671875" style="105" customWidth="1"/>
    <col min="2820" max="2820" width="3.33203125" style="105" customWidth="1"/>
    <col min="2821" max="2821" width="11.5546875" style="105" customWidth="1"/>
    <col min="2822" max="2822" width="3.6640625" style="105" customWidth="1"/>
    <col min="2823" max="3072" width="8.88671875" style="105"/>
    <col min="3073" max="3073" width="63.109375" style="105" customWidth="1"/>
    <col min="3074" max="3074" width="5.44140625" style="105" customWidth="1"/>
    <col min="3075" max="3075" width="10.88671875" style="105" customWidth="1"/>
    <col min="3076" max="3076" width="3.33203125" style="105" customWidth="1"/>
    <col min="3077" max="3077" width="11.5546875" style="105" customWidth="1"/>
    <col min="3078" max="3078" width="3.6640625" style="105" customWidth="1"/>
    <col min="3079" max="3328" width="8.88671875" style="105"/>
    <col min="3329" max="3329" width="63.109375" style="105" customWidth="1"/>
    <col min="3330" max="3330" width="5.44140625" style="105" customWidth="1"/>
    <col min="3331" max="3331" width="10.88671875" style="105" customWidth="1"/>
    <col min="3332" max="3332" width="3.33203125" style="105" customWidth="1"/>
    <col min="3333" max="3333" width="11.5546875" style="105" customWidth="1"/>
    <col min="3334" max="3334" width="3.6640625" style="105" customWidth="1"/>
    <col min="3335" max="3584" width="8.88671875" style="105"/>
    <col min="3585" max="3585" width="63.109375" style="105" customWidth="1"/>
    <col min="3586" max="3586" width="5.44140625" style="105" customWidth="1"/>
    <col min="3587" max="3587" width="10.88671875" style="105" customWidth="1"/>
    <col min="3588" max="3588" width="3.33203125" style="105" customWidth="1"/>
    <col min="3589" max="3589" width="11.5546875" style="105" customWidth="1"/>
    <col min="3590" max="3590" width="3.6640625" style="105" customWidth="1"/>
    <col min="3591" max="3840" width="8.88671875" style="105"/>
    <col min="3841" max="3841" width="63.109375" style="105" customWidth="1"/>
    <col min="3842" max="3842" width="5.44140625" style="105" customWidth="1"/>
    <col min="3843" max="3843" width="10.88671875" style="105" customWidth="1"/>
    <col min="3844" max="3844" width="3.33203125" style="105" customWidth="1"/>
    <col min="3845" max="3845" width="11.5546875" style="105" customWidth="1"/>
    <col min="3846" max="3846" width="3.6640625" style="105" customWidth="1"/>
    <col min="3847" max="4096" width="8.88671875" style="105"/>
    <col min="4097" max="4097" width="63.109375" style="105" customWidth="1"/>
    <col min="4098" max="4098" width="5.44140625" style="105" customWidth="1"/>
    <col min="4099" max="4099" width="10.88671875" style="105" customWidth="1"/>
    <col min="4100" max="4100" width="3.33203125" style="105" customWidth="1"/>
    <col min="4101" max="4101" width="11.5546875" style="105" customWidth="1"/>
    <col min="4102" max="4102" width="3.6640625" style="105" customWidth="1"/>
    <col min="4103" max="4352" width="8.88671875" style="105"/>
    <col min="4353" max="4353" width="63.109375" style="105" customWidth="1"/>
    <col min="4354" max="4354" width="5.44140625" style="105" customWidth="1"/>
    <col min="4355" max="4355" width="10.88671875" style="105" customWidth="1"/>
    <col min="4356" max="4356" width="3.33203125" style="105" customWidth="1"/>
    <col min="4357" max="4357" width="11.5546875" style="105" customWidth="1"/>
    <col min="4358" max="4358" width="3.6640625" style="105" customWidth="1"/>
    <col min="4359" max="4608" width="8.88671875" style="105"/>
    <col min="4609" max="4609" width="63.109375" style="105" customWidth="1"/>
    <col min="4610" max="4610" width="5.44140625" style="105" customWidth="1"/>
    <col min="4611" max="4611" width="10.88671875" style="105" customWidth="1"/>
    <col min="4612" max="4612" width="3.33203125" style="105" customWidth="1"/>
    <col min="4613" max="4613" width="11.5546875" style="105" customWidth="1"/>
    <col min="4614" max="4614" width="3.6640625" style="105" customWidth="1"/>
    <col min="4615" max="4864" width="8.88671875" style="105"/>
    <col min="4865" max="4865" width="63.109375" style="105" customWidth="1"/>
    <col min="4866" max="4866" width="5.44140625" style="105" customWidth="1"/>
    <col min="4867" max="4867" width="10.88671875" style="105" customWidth="1"/>
    <col min="4868" max="4868" width="3.33203125" style="105" customWidth="1"/>
    <col min="4869" max="4869" width="11.5546875" style="105" customWidth="1"/>
    <col min="4870" max="4870" width="3.6640625" style="105" customWidth="1"/>
    <col min="4871" max="5120" width="8.88671875" style="105"/>
    <col min="5121" max="5121" width="63.109375" style="105" customWidth="1"/>
    <col min="5122" max="5122" width="5.44140625" style="105" customWidth="1"/>
    <col min="5123" max="5123" width="10.88671875" style="105" customWidth="1"/>
    <col min="5124" max="5124" width="3.33203125" style="105" customWidth="1"/>
    <col min="5125" max="5125" width="11.5546875" style="105" customWidth="1"/>
    <col min="5126" max="5126" width="3.6640625" style="105" customWidth="1"/>
    <col min="5127" max="5376" width="8.88671875" style="105"/>
    <col min="5377" max="5377" width="63.109375" style="105" customWidth="1"/>
    <col min="5378" max="5378" width="5.44140625" style="105" customWidth="1"/>
    <col min="5379" max="5379" width="10.88671875" style="105" customWidth="1"/>
    <col min="5380" max="5380" width="3.33203125" style="105" customWidth="1"/>
    <col min="5381" max="5381" width="11.5546875" style="105" customWidth="1"/>
    <col min="5382" max="5382" width="3.6640625" style="105" customWidth="1"/>
    <col min="5383" max="5632" width="8.88671875" style="105"/>
    <col min="5633" max="5633" width="63.109375" style="105" customWidth="1"/>
    <col min="5634" max="5634" width="5.44140625" style="105" customWidth="1"/>
    <col min="5635" max="5635" width="10.88671875" style="105" customWidth="1"/>
    <col min="5636" max="5636" width="3.33203125" style="105" customWidth="1"/>
    <col min="5637" max="5637" width="11.5546875" style="105" customWidth="1"/>
    <col min="5638" max="5638" width="3.6640625" style="105" customWidth="1"/>
    <col min="5639" max="5888" width="8.88671875" style="105"/>
    <col min="5889" max="5889" width="63.109375" style="105" customWidth="1"/>
    <col min="5890" max="5890" width="5.44140625" style="105" customWidth="1"/>
    <col min="5891" max="5891" width="10.88671875" style="105" customWidth="1"/>
    <col min="5892" max="5892" width="3.33203125" style="105" customWidth="1"/>
    <col min="5893" max="5893" width="11.5546875" style="105" customWidth="1"/>
    <col min="5894" max="5894" width="3.6640625" style="105" customWidth="1"/>
    <col min="5895" max="6144" width="8.88671875" style="105"/>
    <col min="6145" max="6145" width="63.109375" style="105" customWidth="1"/>
    <col min="6146" max="6146" width="5.44140625" style="105" customWidth="1"/>
    <col min="6147" max="6147" width="10.88671875" style="105" customWidth="1"/>
    <col min="6148" max="6148" width="3.33203125" style="105" customWidth="1"/>
    <col min="6149" max="6149" width="11.5546875" style="105" customWidth="1"/>
    <col min="6150" max="6150" width="3.6640625" style="105" customWidth="1"/>
    <col min="6151" max="6400" width="8.88671875" style="105"/>
    <col min="6401" max="6401" width="63.109375" style="105" customWidth="1"/>
    <col min="6402" max="6402" width="5.44140625" style="105" customWidth="1"/>
    <col min="6403" max="6403" width="10.88671875" style="105" customWidth="1"/>
    <col min="6404" max="6404" width="3.33203125" style="105" customWidth="1"/>
    <col min="6405" max="6405" width="11.5546875" style="105" customWidth="1"/>
    <col min="6406" max="6406" width="3.6640625" style="105" customWidth="1"/>
    <col min="6407" max="6656" width="8.88671875" style="105"/>
    <col min="6657" max="6657" width="63.109375" style="105" customWidth="1"/>
    <col min="6658" max="6658" width="5.44140625" style="105" customWidth="1"/>
    <col min="6659" max="6659" width="10.88671875" style="105" customWidth="1"/>
    <col min="6660" max="6660" width="3.33203125" style="105" customWidth="1"/>
    <col min="6661" max="6661" width="11.5546875" style="105" customWidth="1"/>
    <col min="6662" max="6662" width="3.6640625" style="105" customWidth="1"/>
    <col min="6663" max="6912" width="8.88671875" style="105"/>
    <col min="6913" max="6913" width="63.109375" style="105" customWidth="1"/>
    <col min="6914" max="6914" width="5.44140625" style="105" customWidth="1"/>
    <col min="6915" max="6915" width="10.88671875" style="105" customWidth="1"/>
    <col min="6916" max="6916" width="3.33203125" style="105" customWidth="1"/>
    <col min="6917" max="6917" width="11.5546875" style="105" customWidth="1"/>
    <col min="6918" max="6918" width="3.6640625" style="105" customWidth="1"/>
    <col min="6919" max="7168" width="8.88671875" style="105"/>
    <col min="7169" max="7169" width="63.109375" style="105" customWidth="1"/>
    <col min="7170" max="7170" width="5.44140625" style="105" customWidth="1"/>
    <col min="7171" max="7171" width="10.88671875" style="105" customWidth="1"/>
    <col min="7172" max="7172" width="3.33203125" style="105" customWidth="1"/>
    <col min="7173" max="7173" width="11.5546875" style="105" customWidth="1"/>
    <col min="7174" max="7174" width="3.6640625" style="105" customWidth="1"/>
    <col min="7175" max="7424" width="8.88671875" style="105"/>
    <col min="7425" max="7425" width="63.109375" style="105" customWidth="1"/>
    <col min="7426" max="7426" width="5.44140625" style="105" customWidth="1"/>
    <col min="7427" max="7427" width="10.88671875" style="105" customWidth="1"/>
    <col min="7428" max="7428" width="3.33203125" style="105" customWidth="1"/>
    <col min="7429" max="7429" width="11.5546875" style="105" customWidth="1"/>
    <col min="7430" max="7430" width="3.6640625" style="105" customWidth="1"/>
    <col min="7431" max="7680" width="8.88671875" style="105"/>
    <col min="7681" max="7681" width="63.109375" style="105" customWidth="1"/>
    <col min="7682" max="7682" width="5.44140625" style="105" customWidth="1"/>
    <col min="7683" max="7683" width="10.88671875" style="105" customWidth="1"/>
    <col min="7684" max="7684" width="3.33203125" style="105" customWidth="1"/>
    <col min="7685" max="7685" width="11.5546875" style="105" customWidth="1"/>
    <col min="7686" max="7686" width="3.6640625" style="105" customWidth="1"/>
    <col min="7687" max="7936" width="8.88671875" style="105"/>
    <col min="7937" max="7937" width="63.109375" style="105" customWidth="1"/>
    <col min="7938" max="7938" width="5.44140625" style="105" customWidth="1"/>
    <col min="7939" max="7939" width="10.88671875" style="105" customWidth="1"/>
    <col min="7940" max="7940" width="3.33203125" style="105" customWidth="1"/>
    <col min="7941" max="7941" width="11.5546875" style="105" customWidth="1"/>
    <col min="7942" max="7942" width="3.6640625" style="105" customWidth="1"/>
    <col min="7943" max="8192" width="8.88671875" style="105"/>
    <col min="8193" max="8193" width="63.109375" style="105" customWidth="1"/>
    <col min="8194" max="8194" width="5.44140625" style="105" customWidth="1"/>
    <col min="8195" max="8195" width="10.88671875" style="105" customWidth="1"/>
    <col min="8196" max="8196" width="3.33203125" style="105" customWidth="1"/>
    <col min="8197" max="8197" width="11.5546875" style="105" customWidth="1"/>
    <col min="8198" max="8198" width="3.6640625" style="105" customWidth="1"/>
    <col min="8199" max="8448" width="8.88671875" style="105"/>
    <col min="8449" max="8449" width="63.109375" style="105" customWidth="1"/>
    <col min="8450" max="8450" width="5.44140625" style="105" customWidth="1"/>
    <col min="8451" max="8451" width="10.88671875" style="105" customWidth="1"/>
    <col min="8452" max="8452" width="3.33203125" style="105" customWidth="1"/>
    <col min="8453" max="8453" width="11.5546875" style="105" customWidth="1"/>
    <col min="8454" max="8454" width="3.6640625" style="105" customWidth="1"/>
    <col min="8455" max="8704" width="8.88671875" style="105"/>
    <col min="8705" max="8705" width="63.109375" style="105" customWidth="1"/>
    <col min="8706" max="8706" width="5.44140625" style="105" customWidth="1"/>
    <col min="8707" max="8707" width="10.88671875" style="105" customWidth="1"/>
    <col min="8708" max="8708" width="3.33203125" style="105" customWidth="1"/>
    <col min="8709" max="8709" width="11.5546875" style="105" customWidth="1"/>
    <col min="8710" max="8710" width="3.6640625" style="105" customWidth="1"/>
    <col min="8711" max="8960" width="8.88671875" style="105"/>
    <col min="8961" max="8961" width="63.109375" style="105" customWidth="1"/>
    <col min="8962" max="8962" width="5.44140625" style="105" customWidth="1"/>
    <col min="8963" max="8963" width="10.88671875" style="105" customWidth="1"/>
    <col min="8964" max="8964" width="3.33203125" style="105" customWidth="1"/>
    <col min="8965" max="8965" width="11.5546875" style="105" customWidth="1"/>
    <col min="8966" max="8966" width="3.6640625" style="105" customWidth="1"/>
    <col min="8967" max="9216" width="8.88671875" style="105"/>
    <col min="9217" max="9217" width="63.109375" style="105" customWidth="1"/>
    <col min="9218" max="9218" width="5.44140625" style="105" customWidth="1"/>
    <col min="9219" max="9219" width="10.88671875" style="105" customWidth="1"/>
    <col min="9220" max="9220" width="3.33203125" style="105" customWidth="1"/>
    <col min="9221" max="9221" width="11.5546875" style="105" customWidth="1"/>
    <col min="9222" max="9222" width="3.6640625" style="105" customWidth="1"/>
    <col min="9223" max="9472" width="8.88671875" style="105"/>
    <col min="9473" max="9473" width="63.109375" style="105" customWidth="1"/>
    <col min="9474" max="9474" width="5.44140625" style="105" customWidth="1"/>
    <col min="9475" max="9475" width="10.88671875" style="105" customWidth="1"/>
    <col min="9476" max="9476" width="3.33203125" style="105" customWidth="1"/>
    <col min="9477" max="9477" width="11.5546875" style="105" customWidth="1"/>
    <col min="9478" max="9478" width="3.6640625" style="105" customWidth="1"/>
    <col min="9479" max="9728" width="8.88671875" style="105"/>
    <col min="9729" max="9729" width="63.109375" style="105" customWidth="1"/>
    <col min="9730" max="9730" width="5.44140625" style="105" customWidth="1"/>
    <col min="9731" max="9731" width="10.88671875" style="105" customWidth="1"/>
    <col min="9732" max="9732" width="3.33203125" style="105" customWidth="1"/>
    <col min="9733" max="9733" width="11.5546875" style="105" customWidth="1"/>
    <col min="9734" max="9734" width="3.6640625" style="105" customWidth="1"/>
    <col min="9735" max="9984" width="8.88671875" style="105"/>
    <col min="9985" max="9985" width="63.109375" style="105" customWidth="1"/>
    <col min="9986" max="9986" width="5.44140625" style="105" customWidth="1"/>
    <col min="9987" max="9987" width="10.88671875" style="105" customWidth="1"/>
    <col min="9988" max="9988" width="3.33203125" style="105" customWidth="1"/>
    <col min="9989" max="9989" width="11.5546875" style="105" customWidth="1"/>
    <col min="9990" max="9990" width="3.6640625" style="105" customWidth="1"/>
    <col min="9991" max="10240" width="8.88671875" style="105"/>
    <col min="10241" max="10241" width="63.109375" style="105" customWidth="1"/>
    <col min="10242" max="10242" width="5.44140625" style="105" customWidth="1"/>
    <col min="10243" max="10243" width="10.88671875" style="105" customWidth="1"/>
    <col min="10244" max="10244" width="3.33203125" style="105" customWidth="1"/>
    <col min="10245" max="10245" width="11.5546875" style="105" customWidth="1"/>
    <col min="10246" max="10246" width="3.6640625" style="105" customWidth="1"/>
    <col min="10247" max="10496" width="8.88671875" style="105"/>
    <col min="10497" max="10497" width="63.109375" style="105" customWidth="1"/>
    <col min="10498" max="10498" width="5.44140625" style="105" customWidth="1"/>
    <col min="10499" max="10499" width="10.88671875" style="105" customWidth="1"/>
    <col min="10500" max="10500" width="3.33203125" style="105" customWidth="1"/>
    <col min="10501" max="10501" width="11.5546875" style="105" customWidth="1"/>
    <col min="10502" max="10502" width="3.6640625" style="105" customWidth="1"/>
    <col min="10503" max="10752" width="8.88671875" style="105"/>
    <col min="10753" max="10753" width="63.109375" style="105" customWidth="1"/>
    <col min="10754" max="10754" width="5.44140625" style="105" customWidth="1"/>
    <col min="10755" max="10755" width="10.88671875" style="105" customWidth="1"/>
    <col min="10756" max="10756" width="3.33203125" style="105" customWidth="1"/>
    <col min="10757" max="10757" width="11.5546875" style="105" customWidth="1"/>
    <col min="10758" max="10758" width="3.6640625" style="105" customWidth="1"/>
    <col min="10759" max="11008" width="8.88671875" style="105"/>
    <col min="11009" max="11009" width="63.109375" style="105" customWidth="1"/>
    <col min="11010" max="11010" width="5.44140625" style="105" customWidth="1"/>
    <col min="11011" max="11011" width="10.88671875" style="105" customWidth="1"/>
    <col min="11012" max="11012" width="3.33203125" style="105" customWidth="1"/>
    <col min="11013" max="11013" width="11.5546875" style="105" customWidth="1"/>
    <col min="11014" max="11014" width="3.6640625" style="105" customWidth="1"/>
    <col min="11015" max="11264" width="8.88671875" style="105"/>
    <col min="11265" max="11265" width="63.109375" style="105" customWidth="1"/>
    <col min="11266" max="11266" width="5.44140625" style="105" customWidth="1"/>
    <col min="11267" max="11267" width="10.88671875" style="105" customWidth="1"/>
    <col min="11268" max="11268" width="3.33203125" style="105" customWidth="1"/>
    <col min="11269" max="11269" width="11.5546875" style="105" customWidth="1"/>
    <col min="11270" max="11270" width="3.6640625" style="105" customWidth="1"/>
    <col min="11271" max="11520" width="8.88671875" style="105"/>
    <col min="11521" max="11521" width="63.109375" style="105" customWidth="1"/>
    <col min="11522" max="11522" width="5.44140625" style="105" customWidth="1"/>
    <col min="11523" max="11523" width="10.88671875" style="105" customWidth="1"/>
    <col min="11524" max="11524" width="3.33203125" style="105" customWidth="1"/>
    <col min="11525" max="11525" width="11.5546875" style="105" customWidth="1"/>
    <col min="11526" max="11526" width="3.6640625" style="105" customWidth="1"/>
    <col min="11527" max="11776" width="8.88671875" style="105"/>
    <col min="11777" max="11777" width="63.109375" style="105" customWidth="1"/>
    <col min="11778" max="11778" width="5.44140625" style="105" customWidth="1"/>
    <col min="11779" max="11779" width="10.88671875" style="105" customWidth="1"/>
    <col min="11780" max="11780" width="3.33203125" style="105" customWidth="1"/>
    <col min="11781" max="11781" width="11.5546875" style="105" customWidth="1"/>
    <col min="11782" max="11782" width="3.6640625" style="105" customWidth="1"/>
    <col min="11783" max="12032" width="8.88671875" style="105"/>
    <col min="12033" max="12033" width="63.109375" style="105" customWidth="1"/>
    <col min="12034" max="12034" width="5.44140625" style="105" customWidth="1"/>
    <col min="12035" max="12035" width="10.88671875" style="105" customWidth="1"/>
    <col min="12036" max="12036" width="3.33203125" style="105" customWidth="1"/>
    <col min="12037" max="12037" width="11.5546875" style="105" customWidth="1"/>
    <col min="12038" max="12038" width="3.6640625" style="105" customWidth="1"/>
    <col min="12039" max="12288" width="8.88671875" style="105"/>
    <col min="12289" max="12289" width="63.109375" style="105" customWidth="1"/>
    <col min="12290" max="12290" width="5.44140625" style="105" customWidth="1"/>
    <col min="12291" max="12291" width="10.88671875" style="105" customWidth="1"/>
    <col min="12292" max="12292" width="3.33203125" style="105" customWidth="1"/>
    <col min="12293" max="12293" width="11.5546875" style="105" customWidth="1"/>
    <col min="12294" max="12294" width="3.6640625" style="105" customWidth="1"/>
    <col min="12295" max="12544" width="8.88671875" style="105"/>
    <col min="12545" max="12545" width="63.109375" style="105" customWidth="1"/>
    <col min="12546" max="12546" width="5.44140625" style="105" customWidth="1"/>
    <col min="12547" max="12547" width="10.88671875" style="105" customWidth="1"/>
    <col min="12548" max="12548" width="3.33203125" style="105" customWidth="1"/>
    <col min="12549" max="12549" width="11.5546875" style="105" customWidth="1"/>
    <col min="12550" max="12550" width="3.6640625" style="105" customWidth="1"/>
    <col min="12551" max="12800" width="8.88671875" style="105"/>
    <col min="12801" max="12801" width="63.109375" style="105" customWidth="1"/>
    <col min="12802" max="12802" width="5.44140625" style="105" customWidth="1"/>
    <col min="12803" max="12803" width="10.88671875" style="105" customWidth="1"/>
    <col min="12804" max="12804" width="3.33203125" style="105" customWidth="1"/>
    <col min="12805" max="12805" width="11.5546875" style="105" customWidth="1"/>
    <col min="12806" max="12806" width="3.6640625" style="105" customWidth="1"/>
    <col min="12807" max="13056" width="8.88671875" style="105"/>
    <col min="13057" max="13057" width="63.109375" style="105" customWidth="1"/>
    <col min="13058" max="13058" width="5.44140625" style="105" customWidth="1"/>
    <col min="13059" max="13059" width="10.88671875" style="105" customWidth="1"/>
    <col min="13060" max="13060" width="3.33203125" style="105" customWidth="1"/>
    <col min="13061" max="13061" width="11.5546875" style="105" customWidth="1"/>
    <col min="13062" max="13062" width="3.6640625" style="105" customWidth="1"/>
    <col min="13063" max="13312" width="8.88671875" style="105"/>
    <col min="13313" max="13313" width="63.109375" style="105" customWidth="1"/>
    <col min="13314" max="13314" width="5.44140625" style="105" customWidth="1"/>
    <col min="13315" max="13315" width="10.88671875" style="105" customWidth="1"/>
    <col min="13316" max="13316" width="3.33203125" style="105" customWidth="1"/>
    <col min="13317" max="13317" width="11.5546875" style="105" customWidth="1"/>
    <col min="13318" max="13318" width="3.6640625" style="105" customWidth="1"/>
    <col min="13319" max="13568" width="8.88671875" style="105"/>
    <col min="13569" max="13569" width="63.109375" style="105" customWidth="1"/>
    <col min="13570" max="13570" width="5.44140625" style="105" customWidth="1"/>
    <col min="13571" max="13571" width="10.88671875" style="105" customWidth="1"/>
    <col min="13572" max="13572" width="3.33203125" style="105" customWidth="1"/>
    <col min="13573" max="13573" width="11.5546875" style="105" customWidth="1"/>
    <col min="13574" max="13574" width="3.6640625" style="105" customWidth="1"/>
    <col min="13575" max="13824" width="8.88671875" style="105"/>
    <col min="13825" max="13825" width="63.109375" style="105" customWidth="1"/>
    <col min="13826" max="13826" width="5.44140625" style="105" customWidth="1"/>
    <col min="13827" max="13827" width="10.88671875" style="105" customWidth="1"/>
    <col min="13828" max="13828" width="3.33203125" style="105" customWidth="1"/>
    <col min="13829" max="13829" width="11.5546875" style="105" customWidth="1"/>
    <col min="13830" max="13830" width="3.6640625" style="105" customWidth="1"/>
    <col min="13831" max="14080" width="8.88671875" style="105"/>
    <col min="14081" max="14081" width="63.109375" style="105" customWidth="1"/>
    <col min="14082" max="14082" width="5.44140625" style="105" customWidth="1"/>
    <col min="14083" max="14083" width="10.88671875" style="105" customWidth="1"/>
    <col min="14084" max="14084" width="3.33203125" style="105" customWidth="1"/>
    <col min="14085" max="14085" width="11.5546875" style="105" customWidth="1"/>
    <col min="14086" max="14086" width="3.6640625" style="105" customWidth="1"/>
    <col min="14087" max="14336" width="8.88671875" style="105"/>
    <col min="14337" max="14337" width="63.109375" style="105" customWidth="1"/>
    <col min="14338" max="14338" width="5.44140625" style="105" customWidth="1"/>
    <col min="14339" max="14339" width="10.88671875" style="105" customWidth="1"/>
    <col min="14340" max="14340" width="3.33203125" style="105" customWidth="1"/>
    <col min="14341" max="14341" width="11.5546875" style="105" customWidth="1"/>
    <col min="14342" max="14342" width="3.6640625" style="105" customWidth="1"/>
    <col min="14343" max="14592" width="8.88671875" style="105"/>
    <col min="14593" max="14593" width="63.109375" style="105" customWidth="1"/>
    <col min="14594" max="14594" width="5.44140625" style="105" customWidth="1"/>
    <col min="14595" max="14595" width="10.88671875" style="105" customWidth="1"/>
    <col min="14596" max="14596" width="3.33203125" style="105" customWidth="1"/>
    <col min="14597" max="14597" width="11.5546875" style="105" customWidth="1"/>
    <col min="14598" max="14598" width="3.6640625" style="105" customWidth="1"/>
    <col min="14599" max="14848" width="8.88671875" style="105"/>
    <col min="14849" max="14849" width="63.109375" style="105" customWidth="1"/>
    <col min="14850" max="14850" width="5.44140625" style="105" customWidth="1"/>
    <col min="14851" max="14851" width="10.88671875" style="105" customWidth="1"/>
    <col min="14852" max="14852" width="3.33203125" style="105" customWidth="1"/>
    <col min="14853" max="14853" width="11.5546875" style="105" customWidth="1"/>
    <col min="14854" max="14854" width="3.6640625" style="105" customWidth="1"/>
    <col min="14855" max="15104" width="8.88671875" style="105"/>
    <col min="15105" max="15105" width="63.109375" style="105" customWidth="1"/>
    <col min="15106" max="15106" width="5.44140625" style="105" customWidth="1"/>
    <col min="15107" max="15107" width="10.88671875" style="105" customWidth="1"/>
    <col min="15108" max="15108" width="3.33203125" style="105" customWidth="1"/>
    <col min="15109" max="15109" width="11.5546875" style="105" customWidth="1"/>
    <col min="15110" max="15110" width="3.6640625" style="105" customWidth="1"/>
    <col min="15111" max="15360" width="8.88671875" style="105"/>
    <col min="15361" max="15361" width="63.109375" style="105" customWidth="1"/>
    <col min="15362" max="15362" width="5.44140625" style="105" customWidth="1"/>
    <col min="15363" max="15363" width="10.88671875" style="105" customWidth="1"/>
    <col min="15364" max="15364" width="3.33203125" style="105" customWidth="1"/>
    <col min="15365" max="15365" width="11.5546875" style="105" customWidth="1"/>
    <col min="15366" max="15366" width="3.6640625" style="105" customWidth="1"/>
    <col min="15367" max="15616" width="8.88671875" style="105"/>
    <col min="15617" max="15617" width="63.109375" style="105" customWidth="1"/>
    <col min="15618" max="15618" width="5.44140625" style="105" customWidth="1"/>
    <col min="15619" max="15619" width="10.88671875" style="105" customWidth="1"/>
    <col min="15620" max="15620" width="3.33203125" style="105" customWidth="1"/>
    <col min="15621" max="15621" width="11.5546875" style="105" customWidth="1"/>
    <col min="15622" max="15622" width="3.6640625" style="105" customWidth="1"/>
    <col min="15623" max="15872" width="8.88671875" style="105"/>
    <col min="15873" max="15873" width="63.109375" style="105" customWidth="1"/>
    <col min="15874" max="15874" width="5.44140625" style="105" customWidth="1"/>
    <col min="15875" max="15875" width="10.88671875" style="105" customWidth="1"/>
    <col min="15876" max="15876" width="3.33203125" style="105" customWidth="1"/>
    <col min="15877" max="15877" width="11.5546875" style="105" customWidth="1"/>
    <col min="15878" max="15878" width="3.6640625" style="105" customWidth="1"/>
    <col min="15879" max="16128" width="8.88671875" style="105"/>
    <col min="16129" max="16129" width="63.109375" style="105" customWidth="1"/>
    <col min="16130" max="16130" width="5.44140625" style="105" customWidth="1"/>
    <col min="16131" max="16131" width="10.88671875" style="105" customWidth="1"/>
    <col min="16132" max="16132" width="3.33203125" style="105" customWidth="1"/>
    <col min="16133" max="16133" width="11.5546875" style="105" customWidth="1"/>
    <col min="16134" max="16134" width="3.6640625" style="105" customWidth="1"/>
    <col min="16135" max="16384" width="8.88671875" style="105"/>
  </cols>
  <sheetData>
    <row r="1" spans="1:8">
      <c r="A1" s="105" t="s">
        <v>244</v>
      </c>
    </row>
    <row r="2" spans="1:8">
      <c r="A2" s="105" t="s">
        <v>245</v>
      </c>
    </row>
    <row r="3" spans="1:8" ht="12" customHeight="1"/>
    <row r="4" spans="1:8">
      <c r="A4" s="105" t="s">
        <v>670</v>
      </c>
    </row>
    <row r="5" spans="1:8">
      <c r="A5" s="105" t="s">
        <v>519</v>
      </c>
    </row>
    <row r="6" spans="1:8" ht="12" customHeight="1" thickBot="1">
      <c r="A6" s="109"/>
      <c r="B6" s="109"/>
      <c r="C6" s="109"/>
      <c r="D6" s="109"/>
      <c r="E6" s="333"/>
      <c r="F6" s="333"/>
    </row>
    <row r="7" spans="1:8">
      <c r="A7" s="334"/>
      <c r="B7" s="334"/>
      <c r="C7" s="334"/>
      <c r="D7" s="334"/>
      <c r="E7" s="335"/>
      <c r="F7" s="335"/>
    </row>
    <row r="8" spans="1:8">
      <c r="A8" s="105" t="s">
        <v>520</v>
      </c>
      <c r="C8" s="451" t="s">
        <v>521</v>
      </c>
      <c r="D8" s="451"/>
      <c r="E8" s="451"/>
      <c r="F8" s="334"/>
    </row>
    <row r="9" spans="1:8">
      <c r="A9" s="105" t="s">
        <v>522</v>
      </c>
      <c r="C9" s="452" t="s">
        <v>523</v>
      </c>
      <c r="D9" s="452"/>
      <c r="E9" s="452"/>
      <c r="F9" s="334"/>
    </row>
    <row r="10" spans="1:8">
      <c r="C10" s="336" t="s">
        <v>524</v>
      </c>
      <c r="D10" s="337"/>
      <c r="E10" s="338" t="s">
        <v>525</v>
      </c>
      <c r="F10" s="334"/>
    </row>
    <row r="11" spans="1:8" ht="14.4" thickBot="1">
      <c r="A11" s="109"/>
      <c r="B11" s="109"/>
      <c r="C11" s="109"/>
      <c r="D11" s="109"/>
      <c r="E11" s="333"/>
      <c r="F11" s="333"/>
    </row>
    <row r="12" spans="1:8" ht="12" customHeight="1">
      <c r="A12" s="334"/>
      <c r="B12" s="334"/>
      <c r="C12" s="339"/>
      <c r="D12" s="334"/>
      <c r="E12" s="335"/>
      <c r="F12" s="340"/>
      <c r="G12" s="341"/>
      <c r="H12" s="341"/>
    </row>
    <row r="13" spans="1:8" ht="15.75" customHeight="1">
      <c r="A13" s="342" t="s">
        <v>526</v>
      </c>
      <c r="B13" s="334"/>
      <c r="C13" s="343">
        <f>C15+C45</f>
        <v>559487</v>
      </c>
      <c r="D13" s="342"/>
      <c r="E13" s="344">
        <f>E15+E45</f>
        <v>100</v>
      </c>
      <c r="F13" s="340"/>
      <c r="G13" s="341"/>
      <c r="H13" s="341"/>
    </row>
    <row r="14" spans="1:8" ht="12" customHeight="1">
      <c r="A14" s="334"/>
      <c r="B14" s="334"/>
      <c r="C14" s="339"/>
      <c r="D14" s="334"/>
      <c r="E14" s="332" t="str">
        <f>IF($A14&lt;&gt;0,C14/$C$13*100,"")</f>
        <v/>
      </c>
      <c r="F14" s="340"/>
      <c r="G14" s="341"/>
      <c r="H14" s="341"/>
    </row>
    <row r="15" spans="1:8" ht="13.5" customHeight="1">
      <c r="A15" s="106" t="s">
        <v>527</v>
      </c>
      <c r="C15" s="345">
        <f>SUM(C17:C43)</f>
        <v>95674</v>
      </c>
      <c r="E15" s="346">
        <f t="shared" ref="E15:E59" si="0">IF($A15&lt;&gt;0,C15/$C$13*100,"")</f>
        <v>17.100307960685413</v>
      </c>
      <c r="F15" s="334"/>
      <c r="G15" s="347"/>
      <c r="H15" s="347"/>
    </row>
    <row r="16" spans="1:8" ht="5.25" customHeight="1">
      <c r="C16" s="348"/>
      <c r="E16" s="332" t="str">
        <f t="shared" si="0"/>
        <v/>
      </c>
      <c r="F16" s="334"/>
      <c r="G16" s="347"/>
      <c r="H16" s="347"/>
    </row>
    <row r="17" spans="1:8">
      <c r="A17" s="108" t="s">
        <v>528</v>
      </c>
      <c r="C17" s="349">
        <v>24649</v>
      </c>
      <c r="E17" s="350">
        <f t="shared" si="0"/>
        <v>4.4056430265582573</v>
      </c>
      <c r="F17" s="334"/>
      <c r="G17" s="347"/>
      <c r="H17" s="347"/>
    </row>
    <row r="18" spans="1:8" ht="6.9" customHeight="1">
      <c r="A18" s="108"/>
      <c r="C18" s="349"/>
      <c r="E18" s="350" t="str">
        <f t="shared" si="0"/>
        <v/>
      </c>
      <c r="F18" s="334"/>
      <c r="G18" s="347"/>
      <c r="H18" s="347"/>
    </row>
    <row r="19" spans="1:8" hidden="1">
      <c r="A19" s="108" t="s">
        <v>529</v>
      </c>
      <c r="C19" s="349"/>
      <c r="E19" s="350">
        <f t="shared" si="0"/>
        <v>0</v>
      </c>
      <c r="F19" s="334"/>
      <c r="G19" s="347"/>
      <c r="H19" s="347"/>
    </row>
    <row r="20" spans="1:8" ht="6" hidden="1" customHeight="1">
      <c r="A20" s="108"/>
      <c r="C20" s="351"/>
      <c r="E20" s="350" t="str">
        <f t="shared" si="0"/>
        <v/>
      </c>
      <c r="F20" s="334"/>
      <c r="G20" s="334"/>
      <c r="H20" s="347"/>
    </row>
    <row r="21" spans="1:8" ht="12.75" customHeight="1">
      <c r="A21" s="108" t="s">
        <v>530</v>
      </c>
      <c r="C21" s="351">
        <v>879</v>
      </c>
      <c r="E21" s="350">
        <f t="shared" si="0"/>
        <v>0.15710820805487885</v>
      </c>
      <c r="F21" s="334"/>
      <c r="G21" s="334"/>
      <c r="H21" s="347"/>
    </row>
    <row r="22" spans="1:8" ht="6" customHeight="1">
      <c r="A22" s="108"/>
      <c r="C22" s="351"/>
      <c r="E22" s="350" t="str">
        <f t="shared" si="0"/>
        <v/>
      </c>
      <c r="F22" s="334"/>
      <c r="G22" s="334"/>
      <c r="H22" s="347"/>
    </row>
    <row r="23" spans="1:8">
      <c r="A23" s="108" t="s">
        <v>531</v>
      </c>
      <c r="C23" s="351">
        <v>3450</v>
      </c>
      <c r="E23" s="350">
        <f t="shared" si="0"/>
        <v>0.61663631147819342</v>
      </c>
      <c r="F23" s="334"/>
      <c r="G23" s="334"/>
      <c r="H23" s="347"/>
    </row>
    <row r="24" spans="1:8" ht="6" customHeight="1">
      <c r="A24" s="108"/>
      <c r="C24" s="351"/>
      <c r="E24" s="350" t="str">
        <f t="shared" si="0"/>
        <v/>
      </c>
      <c r="F24" s="334"/>
      <c r="G24" s="334"/>
      <c r="H24" s="347"/>
    </row>
    <row r="25" spans="1:8">
      <c r="A25" s="108" t="s">
        <v>532</v>
      </c>
      <c r="C25" s="351">
        <v>3</v>
      </c>
      <c r="E25" s="350">
        <f t="shared" si="0"/>
        <v>5.3620548824190729E-4</v>
      </c>
      <c r="F25" s="334"/>
      <c r="G25" s="334"/>
      <c r="H25" s="347"/>
    </row>
    <row r="26" spans="1:8" ht="6.9" customHeight="1">
      <c r="A26" s="108"/>
      <c r="C26" s="349"/>
      <c r="E26" s="350" t="str">
        <f t="shared" si="0"/>
        <v/>
      </c>
      <c r="F26" s="334"/>
      <c r="G26" s="347"/>
      <c r="H26" s="347"/>
    </row>
    <row r="27" spans="1:8">
      <c r="A27" s="108" t="s">
        <v>533</v>
      </c>
      <c r="C27" s="349">
        <v>16282</v>
      </c>
      <c r="E27" s="350">
        <f t="shared" si="0"/>
        <v>2.9101659198515781</v>
      </c>
    </row>
    <row r="28" spans="1:8" ht="6.9" customHeight="1">
      <c r="A28" s="108"/>
      <c r="C28" s="349"/>
      <c r="E28" s="350" t="str">
        <f t="shared" si="0"/>
        <v/>
      </c>
    </row>
    <row r="29" spans="1:8" ht="14.25" customHeight="1">
      <c r="A29" s="108" t="s">
        <v>534</v>
      </c>
      <c r="C29" s="349">
        <v>2594</v>
      </c>
      <c r="E29" s="350">
        <f t="shared" si="0"/>
        <v>0.4636390121665025</v>
      </c>
    </row>
    <row r="30" spans="1:8" ht="4.5" customHeight="1">
      <c r="A30" s="108"/>
      <c r="C30" s="349"/>
      <c r="E30" s="350" t="str">
        <f t="shared" si="0"/>
        <v/>
      </c>
    </row>
    <row r="31" spans="1:8" hidden="1">
      <c r="A31" s="108" t="s">
        <v>535</v>
      </c>
      <c r="C31" s="349"/>
      <c r="E31" s="350">
        <f t="shared" si="0"/>
        <v>0</v>
      </c>
    </row>
    <row r="32" spans="1:8" ht="6.9" hidden="1" customHeight="1">
      <c r="A32" s="108"/>
      <c r="C32" s="349"/>
      <c r="E32" s="350" t="str">
        <f t="shared" si="0"/>
        <v/>
      </c>
    </row>
    <row r="33" spans="1:8">
      <c r="A33" s="108" t="s">
        <v>536</v>
      </c>
      <c r="C33" s="351">
        <v>5882</v>
      </c>
      <c r="E33" s="350">
        <f t="shared" si="0"/>
        <v>1.0513202272796329</v>
      </c>
      <c r="F33" s="334"/>
      <c r="G33" s="334"/>
      <c r="H33" s="347"/>
    </row>
    <row r="34" spans="1:8" ht="6.9" customHeight="1">
      <c r="A34" s="108"/>
      <c r="C34" s="351"/>
      <c r="E34" s="350" t="str">
        <f t="shared" si="0"/>
        <v/>
      </c>
      <c r="F34" s="334"/>
      <c r="G34" s="334"/>
      <c r="H34" s="347"/>
    </row>
    <row r="35" spans="1:8" ht="27.6">
      <c r="A35" s="352" t="s">
        <v>537</v>
      </c>
      <c r="C35" s="349">
        <v>3760</v>
      </c>
      <c r="E35" s="350">
        <f t="shared" si="0"/>
        <v>0.67204421192985719</v>
      </c>
    </row>
    <row r="36" spans="1:8" ht="6.9" customHeight="1">
      <c r="A36" s="108"/>
      <c r="C36" s="349"/>
      <c r="E36" s="350" t="str">
        <f t="shared" si="0"/>
        <v/>
      </c>
    </row>
    <row r="37" spans="1:8">
      <c r="A37" s="108" t="s">
        <v>538</v>
      </c>
      <c r="C37" s="349">
        <v>8572</v>
      </c>
      <c r="E37" s="350">
        <f t="shared" si="0"/>
        <v>1.5321178150698767</v>
      </c>
    </row>
    <row r="38" spans="1:8" ht="6.9" customHeight="1">
      <c r="A38" s="108"/>
      <c r="C38" s="349"/>
      <c r="E38" s="350" t="str">
        <f t="shared" si="0"/>
        <v/>
      </c>
    </row>
    <row r="39" spans="1:8">
      <c r="A39" s="353" t="s">
        <v>539</v>
      </c>
      <c r="C39" s="349">
        <v>27543</v>
      </c>
      <c r="E39" s="350">
        <f t="shared" si="0"/>
        <v>4.9229025875489514</v>
      </c>
    </row>
    <row r="40" spans="1:8" ht="5.25" customHeight="1">
      <c r="A40" s="353"/>
      <c r="C40" s="349"/>
      <c r="E40" s="350" t="str">
        <f t="shared" si="0"/>
        <v/>
      </c>
    </row>
    <row r="41" spans="1:8">
      <c r="A41" s="353" t="s">
        <v>540</v>
      </c>
      <c r="C41" s="349">
        <v>2060</v>
      </c>
      <c r="E41" s="350">
        <f t="shared" si="0"/>
        <v>0.36819443525944301</v>
      </c>
    </row>
    <row r="42" spans="1:8" ht="8.25" customHeight="1">
      <c r="A42" s="353"/>
      <c r="C42" s="348"/>
      <c r="E42" s="350" t="str">
        <f t="shared" si="0"/>
        <v/>
      </c>
    </row>
    <row r="43" spans="1:8" ht="31.5" hidden="1" customHeight="1">
      <c r="A43" s="353" t="s">
        <v>541</v>
      </c>
      <c r="C43" s="348"/>
      <c r="E43" s="350">
        <f t="shared" si="0"/>
        <v>0</v>
      </c>
    </row>
    <row r="44" spans="1:8" ht="6.9" customHeight="1">
      <c r="A44" s="108"/>
      <c r="C44" s="348"/>
      <c r="E44" s="350" t="str">
        <f t="shared" si="0"/>
        <v/>
      </c>
    </row>
    <row r="45" spans="1:8" ht="12.75" customHeight="1">
      <c r="A45" s="107" t="s">
        <v>542</v>
      </c>
      <c r="C45" s="345">
        <f>SUM(C47:C59)</f>
        <v>463813</v>
      </c>
      <c r="E45" s="350">
        <f t="shared" si="0"/>
        <v>82.899692039314587</v>
      </c>
    </row>
    <row r="46" spans="1:8" ht="6.75" hidden="1" customHeight="1">
      <c r="A46" s="108"/>
      <c r="C46" s="348"/>
      <c r="E46" s="350" t="str">
        <f t="shared" si="0"/>
        <v/>
      </c>
    </row>
    <row r="47" spans="1:8" hidden="1">
      <c r="A47" s="354" t="s">
        <v>543</v>
      </c>
      <c r="C47" s="348"/>
      <c r="E47" s="350">
        <f t="shared" si="0"/>
        <v>0</v>
      </c>
    </row>
    <row r="48" spans="1:8" ht="6.75" customHeight="1">
      <c r="A48" s="108"/>
      <c r="C48" s="348"/>
      <c r="E48" s="350" t="str">
        <f t="shared" si="0"/>
        <v/>
      </c>
    </row>
    <row r="49" spans="1:6">
      <c r="A49" s="354" t="s">
        <v>544</v>
      </c>
      <c r="C49" s="348">
        <v>13245</v>
      </c>
      <c r="E49" s="346">
        <f t="shared" si="0"/>
        <v>2.3673472305880208</v>
      </c>
    </row>
    <row r="50" spans="1:6" ht="6.75" customHeight="1">
      <c r="A50" s="354"/>
      <c r="C50" s="348"/>
      <c r="E50" s="350" t="str">
        <f t="shared" si="0"/>
        <v/>
      </c>
    </row>
    <row r="51" spans="1:6">
      <c r="A51" s="354" t="s">
        <v>545</v>
      </c>
      <c r="C51" s="348">
        <v>26340</v>
      </c>
      <c r="E51" s="350">
        <f t="shared" si="0"/>
        <v>4.7078841867639465</v>
      </c>
    </row>
    <row r="52" spans="1:6" ht="6.9" customHeight="1">
      <c r="A52" s="108"/>
      <c r="C52" s="348"/>
      <c r="E52" s="350" t="str">
        <f t="shared" si="0"/>
        <v/>
      </c>
    </row>
    <row r="53" spans="1:6">
      <c r="A53" s="108" t="s">
        <v>546</v>
      </c>
      <c r="C53" s="348">
        <v>103777</v>
      </c>
      <c r="E53" s="350">
        <f t="shared" si="0"/>
        <v>18.548598984426807</v>
      </c>
    </row>
    <row r="54" spans="1:6" ht="6.9" customHeight="1">
      <c r="A54" s="108"/>
      <c r="C54" s="348"/>
      <c r="E54" s="350" t="str">
        <f t="shared" si="0"/>
        <v/>
      </c>
    </row>
    <row r="55" spans="1:6" hidden="1">
      <c r="A55" s="108" t="s">
        <v>547</v>
      </c>
      <c r="C55" s="348"/>
      <c r="E55" s="350">
        <f t="shared" si="0"/>
        <v>0</v>
      </c>
    </row>
    <row r="56" spans="1:6" ht="6.9" hidden="1" customHeight="1">
      <c r="A56" s="108"/>
      <c r="C56" s="348"/>
      <c r="E56" s="350" t="str">
        <f t="shared" si="0"/>
        <v/>
      </c>
    </row>
    <row r="57" spans="1:6">
      <c r="A57" s="108" t="s">
        <v>548</v>
      </c>
      <c r="C57" s="348">
        <v>10463</v>
      </c>
      <c r="E57" s="350">
        <f t="shared" si="0"/>
        <v>1.8701060078250256</v>
      </c>
    </row>
    <row r="58" spans="1:6" ht="6.9" customHeight="1">
      <c r="A58" s="108"/>
      <c r="C58" s="348"/>
      <c r="E58" s="350" t="str">
        <f t="shared" si="0"/>
        <v/>
      </c>
    </row>
    <row r="59" spans="1:6">
      <c r="A59" s="353" t="s">
        <v>549</v>
      </c>
      <c r="C59" s="348">
        <v>309988</v>
      </c>
      <c r="E59" s="350">
        <f t="shared" si="0"/>
        <v>55.405755629710782</v>
      </c>
    </row>
    <row r="60" spans="1:6" ht="12" customHeight="1" thickBot="1">
      <c r="F60" s="333"/>
    </row>
    <row r="61" spans="1:6" ht="9.75" customHeight="1">
      <c r="A61" s="355"/>
      <c r="B61" s="355"/>
      <c r="C61" s="355"/>
      <c r="D61" s="355"/>
      <c r="E61" s="356"/>
    </row>
    <row r="62" spans="1:6" ht="12" customHeight="1">
      <c r="A62" s="334" t="s">
        <v>550</v>
      </c>
      <c r="B62" s="334"/>
      <c r="C62" s="334"/>
      <c r="D62" s="334"/>
      <c r="E62" s="335"/>
    </row>
    <row r="63" spans="1:6" ht="10.5" customHeight="1">
      <c r="A63" s="334"/>
      <c r="B63" s="334"/>
      <c r="C63" s="334"/>
      <c r="D63" s="334"/>
      <c r="E63" s="335"/>
    </row>
    <row r="64" spans="1:6">
      <c r="A64" s="105" t="s">
        <v>551</v>
      </c>
    </row>
    <row r="65" spans="1:4">
      <c r="A65" s="105" t="s">
        <v>231</v>
      </c>
    </row>
    <row r="70" spans="1:4">
      <c r="A70" s="357"/>
      <c r="B70" s="357"/>
      <c r="C70" s="357"/>
      <c r="D70" s="357"/>
    </row>
    <row r="71" spans="1:4">
      <c r="A71" s="357"/>
      <c r="B71" s="357"/>
      <c r="C71" s="357"/>
      <c r="D71" s="357"/>
    </row>
  </sheetData>
  <mergeCells count="2">
    <mergeCell ref="C8:E8"/>
    <mergeCell ref="C9:E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A5" sqref="A5"/>
    </sheetView>
  </sheetViews>
  <sheetFormatPr baseColWidth="10" defaultRowHeight="14.4"/>
  <cols>
    <col min="1" max="1" width="70.44140625" customWidth="1"/>
    <col min="2" max="2" width="3.33203125" customWidth="1"/>
    <col min="4" max="4" width="3.88671875" customWidth="1"/>
    <col min="6" max="6" width="2.5546875" customWidth="1"/>
    <col min="257" max="257" width="70.44140625" customWidth="1"/>
    <col min="258" max="258" width="3.33203125" customWidth="1"/>
    <col min="260" max="260" width="3.88671875" customWidth="1"/>
    <col min="262" max="262" width="2.5546875" customWidth="1"/>
    <col min="513" max="513" width="70.44140625" customWidth="1"/>
    <col min="514" max="514" width="3.33203125" customWidth="1"/>
    <col min="516" max="516" width="3.88671875" customWidth="1"/>
    <col min="518" max="518" width="2.5546875" customWidth="1"/>
    <col min="769" max="769" width="70.44140625" customWidth="1"/>
    <col min="770" max="770" width="3.33203125" customWidth="1"/>
    <col min="772" max="772" width="3.88671875" customWidth="1"/>
    <col min="774" max="774" width="2.5546875" customWidth="1"/>
    <col min="1025" max="1025" width="70.44140625" customWidth="1"/>
    <col min="1026" max="1026" width="3.33203125" customWidth="1"/>
    <col min="1028" max="1028" width="3.88671875" customWidth="1"/>
    <col min="1030" max="1030" width="2.5546875" customWidth="1"/>
    <col min="1281" max="1281" width="70.44140625" customWidth="1"/>
    <col min="1282" max="1282" width="3.33203125" customWidth="1"/>
    <col min="1284" max="1284" width="3.88671875" customWidth="1"/>
    <col min="1286" max="1286" width="2.5546875" customWidth="1"/>
    <col min="1537" max="1537" width="70.44140625" customWidth="1"/>
    <col min="1538" max="1538" width="3.33203125" customWidth="1"/>
    <col min="1540" max="1540" width="3.88671875" customWidth="1"/>
    <col min="1542" max="1542" width="2.5546875" customWidth="1"/>
    <col min="1793" max="1793" width="70.44140625" customWidth="1"/>
    <col min="1794" max="1794" width="3.33203125" customWidth="1"/>
    <col min="1796" max="1796" width="3.88671875" customWidth="1"/>
    <col min="1798" max="1798" width="2.5546875" customWidth="1"/>
    <col min="2049" max="2049" width="70.44140625" customWidth="1"/>
    <col min="2050" max="2050" width="3.33203125" customWidth="1"/>
    <col min="2052" max="2052" width="3.88671875" customWidth="1"/>
    <col min="2054" max="2054" width="2.5546875" customWidth="1"/>
    <col min="2305" max="2305" width="70.44140625" customWidth="1"/>
    <col min="2306" max="2306" width="3.33203125" customWidth="1"/>
    <col min="2308" max="2308" width="3.88671875" customWidth="1"/>
    <col min="2310" max="2310" width="2.5546875" customWidth="1"/>
    <col min="2561" max="2561" width="70.44140625" customWidth="1"/>
    <col min="2562" max="2562" width="3.33203125" customWidth="1"/>
    <col min="2564" max="2564" width="3.88671875" customWidth="1"/>
    <col min="2566" max="2566" width="2.5546875" customWidth="1"/>
    <col min="2817" max="2817" width="70.44140625" customWidth="1"/>
    <col min="2818" max="2818" width="3.33203125" customWidth="1"/>
    <col min="2820" max="2820" width="3.88671875" customWidth="1"/>
    <col min="2822" max="2822" width="2.5546875" customWidth="1"/>
    <col min="3073" max="3073" width="70.44140625" customWidth="1"/>
    <col min="3074" max="3074" width="3.33203125" customWidth="1"/>
    <col min="3076" max="3076" width="3.88671875" customWidth="1"/>
    <col min="3078" max="3078" width="2.5546875" customWidth="1"/>
    <col min="3329" max="3329" width="70.44140625" customWidth="1"/>
    <col min="3330" max="3330" width="3.33203125" customWidth="1"/>
    <col min="3332" max="3332" width="3.88671875" customWidth="1"/>
    <col min="3334" max="3334" width="2.5546875" customWidth="1"/>
    <col min="3585" max="3585" width="70.44140625" customWidth="1"/>
    <col min="3586" max="3586" width="3.33203125" customWidth="1"/>
    <col min="3588" max="3588" width="3.88671875" customWidth="1"/>
    <col min="3590" max="3590" width="2.5546875" customWidth="1"/>
    <col min="3841" max="3841" width="70.44140625" customWidth="1"/>
    <col min="3842" max="3842" width="3.33203125" customWidth="1"/>
    <col min="3844" max="3844" width="3.88671875" customWidth="1"/>
    <col min="3846" max="3846" width="2.5546875" customWidth="1"/>
    <col min="4097" max="4097" width="70.44140625" customWidth="1"/>
    <col min="4098" max="4098" width="3.33203125" customWidth="1"/>
    <col min="4100" max="4100" width="3.88671875" customWidth="1"/>
    <col min="4102" max="4102" width="2.5546875" customWidth="1"/>
    <col min="4353" max="4353" width="70.44140625" customWidth="1"/>
    <col min="4354" max="4354" width="3.33203125" customWidth="1"/>
    <col min="4356" max="4356" width="3.88671875" customWidth="1"/>
    <col min="4358" max="4358" width="2.5546875" customWidth="1"/>
    <col min="4609" max="4609" width="70.44140625" customWidth="1"/>
    <col min="4610" max="4610" width="3.33203125" customWidth="1"/>
    <col min="4612" max="4612" width="3.88671875" customWidth="1"/>
    <col min="4614" max="4614" width="2.5546875" customWidth="1"/>
    <col min="4865" max="4865" width="70.44140625" customWidth="1"/>
    <col min="4866" max="4866" width="3.33203125" customWidth="1"/>
    <col min="4868" max="4868" width="3.88671875" customWidth="1"/>
    <col min="4870" max="4870" width="2.5546875" customWidth="1"/>
    <col min="5121" max="5121" width="70.44140625" customWidth="1"/>
    <col min="5122" max="5122" width="3.33203125" customWidth="1"/>
    <col min="5124" max="5124" width="3.88671875" customWidth="1"/>
    <col min="5126" max="5126" width="2.5546875" customWidth="1"/>
    <col min="5377" max="5377" width="70.44140625" customWidth="1"/>
    <col min="5378" max="5378" width="3.33203125" customWidth="1"/>
    <col min="5380" max="5380" width="3.88671875" customWidth="1"/>
    <col min="5382" max="5382" width="2.5546875" customWidth="1"/>
    <col min="5633" max="5633" width="70.44140625" customWidth="1"/>
    <col min="5634" max="5634" width="3.33203125" customWidth="1"/>
    <col min="5636" max="5636" width="3.88671875" customWidth="1"/>
    <col min="5638" max="5638" width="2.5546875" customWidth="1"/>
    <col min="5889" max="5889" width="70.44140625" customWidth="1"/>
    <col min="5890" max="5890" width="3.33203125" customWidth="1"/>
    <col min="5892" max="5892" width="3.88671875" customWidth="1"/>
    <col min="5894" max="5894" width="2.5546875" customWidth="1"/>
    <col min="6145" max="6145" width="70.44140625" customWidth="1"/>
    <col min="6146" max="6146" width="3.33203125" customWidth="1"/>
    <col min="6148" max="6148" width="3.88671875" customWidth="1"/>
    <col min="6150" max="6150" width="2.5546875" customWidth="1"/>
    <col min="6401" max="6401" width="70.44140625" customWidth="1"/>
    <col min="6402" max="6402" width="3.33203125" customWidth="1"/>
    <col min="6404" max="6404" width="3.88671875" customWidth="1"/>
    <col min="6406" max="6406" width="2.5546875" customWidth="1"/>
    <col min="6657" max="6657" width="70.44140625" customWidth="1"/>
    <col min="6658" max="6658" width="3.33203125" customWidth="1"/>
    <col min="6660" max="6660" width="3.88671875" customWidth="1"/>
    <col min="6662" max="6662" width="2.5546875" customWidth="1"/>
    <col min="6913" max="6913" width="70.44140625" customWidth="1"/>
    <col min="6914" max="6914" width="3.33203125" customWidth="1"/>
    <col min="6916" max="6916" width="3.88671875" customWidth="1"/>
    <col min="6918" max="6918" width="2.5546875" customWidth="1"/>
    <col min="7169" max="7169" width="70.44140625" customWidth="1"/>
    <col min="7170" max="7170" width="3.33203125" customWidth="1"/>
    <col min="7172" max="7172" width="3.88671875" customWidth="1"/>
    <col min="7174" max="7174" width="2.5546875" customWidth="1"/>
    <col min="7425" max="7425" width="70.44140625" customWidth="1"/>
    <col min="7426" max="7426" width="3.33203125" customWidth="1"/>
    <col min="7428" max="7428" width="3.88671875" customWidth="1"/>
    <col min="7430" max="7430" width="2.5546875" customWidth="1"/>
    <col min="7681" max="7681" width="70.44140625" customWidth="1"/>
    <col min="7682" max="7682" width="3.33203125" customWidth="1"/>
    <col min="7684" max="7684" width="3.88671875" customWidth="1"/>
    <col min="7686" max="7686" width="2.5546875" customWidth="1"/>
    <col min="7937" max="7937" width="70.44140625" customWidth="1"/>
    <col min="7938" max="7938" width="3.33203125" customWidth="1"/>
    <col min="7940" max="7940" width="3.88671875" customWidth="1"/>
    <col min="7942" max="7942" width="2.5546875" customWidth="1"/>
    <col min="8193" max="8193" width="70.44140625" customWidth="1"/>
    <col min="8194" max="8194" width="3.33203125" customWidth="1"/>
    <col min="8196" max="8196" width="3.88671875" customWidth="1"/>
    <col min="8198" max="8198" width="2.5546875" customWidth="1"/>
    <col min="8449" max="8449" width="70.44140625" customWidth="1"/>
    <col min="8450" max="8450" width="3.33203125" customWidth="1"/>
    <col min="8452" max="8452" width="3.88671875" customWidth="1"/>
    <col min="8454" max="8454" width="2.5546875" customWidth="1"/>
    <col min="8705" max="8705" width="70.44140625" customWidth="1"/>
    <col min="8706" max="8706" width="3.33203125" customWidth="1"/>
    <col min="8708" max="8708" width="3.88671875" customWidth="1"/>
    <col min="8710" max="8710" width="2.5546875" customWidth="1"/>
    <col min="8961" max="8961" width="70.44140625" customWidth="1"/>
    <col min="8962" max="8962" width="3.33203125" customWidth="1"/>
    <col min="8964" max="8964" width="3.88671875" customWidth="1"/>
    <col min="8966" max="8966" width="2.5546875" customWidth="1"/>
    <col min="9217" max="9217" width="70.44140625" customWidth="1"/>
    <col min="9218" max="9218" width="3.33203125" customWidth="1"/>
    <col min="9220" max="9220" width="3.88671875" customWidth="1"/>
    <col min="9222" max="9222" width="2.5546875" customWidth="1"/>
    <col min="9473" max="9473" width="70.44140625" customWidth="1"/>
    <col min="9474" max="9474" width="3.33203125" customWidth="1"/>
    <col min="9476" max="9476" width="3.88671875" customWidth="1"/>
    <col min="9478" max="9478" width="2.5546875" customWidth="1"/>
    <col min="9729" max="9729" width="70.44140625" customWidth="1"/>
    <col min="9730" max="9730" width="3.33203125" customWidth="1"/>
    <col min="9732" max="9732" width="3.88671875" customWidth="1"/>
    <col min="9734" max="9734" width="2.5546875" customWidth="1"/>
    <col min="9985" max="9985" width="70.44140625" customWidth="1"/>
    <col min="9986" max="9986" width="3.33203125" customWidth="1"/>
    <col min="9988" max="9988" width="3.88671875" customWidth="1"/>
    <col min="9990" max="9990" width="2.5546875" customWidth="1"/>
    <col min="10241" max="10241" width="70.44140625" customWidth="1"/>
    <col min="10242" max="10242" width="3.33203125" customWidth="1"/>
    <col min="10244" max="10244" width="3.88671875" customWidth="1"/>
    <col min="10246" max="10246" width="2.5546875" customWidth="1"/>
    <col min="10497" max="10497" width="70.44140625" customWidth="1"/>
    <col min="10498" max="10498" width="3.33203125" customWidth="1"/>
    <col min="10500" max="10500" width="3.88671875" customWidth="1"/>
    <col min="10502" max="10502" width="2.5546875" customWidth="1"/>
    <col min="10753" max="10753" width="70.44140625" customWidth="1"/>
    <col min="10754" max="10754" width="3.33203125" customWidth="1"/>
    <col min="10756" max="10756" width="3.88671875" customWidth="1"/>
    <col min="10758" max="10758" width="2.5546875" customWidth="1"/>
    <col min="11009" max="11009" width="70.44140625" customWidth="1"/>
    <col min="11010" max="11010" width="3.33203125" customWidth="1"/>
    <col min="11012" max="11012" width="3.88671875" customWidth="1"/>
    <col min="11014" max="11014" width="2.5546875" customWidth="1"/>
    <col min="11265" max="11265" width="70.44140625" customWidth="1"/>
    <col min="11266" max="11266" width="3.33203125" customWidth="1"/>
    <col min="11268" max="11268" width="3.88671875" customWidth="1"/>
    <col min="11270" max="11270" width="2.5546875" customWidth="1"/>
    <col min="11521" max="11521" width="70.44140625" customWidth="1"/>
    <col min="11522" max="11522" width="3.33203125" customWidth="1"/>
    <col min="11524" max="11524" width="3.88671875" customWidth="1"/>
    <col min="11526" max="11526" width="2.5546875" customWidth="1"/>
    <col min="11777" max="11777" width="70.44140625" customWidth="1"/>
    <col min="11778" max="11778" width="3.33203125" customWidth="1"/>
    <col min="11780" max="11780" width="3.88671875" customWidth="1"/>
    <col min="11782" max="11782" width="2.5546875" customWidth="1"/>
    <col min="12033" max="12033" width="70.44140625" customWidth="1"/>
    <col min="12034" max="12034" width="3.33203125" customWidth="1"/>
    <col min="12036" max="12036" width="3.88671875" customWidth="1"/>
    <col min="12038" max="12038" width="2.5546875" customWidth="1"/>
    <col min="12289" max="12289" width="70.44140625" customWidth="1"/>
    <col min="12290" max="12290" width="3.33203125" customWidth="1"/>
    <col min="12292" max="12292" width="3.88671875" customWidth="1"/>
    <col min="12294" max="12294" width="2.5546875" customWidth="1"/>
    <col min="12545" max="12545" width="70.44140625" customWidth="1"/>
    <col min="12546" max="12546" width="3.33203125" customWidth="1"/>
    <col min="12548" max="12548" width="3.88671875" customWidth="1"/>
    <col min="12550" max="12550" width="2.5546875" customWidth="1"/>
    <col min="12801" max="12801" width="70.44140625" customWidth="1"/>
    <col min="12802" max="12802" width="3.33203125" customWidth="1"/>
    <col min="12804" max="12804" width="3.88671875" customWidth="1"/>
    <col min="12806" max="12806" width="2.5546875" customWidth="1"/>
    <col min="13057" max="13057" width="70.44140625" customWidth="1"/>
    <col min="13058" max="13058" width="3.33203125" customWidth="1"/>
    <col min="13060" max="13060" width="3.88671875" customWidth="1"/>
    <col min="13062" max="13062" width="2.5546875" customWidth="1"/>
    <col min="13313" max="13313" width="70.44140625" customWidth="1"/>
    <col min="13314" max="13314" width="3.33203125" customWidth="1"/>
    <col min="13316" max="13316" width="3.88671875" customWidth="1"/>
    <col min="13318" max="13318" width="2.5546875" customWidth="1"/>
    <col min="13569" max="13569" width="70.44140625" customWidth="1"/>
    <col min="13570" max="13570" width="3.33203125" customWidth="1"/>
    <col min="13572" max="13572" width="3.88671875" customWidth="1"/>
    <col min="13574" max="13574" width="2.5546875" customWidth="1"/>
    <col min="13825" max="13825" width="70.44140625" customWidth="1"/>
    <col min="13826" max="13826" width="3.33203125" customWidth="1"/>
    <col min="13828" max="13828" width="3.88671875" customWidth="1"/>
    <col min="13830" max="13830" width="2.5546875" customWidth="1"/>
    <col min="14081" max="14081" width="70.44140625" customWidth="1"/>
    <col min="14082" max="14082" width="3.33203125" customWidth="1"/>
    <col min="14084" max="14084" width="3.88671875" customWidth="1"/>
    <col min="14086" max="14086" width="2.5546875" customWidth="1"/>
    <col min="14337" max="14337" width="70.44140625" customWidth="1"/>
    <col min="14338" max="14338" width="3.33203125" customWidth="1"/>
    <col min="14340" max="14340" width="3.88671875" customWidth="1"/>
    <col min="14342" max="14342" width="2.5546875" customWidth="1"/>
    <col min="14593" max="14593" width="70.44140625" customWidth="1"/>
    <col min="14594" max="14594" width="3.33203125" customWidth="1"/>
    <col min="14596" max="14596" width="3.88671875" customWidth="1"/>
    <col min="14598" max="14598" width="2.5546875" customWidth="1"/>
    <col min="14849" max="14849" width="70.44140625" customWidth="1"/>
    <col min="14850" max="14850" width="3.33203125" customWidth="1"/>
    <col min="14852" max="14852" width="3.88671875" customWidth="1"/>
    <col min="14854" max="14854" width="2.5546875" customWidth="1"/>
    <col min="15105" max="15105" width="70.44140625" customWidth="1"/>
    <col min="15106" max="15106" width="3.33203125" customWidth="1"/>
    <col min="15108" max="15108" width="3.88671875" customWidth="1"/>
    <col min="15110" max="15110" width="2.5546875" customWidth="1"/>
    <col min="15361" max="15361" width="70.44140625" customWidth="1"/>
    <col min="15362" max="15362" width="3.33203125" customWidth="1"/>
    <col min="15364" max="15364" width="3.88671875" customWidth="1"/>
    <col min="15366" max="15366" width="2.5546875" customWidth="1"/>
    <col min="15617" max="15617" width="70.44140625" customWidth="1"/>
    <col min="15618" max="15618" width="3.33203125" customWidth="1"/>
    <col min="15620" max="15620" width="3.88671875" customWidth="1"/>
    <col min="15622" max="15622" width="2.5546875" customWidth="1"/>
    <col min="15873" max="15873" width="70.44140625" customWidth="1"/>
    <col min="15874" max="15874" width="3.33203125" customWidth="1"/>
    <col min="15876" max="15876" width="3.88671875" customWidth="1"/>
    <col min="15878" max="15878" width="2.5546875" customWidth="1"/>
    <col min="16129" max="16129" width="70.44140625" customWidth="1"/>
    <col min="16130" max="16130" width="3.33203125" customWidth="1"/>
    <col min="16132" max="16132" width="3.88671875" customWidth="1"/>
    <col min="16134" max="16134" width="2.5546875" customWidth="1"/>
  </cols>
  <sheetData>
    <row r="1" spans="1:6" ht="14.1" customHeight="1">
      <c r="A1" s="28" t="s">
        <v>244</v>
      </c>
      <c r="B1" s="28"/>
      <c r="C1" s="28"/>
      <c r="D1" s="28"/>
      <c r="E1" s="358"/>
    </row>
    <row r="2" spans="1:6" ht="14.1" customHeight="1">
      <c r="A2" s="28" t="s">
        <v>245</v>
      </c>
      <c r="B2" s="28"/>
      <c r="C2" s="28"/>
      <c r="D2" s="28"/>
      <c r="E2" s="358"/>
    </row>
    <row r="3" spans="1:6" ht="9" customHeight="1">
      <c r="A3" s="28"/>
      <c r="B3" s="28"/>
      <c r="C3" s="28"/>
      <c r="D3" s="28"/>
      <c r="E3" s="358"/>
    </row>
    <row r="4" spans="1:6" s="10" customFormat="1" ht="14.1" customHeight="1">
      <c r="A4" s="11" t="s">
        <v>552</v>
      </c>
      <c r="B4" s="11"/>
      <c r="C4" s="11"/>
      <c r="D4" s="11"/>
      <c r="E4" s="429"/>
    </row>
    <row r="5" spans="1:6" ht="14.1" customHeight="1">
      <c r="A5" s="28" t="s">
        <v>553</v>
      </c>
      <c r="B5" s="28"/>
      <c r="C5" s="28"/>
      <c r="D5" s="28"/>
      <c r="E5" s="358"/>
    </row>
    <row r="6" spans="1:6" ht="9" customHeight="1" thickBot="1">
      <c r="A6" s="122"/>
      <c r="B6" s="122"/>
      <c r="C6" s="122"/>
      <c r="D6" s="122"/>
      <c r="E6" s="359"/>
      <c r="F6" s="359"/>
    </row>
    <row r="7" spans="1:6" ht="12" customHeight="1">
      <c r="A7" s="38"/>
      <c r="B7" s="38"/>
      <c r="C7" s="38"/>
      <c r="D7" s="38"/>
      <c r="E7" s="360"/>
      <c r="F7" s="360"/>
    </row>
    <row r="8" spans="1:6" ht="12" customHeight="1">
      <c r="A8" s="28" t="s">
        <v>554</v>
      </c>
      <c r="B8" s="28"/>
      <c r="C8" s="453" t="s">
        <v>521</v>
      </c>
      <c r="D8" s="453"/>
      <c r="E8" s="453"/>
    </row>
    <row r="9" spans="1:6" ht="12" customHeight="1">
      <c r="A9" s="28" t="s">
        <v>555</v>
      </c>
      <c r="B9" s="28"/>
      <c r="C9" s="454" t="s">
        <v>556</v>
      </c>
      <c r="D9" s="454"/>
      <c r="E9" s="454"/>
    </row>
    <row r="10" spans="1:6" ht="12" customHeight="1">
      <c r="A10" s="28" t="s">
        <v>557</v>
      </c>
      <c r="B10" s="28"/>
      <c r="C10" s="361" t="s">
        <v>524</v>
      </c>
      <c r="D10" s="362"/>
      <c r="E10" s="363" t="s">
        <v>525</v>
      </c>
    </row>
    <row r="11" spans="1:6" ht="12" customHeight="1" thickBot="1">
      <c r="A11" s="122"/>
      <c r="B11" s="122"/>
      <c r="C11" s="364"/>
      <c r="D11" s="364"/>
      <c r="E11" s="359"/>
      <c r="F11" s="359"/>
    </row>
    <row r="12" spans="1:6" ht="14.1" customHeight="1">
      <c r="A12" s="38"/>
      <c r="B12" s="38"/>
      <c r="C12" s="257"/>
      <c r="D12" s="365"/>
      <c r="E12" s="360"/>
    </row>
    <row r="13" spans="1:6" ht="17.25" customHeight="1">
      <c r="A13" s="143" t="s">
        <v>558</v>
      </c>
      <c r="B13" s="38"/>
      <c r="C13" s="257">
        <f>C15+C24</f>
        <v>10043</v>
      </c>
      <c r="D13" s="365"/>
      <c r="E13" s="156">
        <f>E15+E24</f>
        <v>100</v>
      </c>
    </row>
    <row r="14" spans="1:6" ht="12" customHeight="1">
      <c r="A14" s="38"/>
      <c r="B14" s="38"/>
      <c r="C14" s="366"/>
      <c r="D14" s="365"/>
      <c r="E14" s="360"/>
    </row>
    <row r="15" spans="1:6" ht="17.25" customHeight="1">
      <c r="A15" s="45" t="s">
        <v>559</v>
      </c>
      <c r="B15" s="38"/>
      <c r="C15" s="257">
        <f>SUM(C16:C22)</f>
        <v>6404</v>
      </c>
      <c r="D15" s="45"/>
      <c r="E15" s="48">
        <f>IF(A15&lt;&gt;"",C15/$C$13*100,"")</f>
        <v>63.765807029771985</v>
      </c>
    </row>
    <row r="16" spans="1:6" ht="17.25" customHeight="1">
      <c r="A16" s="11" t="s">
        <v>560</v>
      </c>
      <c r="B16" s="28"/>
      <c r="C16" s="28">
        <v>211</v>
      </c>
      <c r="D16" s="28"/>
      <c r="E16" s="48">
        <f t="shared" ref="E16:E49" si="0">IF(A16&lt;&gt;"",C16/$C$13*100,"")</f>
        <v>2.1009658468585086</v>
      </c>
    </row>
    <row r="17" spans="1:5" ht="17.25" customHeight="1">
      <c r="A17" s="11" t="s">
        <v>561</v>
      </c>
      <c r="B17" s="28"/>
      <c r="C17" s="28">
        <v>200</v>
      </c>
      <c r="D17" s="28"/>
      <c r="E17" s="48">
        <f t="shared" si="0"/>
        <v>1.9914368216668328</v>
      </c>
    </row>
    <row r="18" spans="1:5" ht="17.25" customHeight="1">
      <c r="A18" s="11" t="s">
        <v>562</v>
      </c>
      <c r="B18" s="28"/>
      <c r="C18" s="318">
        <v>1097</v>
      </c>
      <c r="D18" s="28"/>
      <c r="E18" s="48">
        <f t="shared" si="0"/>
        <v>10.923030966842576</v>
      </c>
    </row>
    <row r="19" spans="1:5" ht="17.25" customHeight="1">
      <c r="A19" s="11" t="s">
        <v>563</v>
      </c>
      <c r="B19" s="28"/>
      <c r="C19" s="318">
        <v>4800</v>
      </c>
      <c r="D19" s="28"/>
      <c r="E19" s="48">
        <f t="shared" si="0"/>
        <v>47.794483720003981</v>
      </c>
    </row>
    <row r="20" spans="1:5" ht="17.25" customHeight="1">
      <c r="A20" s="11" t="s">
        <v>564</v>
      </c>
      <c r="B20" s="28"/>
      <c r="C20" s="318">
        <v>16</v>
      </c>
      <c r="D20" s="28"/>
      <c r="E20" s="48">
        <f t="shared" si="0"/>
        <v>0.15931494573334662</v>
      </c>
    </row>
    <row r="21" spans="1:5" ht="17.25" customHeight="1">
      <c r="A21" s="11" t="s">
        <v>565</v>
      </c>
      <c r="B21" s="28"/>
      <c r="C21" s="318">
        <v>20</v>
      </c>
      <c r="D21" s="28"/>
      <c r="E21" s="48">
        <f t="shared" si="0"/>
        <v>0.19914368216668327</v>
      </c>
    </row>
    <row r="22" spans="1:5" ht="17.25" customHeight="1">
      <c r="A22" s="11" t="s">
        <v>566</v>
      </c>
      <c r="B22" s="28"/>
      <c r="C22" s="318">
        <v>60</v>
      </c>
      <c r="D22" s="28"/>
      <c r="E22" s="48">
        <f t="shared" si="0"/>
        <v>0.59743104650004986</v>
      </c>
    </row>
    <row r="23" spans="1:5" ht="17.25" customHeight="1">
      <c r="A23" s="11"/>
      <c r="B23" s="106"/>
      <c r="C23" s="318"/>
      <c r="D23" s="37"/>
      <c r="E23" s="48" t="str">
        <f t="shared" si="0"/>
        <v/>
      </c>
    </row>
    <row r="24" spans="1:5" ht="17.25" customHeight="1">
      <c r="A24" s="14" t="s">
        <v>567</v>
      </c>
      <c r="B24" s="106"/>
      <c r="C24" s="257">
        <f>SUM(C25:C49)</f>
        <v>3639</v>
      </c>
      <c r="D24" s="37"/>
      <c r="E24" s="48">
        <f t="shared" si="0"/>
        <v>36.234192970228015</v>
      </c>
    </row>
    <row r="25" spans="1:5" ht="17.25" customHeight="1">
      <c r="A25" s="11" t="s">
        <v>568</v>
      </c>
      <c r="B25" s="106"/>
      <c r="C25" s="318">
        <v>200</v>
      </c>
      <c r="D25" s="37"/>
      <c r="E25" s="48">
        <f t="shared" si="0"/>
        <v>1.9914368216668328</v>
      </c>
    </row>
    <row r="26" spans="1:5" ht="17.25" customHeight="1">
      <c r="A26" s="11" t="s">
        <v>569</v>
      </c>
      <c r="B26" s="106"/>
      <c r="C26" s="318">
        <v>200</v>
      </c>
      <c r="D26" s="37"/>
      <c r="E26" s="48">
        <f t="shared" si="0"/>
        <v>1.9914368216668328</v>
      </c>
    </row>
    <row r="27" spans="1:5" ht="17.25" customHeight="1">
      <c r="A27" s="11" t="s">
        <v>570</v>
      </c>
      <c r="B27" s="106"/>
      <c r="C27" s="318">
        <v>20</v>
      </c>
      <c r="D27" s="37"/>
      <c r="E27" s="48">
        <f t="shared" si="0"/>
        <v>0.19914368216668327</v>
      </c>
    </row>
    <row r="28" spans="1:5" ht="17.25" hidden="1" customHeight="1">
      <c r="A28" s="11" t="s">
        <v>571</v>
      </c>
      <c r="B28" s="106"/>
      <c r="C28" s="318"/>
      <c r="D28" s="37"/>
      <c r="E28" s="48">
        <f t="shared" si="0"/>
        <v>0</v>
      </c>
    </row>
    <row r="29" spans="1:5" ht="17.25" customHeight="1">
      <c r="A29" s="11" t="s">
        <v>572</v>
      </c>
      <c r="B29" s="106"/>
      <c r="C29" s="318">
        <v>5</v>
      </c>
      <c r="D29" s="37"/>
      <c r="E29" s="48">
        <f t="shared" si="0"/>
        <v>4.9785920541670817E-2</v>
      </c>
    </row>
    <row r="30" spans="1:5" ht="17.25" customHeight="1">
      <c r="A30" s="11" t="s">
        <v>573</v>
      </c>
      <c r="B30" s="106"/>
      <c r="C30" s="318">
        <v>50</v>
      </c>
      <c r="D30" s="37"/>
      <c r="E30" s="48">
        <f t="shared" si="0"/>
        <v>0.49785920541670819</v>
      </c>
    </row>
    <row r="31" spans="1:5" ht="17.25" customHeight="1">
      <c r="A31" s="177" t="s">
        <v>574</v>
      </c>
      <c r="B31" s="106"/>
      <c r="C31" s="318">
        <v>40</v>
      </c>
      <c r="D31" s="37"/>
      <c r="E31" s="48">
        <f t="shared" si="0"/>
        <v>0.39828736433336653</v>
      </c>
    </row>
    <row r="32" spans="1:5" ht="28.5" customHeight="1">
      <c r="A32" s="367" t="s">
        <v>575</v>
      </c>
      <c r="B32" s="106"/>
      <c r="C32" s="318">
        <v>1000</v>
      </c>
      <c r="D32" s="37"/>
      <c r="E32" s="48">
        <f t="shared" si="0"/>
        <v>9.9571841083341628</v>
      </c>
    </row>
    <row r="33" spans="1:5" ht="26.25" customHeight="1">
      <c r="A33" s="367" t="s">
        <v>576</v>
      </c>
      <c r="B33" s="106"/>
      <c r="C33" s="318">
        <v>30</v>
      </c>
      <c r="D33" s="37"/>
      <c r="E33" s="48">
        <f t="shared" si="0"/>
        <v>0.29871552325002493</v>
      </c>
    </row>
    <row r="34" spans="1:5" ht="15.75" customHeight="1">
      <c r="A34" s="367" t="s">
        <v>577</v>
      </c>
      <c r="B34" s="106"/>
      <c r="C34" s="318">
        <v>20</v>
      </c>
      <c r="D34" s="37"/>
      <c r="E34" s="48">
        <f t="shared" si="0"/>
        <v>0.19914368216668327</v>
      </c>
    </row>
    <row r="35" spans="1:5" ht="15.75" customHeight="1">
      <c r="A35" s="11" t="s">
        <v>578</v>
      </c>
      <c r="B35" s="106"/>
      <c r="C35" s="318">
        <v>22</v>
      </c>
      <c r="D35" s="37"/>
      <c r="E35" s="48">
        <f t="shared" si="0"/>
        <v>0.21905805038335158</v>
      </c>
    </row>
    <row r="36" spans="1:5" ht="15.75" customHeight="1">
      <c r="A36" s="11" t="s">
        <v>579</v>
      </c>
      <c r="B36" s="106"/>
      <c r="C36" s="318">
        <v>170</v>
      </c>
      <c r="D36" s="37"/>
      <c r="E36" s="48">
        <f t="shared" si="0"/>
        <v>1.6927212984168079</v>
      </c>
    </row>
    <row r="37" spans="1:5" ht="17.25" customHeight="1">
      <c r="A37" s="11" t="s">
        <v>580</v>
      </c>
      <c r="B37" s="106"/>
      <c r="C37" s="318">
        <v>45</v>
      </c>
      <c r="D37" s="37"/>
      <c r="E37" s="48">
        <f t="shared" si="0"/>
        <v>0.44807328487503734</v>
      </c>
    </row>
    <row r="38" spans="1:5" ht="17.25" hidden="1" customHeight="1">
      <c r="A38" s="11" t="s">
        <v>581</v>
      </c>
      <c r="B38" s="106"/>
      <c r="C38" s="318"/>
      <c r="D38" s="37"/>
      <c r="E38" s="48">
        <f t="shared" si="0"/>
        <v>0</v>
      </c>
    </row>
    <row r="39" spans="1:5" ht="28.5" customHeight="1">
      <c r="A39" s="367" t="s">
        <v>582</v>
      </c>
      <c r="B39" s="106"/>
      <c r="C39" s="318">
        <v>320</v>
      </c>
      <c r="D39" s="37"/>
      <c r="E39" s="48"/>
    </row>
    <row r="40" spans="1:5" ht="17.25" customHeight="1">
      <c r="A40" s="11" t="s">
        <v>583</v>
      </c>
      <c r="B40" s="106"/>
      <c r="C40" s="318">
        <v>200</v>
      </c>
      <c r="D40" s="37"/>
      <c r="E40" s="48">
        <f t="shared" si="0"/>
        <v>1.9914368216668328</v>
      </c>
    </row>
    <row r="41" spans="1:5" ht="17.25" hidden="1" customHeight="1">
      <c r="A41" s="11" t="s">
        <v>584</v>
      </c>
      <c r="B41" s="106"/>
      <c r="C41" s="318"/>
      <c r="D41" s="37"/>
      <c r="E41" s="48">
        <f t="shared" si="0"/>
        <v>0</v>
      </c>
    </row>
    <row r="42" spans="1:5" ht="15" customHeight="1">
      <c r="A42" s="367" t="s">
        <v>585</v>
      </c>
      <c r="B42" s="106"/>
      <c r="C42" s="318">
        <v>70</v>
      </c>
      <c r="D42" s="37"/>
      <c r="E42" s="48">
        <f t="shared" si="0"/>
        <v>0.69700288758339146</v>
      </c>
    </row>
    <row r="43" spans="1:5" ht="15" customHeight="1">
      <c r="A43" s="367" t="s">
        <v>586</v>
      </c>
      <c r="B43" s="106"/>
      <c r="C43" s="318">
        <v>200</v>
      </c>
      <c r="D43" s="37"/>
      <c r="E43" s="48">
        <f t="shared" si="0"/>
        <v>1.9914368216668328</v>
      </c>
    </row>
    <row r="44" spans="1:5" ht="15" customHeight="1">
      <c r="A44" s="367" t="s">
        <v>587</v>
      </c>
      <c r="B44" s="106"/>
      <c r="C44" s="318">
        <v>35</v>
      </c>
      <c r="D44" s="37"/>
      <c r="E44" s="48">
        <f t="shared" si="0"/>
        <v>0.34850144379169573</v>
      </c>
    </row>
    <row r="45" spans="1:5" ht="15" customHeight="1">
      <c r="A45" s="367" t="s">
        <v>588</v>
      </c>
      <c r="B45" s="106"/>
      <c r="C45" s="318">
        <v>700</v>
      </c>
      <c r="D45" s="37"/>
      <c r="E45" s="48">
        <f t="shared" si="0"/>
        <v>6.970028875833914</v>
      </c>
    </row>
    <row r="46" spans="1:5" ht="15" customHeight="1">
      <c r="A46" s="367" t="s">
        <v>589</v>
      </c>
      <c r="B46" s="106"/>
      <c r="C46" s="318">
        <v>62</v>
      </c>
      <c r="D46" s="37"/>
      <c r="E46" s="48">
        <f t="shared" si="0"/>
        <v>0.61734541471671811</v>
      </c>
    </row>
    <row r="47" spans="1:5" ht="17.25" customHeight="1" thickBot="1">
      <c r="A47" s="11" t="s">
        <v>590</v>
      </c>
      <c r="B47" s="106"/>
      <c r="C47" s="318">
        <v>250</v>
      </c>
      <c r="D47" s="37"/>
      <c r="E47" s="48">
        <f t="shared" si="0"/>
        <v>2.4892960270835407</v>
      </c>
    </row>
    <row r="48" spans="1:5" ht="17.25" hidden="1" customHeight="1">
      <c r="A48" s="11" t="s">
        <v>591</v>
      </c>
      <c r="B48" s="106"/>
      <c r="C48" s="318"/>
      <c r="D48" s="37"/>
      <c r="E48" s="48">
        <f t="shared" si="0"/>
        <v>0</v>
      </c>
    </row>
    <row r="49" spans="1:5" ht="16.5" hidden="1" customHeight="1">
      <c r="A49" s="11" t="s">
        <v>592</v>
      </c>
      <c r="B49" s="106"/>
      <c r="C49" s="318"/>
      <c r="D49" s="37"/>
      <c r="E49" s="48">
        <f t="shared" si="0"/>
        <v>0</v>
      </c>
    </row>
    <row r="50" spans="1:5" ht="14.1" customHeight="1">
      <c r="A50" s="368"/>
      <c r="B50" s="368"/>
      <c r="C50" s="368"/>
      <c r="D50" s="368"/>
      <c r="E50" s="369"/>
    </row>
    <row r="51" spans="1:5" ht="14.1" customHeight="1">
      <c r="A51" s="28" t="s">
        <v>593</v>
      </c>
      <c r="B51" s="370"/>
      <c r="C51" s="370"/>
      <c r="D51" s="370"/>
      <c r="E51" s="358"/>
    </row>
    <row r="52" spans="1:5" ht="14.1" customHeight="1">
      <c r="A52" s="28" t="s">
        <v>353</v>
      </c>
      <c r="B52" s="370"/>
      <c r="C52" s="370"/>
      <c r="D52" s="370"/>
      <c r="E52" s="358"/>
    </row>
    <row r="53" spans="1:5">
      <c r="A53" s="370"/>
      <c r="B53" s="370"/>
      <c r="C53" s="370"/>
      <c r="D53" s="370"/>
      <c r="E53" s="358"/>
    </row>
    <row r="54" spans="1:5">
      <c r="A54" s="45"/>
      <c r="B54" s="38"/>
      <c r="C54" s="257"/>
      <c r="D54" s="45"/>
      <c r="E54" s="256"/>
    </row>
    <row r="55" spans="1:5">
      <c r="A55" s="38"/>
      <c r="B55" s="38"/>
      <c r="C55" s="151"/>
      <c r="D55" s="38"/>
      <c r="E55" s="48" t="s">
        <v>138</v>
      </c>
    </row>
    <row r="56" spans="1:5" ht="20.25" customHeight="1">
      <c r="A56" s="37"/>
      <c r="B56" s="28"/>
      <c r="C56" s="219"/>
      <c r="D56" s="28"/>
      <c r="E56" s="48"/>
    </row>
    <row r="57" spans="1:5">
      <c r="A57" s="28"/>
      <c r="B57" s="28"/>
      <c r="C57" s="318"/>
      <c r="D57" s="28"/>
      <c r="E57" s="48"/>
    </row>
    <row r="58" spans="1:5">
      <c r="A58" s="28"/>
      <c r="B58" s="28"/>
      <c r="C58" s="318"/>
      <c r="D58" s="28"/>
      <c r="E58" s="48"/>
    </row>
    <row r="59" spans="1:5">
      <c r="A59" s="28"/>
      <c r="B59" s="28"/>
      <c r="C59" s="318"/>
      <c r="D59" s="28"/>
      <c r="E59" s="48"/>
    </row>
    <row r="60" spans="1:5">
      <c r="A60" s="28"/>
      <c r="B60" s="28"/>
      <c r="C60" s="318"/>
      <c r="D60" s="28"/>
      <c r="E60" s="48"/>
    </row>
    <row r="61" spans="1:5">
      <c r="A61" s="28"/>
      <c r="B61" s="28"/>
      <c r="C61" s="219"/>
      <c r="D61" s="28"/>
      <c r="E61" s="48"/>
    </row>
  </sheetData>
  <mergeCells count="2">
    <mergeCell ref="C8:E8"/>
    <mergeCell ref="C9:E9"/>
  </mergeCells>
  <pageMargins left="0.70866141732283472" right="0.70866141732283472" top="0.74803149606299213" bottom="0.74803149606299213" header="0.31496062992125984" footer="0.31496062992125984"/>
  <pageSetup scale="85" orientation="portrait"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5" sqref="A5"/>
    </sheetView>
  </sheetViews>
  <sheetFormatPr baseColWidth="10" defaultRowHeight="13.2"/>
  <cols>
    <col min="1" max="1" width="64.88671875" style="55" customWidth="1"/>
    <col min="2" max="2" width="3.33203125" style="55" customWidth="1"/>
    <col min="3" max="3" width="11.44140625" style="55"/>
    <col min="4" max="4" width="4" style="55" customWidth="1"/>
    <col min="5" max="256" width="11.44140625" style="55"/>
    <col min="257" max="257" width="64.88671875" style="55" customWidth="1"/>
    <col min="258" max="258" width="3.33203125" style="55" customWidth="1"/>
    <col min="259" max="259" width="11.44140625" style="55"/>
    <col min="260" max="260" width="4" style="55" customWidth="1"/>
    <col min="261" max="512" width="11.44140625" style="55"/>
    <col min="513" max="513" width="64.88671875" style="55" customWidth="1"/>
    <col min="514" max="514" width="3.33203125" style="55" customWidth="1"/>
    <col min="515" max="515" width="11.44140625" style="55"/>
    <col min="516" max="516" width="4" style="55" customWidth="1"/>
    <col min="517" max="768" width="11.44140625" style="55"/>
    <col min="769" max="769" width="64.88671875" style="55" customWidth="1"/>
    <col min="770" max="770" width="3.33203125" style="55" customWidth="1"/>
    <col min="771" max="771" width="11.44140625" style="55"/>
    <col min="772" max="772" width="4" style="55" customWidth="1"/>
    <col min="773" max="1024" width="11.44140625" style="55"/>
    <col min="1025" max="1025" width="64.88671875" style="55" customWidth="1"/>
    <col min="1026" max="1026" width="3.33203125" style="55" customWidth="1"/>
    <col min="1027" max="1027" width="11.44140625" style="55"/>
    <col min="1028" max="1028" width="4" style="55" customWidth="1"/>
    <col min="1029" max="1280" width="11.44140625" style="55"/>
    <col min="1281" max="1281" width="64.88671875" style="55" customWidth="1"/>
    <col min="1282" max="1282" width="3.33203125" style="55" customWidth="1"/>
    <col min="1283" max="1283" width="11.44140625" style="55"/>
    <col min="1284" max="1284" width="4" style="55" customWidth="1"/>
    <col min="1285" max="1536" width="11.44140625" style="55"/>
    <col min="1537" max="1537" width="64.88671875" style="55" customWidth="1"/>
    <col min="1538" max="1538" width="3.33203125" style="55" customWidth="1"/>
    <col min="1539" max="1539" width="11.44140625" style="55"/>
    <col min="1540" max="1540" width="4" style="55" customWidth="1"/>
    <col min="1541" max="1792" width="11.44140625" style="55"/>
    <col min="1793" max="1793" width="64.88671875" style="55" customWidth="1"/>
    <col min="1794" max="1794" width="3.33203125" style="55" customWidth="1"/>
    <col min="1795" max="1795" width="11.44140625" style="55"/>
    <col min="1796" max="1796" width="4" style="55" customWidth="1"/>
    <col min="1797" max="2048" width="11.44140625" style="55"/>
    <col min="2049" max="2049" width="64.88671875" style="55" customWidth="1"/>
    <col min="2050" max="2050" width="3.33203125" style="55" customWidth="1"/>
    <col min="2051" max="2051" width="11.44140625" style="55"/>
    <col min="2052" max="2052" width="4" style="55" customWidth="1"/>
    <col min="2053" max="2304" width="11.44140625" style="55"/>
    <col min="2305" max="2305" width="64.88671875" style="55" customWidth="1"/>
    <col min="2306" max="2306" width="3.33203125" style="55" customWidth="1"/>
    <col min="2307" max="2307" width="11.44140625" style="55"/>
    <col min="2308" max="2308" width="4" style="55" customWidth="1"/>
    <col min="2309" max="2560" width="11.44140625" style="55"/>
    <col min="2561" max="2561" width="64.88671875" style="55" customWidth="1"/>
    <col min="2562" max="2562" width="3.33203125" style="55" customWidth="1"/>
    <col min="2563" max="2563" width="11.44140625" style="55"/>
    <col min="2564" max="2564" width="4" style="55" customWidth="1"/>
    <col min="2565" max="2816" width="11.44140625" style="55"/>
    <col min="2817" max="2817" width="64.88671875" style="55" customWidth="1"/>
    <col min="2818" max="2818" width="3.33203125" style="55" customWidth="1"/>
    <col min="2819" max="2819" width="11.44140625" style="55"/>
    <col min="2820" max="2820" width="4" style="55" customWidth="1"/>
    <col min="2821" max="3072" width="11.44140625" style="55"/>
    <col min="3073" max="3073" width="64.88671875" style="55" customWidth="1"/>
    <col min="3074" max="3074" width="3.33203125" style="55" customWidth="1"/>
    <col min="3075" max="3075" width="11.44140625" style="55"/>
    <col min="3076" max="3076" width="4" style="55" customWidth="1"/>
    <col min="3077" max="3328" width="11.44140625" style="55"/>
    <col min="3329" max="3329" width="64.88671875" style="55" customWidth="1"/>
    <col min="3330" max="3330" width="3.33203125" style="55" customWidth="1"/>
    <col min="3331" max="3331" width="11.44140625" style="55"/>
    <col min="3332" max="3332" width="4" style="55" customWidth="1"/>
    <col min="3333" max="3584" width="11.44140625" style="55"/>
    <col min="3585" max="3585" width="64.88671875" style="55" customWidth="1"/>
    <col min="3586" max="3586" width="3.33203125" style="55" customWidth="1"/>
    <col min="3587" max="3587" width="11.44140625" style="55"/>
    <col min="3588" max="3588" width="4" style="55" customWidth="1"/>
    <col min="3589" max="3840" width="11.44140625" style="55"/>
    <col min="3841" max="3841" width="64.88671875" style="55" customWidth="1"/>
    <col min="3842" max="3842" width="3.33203125" style="55" customWidth="1"/>
    <col min="3843" max="3843" width="11.44140625" style="55"/>
    <col min="3844" max="3844" width="4" style="55" customWidth="1"/>
    <col min="3845" max="4096" width="11.44140625" style="55"/>
    <col min="4097" max="4097" width="64.88671875" style="55" customWidth="1"/>
    <col min="4098" max="4098" width="3.33203125" style="55" customWidth="1"/>
    <col min="4099" max="4099" width="11.44140625" style="55"/>
    <col min="4100" max="4100" width="4" style="55" customWidth="1"/>
    <col min="4101" max="4352" width="11.44140625" style="55"/>
    <col min="4353" max="4353" width="64.88671875" style="55" customWidth="1"/>
    <col min="4354" max="4354" width="3.33203125" style="55" customWidth="1"/>
    <col min="4355" max="4355" width="11.44140625" style="55"/>
    <col min="4356" max="4356" width="4" style="55" customWidth="1"/>
    <col min="4357" max="4608" width="11.44140625" style="55"/>
    <col min="4609" max="4609" width="64.88671875" style="55" customWidth="1"/>
    <col min="4610" max="4610" width="3.33203125" style="55" customWidth="1"/>
    <col min="4611" max="4611" width="11.44140625" style="55"/>
    <col min="4612" max="4612" width="4" style="55" customWidth="1"/>
    <col min="4613" max="4864" width="11.44140625" style="55"/>
    <col min="4865" max="4865" width="64.88671875" style="55" customWidth="1"/>
    <col min="4866" max="4866" width="3.33203125" style="55" customWidth="1"/>
    <col min="4867" max="4867" width="11.44140625" style="55"/>
    <col min="4868" max="4868" width="4" style="55" customWidth="1"/>
    <col min="4869" max="5120" width="11.44140625" style="55"/>
    <col min="5121" max="5121" width="64.88671875" style="55" customWidth="1"/>
    <col min="5122" max="5122" width="3.33203125" style="55" customWidth="1"/>
    <col min="5123" max="5123" width="11.44140625" style="55"/>
    <col min="5124" max="5124" width="4" style="55" customWidth="1"/>
    <col min="5125" max="5376" width="11.44140625" style="55"/>
    <col min="5377" max="5377" width="64.88671875" style="55" customWidth="1"/>
    <col min="5378" max="5378" width="3.33203125" style="55" customWidth="1"/>
    <col min="5379" max="5379" width="11.44140625" style="55"/>
    <col min="5380" max="5380" width="4" style="55" customWidth="1"/>
    <col min="5381" max="5632" width="11.44140625" style="55"/>
    <col min="5633" max="5633" width="64.88671875" style="55" customWidth="1"/>
    <col min="5634" max="5634" width="3.33203125" style="55" customWidth="1"/>
    <col min="5635" max="5635" width="11.44140625" style="55"/>
    <col min="5636" max="5636" width="4" style="55" customWidth="1"/>
    <col min="5637" max="5888" width="11.44140625" style="55"/>
    <col min="5889" max="5889" width="64.88671875" style="55" customWidth="1"/>
    <col min="5890" max="5890" width="3.33203125" style="55" customWidth="1"/>
    <col min="5891" max="5891" width="11.44140625" style="55"/>
    <col min="5892" max="5892" width="4" style="55" customWidth="1"/>
    <col min="5893" max="6144" width="11.44140625" style="55"/>
    <col min="6145" max="6145" width="64.88671875" style="55" customWidth="1"/>
    <col min="6146" max="6146" width="3.33203125" style="55" customWidth="1"/>
    <col min="6147" max="6147" width="11.44140625" style="55"/>
    <col min="6148" max="6148" width="4" style="55" customWidth="1"/>
    <col min="6149" max="6400" width="11.44140625" style="55"/>
    <col min="6401" max="6401" width="64.88671875" style="55" customWidth="1"/>
    <col min="6402" max="6402" width="3.33203125" style="55" customWidth="1"/>
    <col min="6403" max="6403" width="11.44140625" style="55"/>
    <col min="6404" max="6404" width="4" style="55" customWidth="1"/>
    <col min="6405" max="6656" width="11.44140625" style="55"/>
    <col min="6657" max="6657" width="64.88671875" style="55" customWidth="1"/>
    <col min="6658" max="6658" width="3.33203125" style="55" customWidth="1"/>
    <col min="6659" max="6659" width="11.44140625" style="55"/>
    <col min="6660" max="6660" width="4" style="55" customWidth="1"/>
    <col min="6661" max="6912" width="11.44140625" style="55"/>
    <col min="6913" max="6913" width="64.88671875" style="55" customWidth="1"/>
    <col min="6914" max="6914" width="3.33203125" style="55" customWidth="1"/>
    <col min="6915" max="6915" width="11.44140625" style="55"/>
    <col min="6916" max="6916" width="4" style="55" customWidth="1"/>
    <col min="6917" max="7168" width="11.44140625" style="55"/>
    <col min="7169" max="7169" width="64.88671875" style="55" customWidth="1"/>
    <col min="7170" max="7170" width="3.33203125" style="55" customWidth="1"/>
    <col min="7171" max="7171" width="11.44140625" style="55"/>
    <col min="7172" max="7172" width="4" style="55" customWidth="1"/>
    <col min="7173" max="7424" width="11.44140625" style="55"/>
    <col min="7425" max="7425" width="64.88671875" style="55" customWidth="1"/>
    <col min="7426" max="7426" width="3.33203125" style="55" customWidth="1"/>
    <col min="7427" max="7427" width="11.44140625" style="55"/>
    <col min="7428" max="7428" width="4" style="55" customWidth="1"/>
    <col min="7429" max="7680" width="11.44140625" style="55"/>
    <col min="7681" max="7681" width="64.88671875" style="55" customWidth="1"/>
    <col min="7682" max="7682" width="3.33203125" style="55" customWidth="1"/>
    <col min="7683" max="7683" width="11.44140625" style="55"/>
    <col min="7684" max="7684" width="4" style="55" customWidth="1"/>
    <col min="7685" max="7936" width="11.44140625" style="55"/>
    <col min="7937" max="7937" width="64.88671875" style="55" customWidth="1"/>
    <col min="7938" max="7938" width="3.33203125" style="55" customWidth="1"/>
    <col min="7939" max="7939" width="11.44140625" style="55"/>
    <col min="7940" max="7940" width="4" style="55" customWidth="1"/>
    <col min="7941" max="8192" width="11.44140625" style="55"/>
    <col min="8193" max="8193" width="64.88671875" style="55" customWidth="1"/>
    <col min="8194" max="8194" width="3.33203125" style="55" customWidth="1"/>
    <col min="8195" max="8195" width="11.44140625" style="55"/>
    <col min="8196" max="8196" width="4" style="55" customWidth="1"/>
    <col min="8197" max="8448" width="11.44140625" style="55"/>
    <col min="8449" max="8449" width="64.88671875" style="55" customWidth="1"/>
    <col min="8450" max="8450" width="3.33203125" style="55" customWidth="1"/>
    <col min="8451" max="8451" width="11.44140625" style="55"/>
    <col min="8452" max="8452" width="4" style="55" customWidth="1"/>
    <col min="8453" max="8704" width="11.44140625" style="55"/>
    <col min="8705" max="8705" width="64.88671875" style="55" customWidth="1"/>
    <col min="8706" max="8706" width="3.33203125" style="55" customWidth="1"/>
    <col min="8707" max="8707" width="11.44140625" style="55"/>
    <col min="8708" max="8708" width="4" style="55" customWidth="1"/>
    <col min="8709" max="8960" width="11.44140625" style="55"/>
    <col min="8961" max="8961" width="64.88671875" style="55" customWidth="1"/>
    <col min="8962" max="8962" width="3.33203125" style="55" customWidth="1"/>
    <col min="8963" max="8963" width="11.44140625" style="55"/>
    <col min="8964" max="8964" width="4" style="55" customWidth="1"/>
    <col min="8965" max="9216" width="11.44140625" style="55"/>
    <col min="9217" max="9217" width="64.88671875" style="55" customWidth="1"/>
    <col min="9218" max="9218" width="3.33203125" style="55" customWidth="1"/>
    <col min="9219" max="9219" width="11.44140625" style="55"/>
    <col min="9220" max="9220" width="4" style="55" customWidth="1"/>
    <col min="9221" max="9472" width="11.44140625" style="55"/>
    <col min="9473" max="9473" width="64.88671875" style="55" customWidth="1"/>
    <col min="9474" max="9474" width="3.33203125" style="55" customWidth="1"/>
    <col min="9475" max="9475" width="11.44140625" style="55"/>
    <col min="9476" max="9476" width="4" style="55" customWidth="1"/>
    <col min="9477" max="9728" width="11.44140625" style="55"/>
    <col min="9729" max="9729" width="64.88671875" style="55" customWidth="1"/>
    <col min="9730" max="9730" width="3.33203125" style="55" customWidth="1"/>
    <col min="9731" max="9731" width="11.44140625" style="55"/>
    <col min="9732" max="9732" width="4" style="55" customWidth="1"/>
    <col min="9733" max="9984" width="11.44140625" style="55"/>
    <col min="9985" max="9985" width="64.88671875" style="55" customWidth="1"/>
    <col min="9986" max="9986" width="3.33203125" style="55" customWidth="1"/>
    <col min="9987" max="9987" width="11.44140625" style="55"/>
    <col min="9988" max="9988" width="4" style="55" customWidth="1"/>
    <col min="9989" max="10240" width="11.44140625" style="55"/>
    <col min="10241" max="10241" width="64.88671875" style="55" customWidth="1"/>
    <col min="10242" max="10242" width="3.33203125" style="55" customWidth="1"/>
    <col min="10243" max="10243" width="11.44140625" style="55"/>
    <col min="10244" max="10244" width="4" style="55" customWidth="1"/>
    <col min="10245" max="10496" width="11.44140625" style="55"/>
    <col min="10497" max="10497" width="64.88671875" style="55" customWidth="1"/>
    <col min="10498" max="10498" width="3.33203125" style="55" customWidth="1"/>
    <col min="10499" max="10499" width="11.44140625" style="55"/>
    <col min="10500" max="10500" width="4" style="55" customWidth="1"/>
    <col min="10501" max="10752" width="11.44140625" style="55"/>
    <col min="10753" max="10753" width="64.88671875" style="55" customWidth="1"/>
    <col min="10754" max="10754" width="3.33203125" style="55" customWidth="1"/>
    <col min="10755" max="10755" width="11.44140625" style="55"/>
    <col min="10756" max="10756" width="4" style="55" customWidth="1"/>
    <col min="10757" max="11008" width="11.44140625" style="55"/>
    <col min="11009" max="11009" width="64.88671875" style="55" customWidth="1"/>
    <col min="11010" max="11010" width="3.33203125" style="55" customWidth="1"/>
    <col min="11011" max="11011" width="11.44140625" style="55"/>
    <col min="11012" max="11012" width="4" style="55" customWidth="1"/>
    <col min="11013" max="11264" width="11.44140625" style="55"/>
    <col min="11265" max="11265" width="64.88671875" style="55" customWidth="1"/>
    <col min="11266" max="11266" width="3.33203125" style="55" customWidth="1"/>
    <col min="11267" max="11267" width="11.44140625" style="55"/>
    <col min="11268" max="11268" width="4" style="55" customWidth="1"/>
    <col min="11269" max="11520" width="11.44140625" style="55"/>
    <col min="11521" max="11521" width="64.88671875" style="55" customWidth="1"/>
    <col min="11522" max="11522" width="3.33203125" style="55" customWidth="1"/>
    <col min="11523" max="11523" width="11.44140625" style="55"/>
    <col min="11524" max="11524" width="4" style="55" customWidth="1"/>
    <col min="11525" max="11776" width="11.44140625" style="55"/>
    <col min="11777" max="11777" width="64.88671875" style="55" customWidth="1"/>
    <col min="11778" max="11778" width="3.33203125" style="55" customWidth="1"/>
    <col min="11779" max="11779" width="11.44140625" style="55"/>
    <col min="11780" max="11780" width="4" style="55" customWidth="1"/>
    <col min="11781" max="12032" width="11.44140625" style="55"/>
    <col min="12033" max="12033" width="64.88671875" style="55" customWidth="1"/>
    <col min="12034" max="12034" width="3.33203125" style="55" customWidth="1"/>
    <col min="12035" max="12035" width="11.44140625" style="55"/>
    <col min="12036" max="12036" width="4" style="55" customWidth="1"/>
    <col min="12037" max="12288" width="11.44140625" style="55"/>
    <col min="12289" max="12289" width="64.88671875" style="55" customWidth="1"/>
    <col min="12290" max="12290" width="3.33203125" style="55" customWidth="1"/>
    <col min="12291" max="12291" width="11.44140625" style="55"/>
    <col min="12292" max="12292" width="4" style="55" customWidth="1"/>
    <col min="12293" max="12544" width="11.44140625" style="55"/>
    <col min="12545" max="12545" width="64.88671875" style="55" customWidth="1"/>
    <col min="12546" max="12546" width="3.33203125" style="55" customWidth="1"/>
    <col min="12547" max="12547" width="11.44140625" style="55"/>
    <col min="12548" max="12548" width="4" style="55" customWidth="1"/>
    <col min="12549" max="12800" width="11.44140625" style="55"/>
    <col min="12801" max="12801" width="64.88671875" style="55" customWidth="1"/>
    <col min="12802" max="12802" width="3.33203125" style="55" customWidth="1"/>
    <col min="12803" max="12803" width="11.44140625" style="55"/>
    <col min="12804" max="12804" width="4" style="55" customWidth="1"/>
    <col min="12805" max="13056" width="11.44140625" style="55"/>
    <col min="13057" max="13057" width="64.88671875" style="55" customWidth="1"/>
    <col min="13058" max="13058" width="3.33203125" style="55" customWidth="1"/>
    <col min="13059" max="13059" width="11.44140625" style="55"/>
    <col min="13060" max="13060" width="4" style="55" customWidth="1"/>
    <col min="13061" max="13312" width="11.44140625" style="55"/>
    <col min="13313" max="13313" width="64.88671875" style="55" customWidth="1"/>
    <col min="13314" max="13314" width="3.33203125" style="55" customWidth="1"/>
    <col min="13315" max="13315" width="11.44140625" style="55"/>
    <col min="13316" max="13316" width="4" style="55" customWidth="1"/>
    <col min="13317" max="13568" width="11.44140625" style="55"/>
    <col min="13569" max="13569" width="64.88671875" style="55" customWidth="1"/>
    <col min="13570" max="13570" width="3.33203125" style="55" customWidth="1"/>
    <col min="13571" max="13571" width="11.44140625" style="55"/>
    <col min="13572" max="13572" width="4" style="55" customWidth="1"/>
    <col min="13573" max="13824" width="11.44140625" style="55"/>
    <col min="13825" max="13825" width="64.88671875" style="55" customWidth="1"/>
    <col min="13826" max="13826" width="3.33203125" style="55" customWidth="1"/>
    <col min="13827" max="13827" width="11.44140625" style="55"/>
    <col min="13828" max="13828" width="4" style="55" customWidth="1"/>
    <col min="13829" max="14080" width="11.44140625" style="55"/>
    <col min="14081" max="14081" width="64.88671875" style="55" customWidth="1"/>
    <col min="14082" max="14082" width="3.33203125" style="55" customWidth="1"/>
    <col min="14083" max="14083" width="11.44140625" style="55"/>
    <col min="14084" max="14084" width="4" style="55" customWidth="1"/>
    <col min="14085" max="14336" width="11.44140625" style="55"/>
    <col min="14337" max="14337" width="64.88671875" style="55" customWidth="1"/>
    <col min="14338" max="14338" width="3.33203125" style="55" customWidth="1"/>
    <col min="14339" max="14339" width="11.44140625" style="55"/>
    <col min="14340" max="14340" width="4" style="55" customWidth="1"/>
    <col min="14341" max="14592" width="11.44140625" style="55"/>
    <col min="14593" max="14593" width="64.88671875" style="55" customWidth="1"/>
    <col min="14594" max="14594" width="3.33203125" style="55" customWidth="1"/>
    <col min="14595" max="14595" width="11.44140625" style="55"/>
    <col min="14596" max="14596" width="4" style="55" customWidth="1"/>
    <col min="14597" max="14848" width="11.44140625" style="55"/>
    <col min="14849" max="14849" width="64.88671875" style="55" customWidth="1"/>
    <col min="14850" max="14850" width="3.33203125" style="55" customWidth="1"/>
    <col min="14851" max="14851" width="11.44140625" style="55"/>
    <col min="14852" max="14852" width="4" style="55" customWidth="1"/>
    <col min="14853" max="15104" width="11.44140625" style="55"/>
    <col min="15105" max="15105" width="64.88671875" style="55" customWidth="1"/>
    <col min="15106" max="15106" width="3.33203125" style="55" customWidth="1"/>
    <col min="15107" max="15107" width="11.44140625" style="55"/>
    <col min="15108" max="15108" width="4" style="55" customWidth="1"/>
    <col min="15109" max="15360" width="11.44140625" style="55"/>
    <col min="15361" max="15361" width="64.88671875" style="55" customWidth="1"/>
    <col min="15362" max="15362" width="3.33203125" style="55" customWidth="1"/>
    <col min="15363" max="15363" width="11.44140625" style="55"/>
    <col min="15364" max="15364" width="4" style="55" customWidth="1"/>
    <col min="15365" max="15616" width="11.44140625" style="55"/>
    <col min="15617" max="15617" width="64.88671875" style="55" customWidth="1"/>
    <col min="15618" max="15618" width="3.33203125" style="55" customWidth="1"/>
    <col min="15619" max="15619" width="11.44140625" style="55"/>
    <col min="15620" max="15620" width="4" style="55" customWidth="1"/>
    <col min="15621" max="15872" width="11.44140625" style="55"/>
    <col min="15873" max="15873" width="64.88671875" style="55" customWidth="1"/>
    <col min="15874" max="15874" width="3.33203125" style="55" customWidth="1"/>
    <col min="15875" max="15875" width="11.44140625" style="55"/>
    <col min="15876" max="15876" width="4" style="55" customWidth="1"/>
    <col min="15877" max="16128" width="11.44140625" style="55"/>
    <col min="16129" max="16129" width="64.88671875" style="55" customWidth="1"/>
    <col min="16130" max="16130" width="3.33203125" style="55" customWidth="1"/>
    <col min="16131" max="16131" width="11.44140625" style="55"/>
    <col min="16132" max="16132" width="4" style="55" customWidth="1"/>
    <col min="16133" max="16384" width="11.44140625" style="55"/>
  </cols>
  <sheetData>
    <row r="1" spans="1:5">
      <c r="A1" s="55" t="s">
        <v>232</v>
      </c>
    </row>
    <row r="2" spans="1:5">
      <c r="A2" s="55" t="s">
        <v>233</v>
      </c>
    </row>
    <row r="4" spans="1:5" s="68" customFormat="1">
      <c r="A4" s="11" t="s">
        <v>671</v>
      </c>
      <c r="B4" s="11"/>
      <c r="C4" s="11"/>
      <c r="D4" s="11"/>
      <c r="E4" s="127"/>
    </row>
    <row r="5" spans="1:5" s="68" customFormat="1">
      <c r="A5" s="11" t="s">
        <v>594</v>
      </c>
      <c r="B5" s="11"/>
      <c r="C5" s="11"/>
      <c r="D5" s="11"/>
      <c r="E5" s="127"/>
    </row>
    <row r="6" spans="1:5" ht="13.8" thickBot="1">
      <c r="A6" s="122"/>
      <c r="B6" s="122"/>
      <c r="C6" s="122"/>
      <c r="D6" s="122"/>
      <c r="E6" s="121"/>
    </row>
    <row r="7" spans="1:5">
      <c r="A7" s="38"/>
      <c r="B7" s="38"/>
      <c r="C7" s="38"/>
      <c r="D7" s="38"/>
      <c r="E7" s="115"/>
    </row>
    <row r="8" spans="1:5">
      <c r="A8" s="28"/>
      <c r="B8" s="28"/>
      <c r="C8" s="453" t="s">
        <v>521</v>
      </c>
      <c r="D8" s="453"/>
      <c r="E8" s="453"/>
    </row>
    <row r="9" spans="1:5">
      <c r="A9" s="28" t="s">
        <v>595</v>
      </c>
      <c r="B9" s="28"/>
      <c r="C9" s="455" t="s">
        <v>596</v>
      </c>
      <c r="D9" s="455"/>
      <c r="E9" s="455"/>
    </row>
    <row r="10" spans="1:5">
      <c r="A10" s="28"/>
      <c r="B10" s="28"/>
      <c r="C10" s="361" t="s">
        <v>524</v>
      </c>
      <c r="D10" s="372"/>
      <c r="E10" s="363" t="s">
        <v>525</v>
      </c>
    </row>
    <row r="11" spans="1:5" ht="13.8" thickBot="1">
      <c r="A11" s="122"/>
      <c r="B11" s="122"/>
      <c r="C11" s="122"/>
      <c r="D11" s="122"/>
      <c r="E11" s="121"/>
    </row>
    <row r="12" spans="1:5">
      <c r="A12" s="38"/>
      <c r="B12" s="38"/>
      <c r="C12" s="151"/>
      <c r="D12" s="38"/>
      <c r="E12" s="115"/>
    </row>
    <row r="13" spans="1:5">
      <c r="A13" s="45" t="s">
        <v>132</v>
      </c>
      <c r="B13" s="38"/>
      <c r="C13" s="257">
        <f>SUM(C15:C36)</f>
        <v>15111</v>
      </c>
      <c r="D13" s="45"/>
      <c r="E13" s="256">
        <f>SUM(E15:E36)</f>
        <v>99.999999999999986</v>
      </c>
    </row>
    <row r="14" spans="1:5">
      <c r="A14" s="38"/>
      <c r="B14" s="38"/>
      <c r="C14" s="151"/>
      <c r="D14" s="38"/>
      <c r="E14" s="48" t="str">
        <f>IF($A14&lt;&gt;0,C14/#REF!*100,"")</f>
        <v/>
      </c>
    </row>
    <row r="15" spans="1:5">
      <c r="A15" s="28"/>
      <c r="B15" s="28"/>
      <c r="C15" s="219"/>
      <c r="D15" s="28"/>
      <c r="E15" s="48"/>
    </row>
    <row r="16" spans="1:5">
      <c r="A16" s="28" t="s">
        <v>597</v>
      </c>
      <c r="B16" s="28"/>
      <c r="C16" s="219">
        <v>476</v>
      </c>
      <c r="D16" s="28"/>
      <c r="E16" s="48">
        <f t="shared" ref="E16:E36" si="0">C16/$C$13*100</f>
        <v>3.1500231619350143</v>
      </c>
    </row>
    <row r="17" spans="1:5">
      <c r="A17" s="28"/>
      <c r="B17" s="28"/>
      <c r="C17" s="219"/>
      <c r="D17" s="28"/>
      <c r="E17" s="48"/>
    </row>
    <row r="18" spans="1:5">
      <c r="A18" s="28" t="s">
        <v>598</v>
      </c>
      <c r="B18" s="28"/>
      <c r="C18" s="219">
        <v>3000</v>
      </c>
      <c r="D18" s="28"/>
      <c r="E18" s="48">
        <f t="shared" si="0"/>
        <v>19.853087155052609</v>
      </c>
    </row>
    <row r="19" spans="1:5">
      <c r="A19" s="28"/>
      <c r="B19" s="28"/>
      <c r="C19" s="219"/>
      <c r="D19" s="28"/>
      <c r="E19" s="48"/>
    </row>
    <row r="20" spans="1:5">
      <c r="A20" s="28" t="s">
        <v>599</v>
      </c>
      <c r="B20" s="28"/>
      <c r="C20" s="219">
        <v>109</v>
      </c>
      <c r="D20" s="28"/>
      <c r="E20" s="48">
        <f t="shared" si="0"/>
        <v>0.72132883330024489</v>
      </c>
    </row>
    <row r="21" spans="1:5">
      <c r="A21" s="28"/>
      <c r="B21" s="28"/>
      <c r="C21" s="242"/>
      <c r="D21" s="28"/>
      <c r="E21" s="48"/>
    </row>
    <row r="22" spans="1:5">
      <c r="A22" s="371" t="s">
        <v>600</v>
      </c>
      <c r="B22" s="28"/>
      <c r="C22" s="242">
        <v>112</v>
      </c>
      <c r="D22" s="28"/>
      <c r="E22" s="48">
        <f t="shared" si="0"/>
        <v>0.7411819204552974</v>
      </c>
    </row>
    <row r="23" spans="1:5">
      <c r="A23" s="28"/>
      <c r="B23" s="28"/>
      <c r="C23" s="242"/>
      <c r="D23" s="28"/>
      <c r="E23" s="48"/>
    </row>
    <row r="24" spans="1:5" ht="26.4">
      <c r="A24" s="371" t="s">
        <v>601</v>
      </c>
      <c r="B24" s="28"/>
      <c r="C24" s="242">
        <v>2607</v>
      </c>
      <c r="D24" s="28"/>
      <c r="E24" s="48">
        <f t="shared" si="0"/>
        <v>17.252332737740719</v>
      </c>
    </row>
    <row r="25" spans="1:5">
      <c r="A25" s="28"/>
      <c r="B25" s="28"/>
      <c r="C25" s="242"/>
      <c r="D25" s="28"/>
      <c r="E25" s="48"/>
    </row>
    <row r="26" spans="1:5" ht="26.4">
      <c r="A26" s="371" t="s">
        <v>602</v>
      </c>
      <c r="B26" s="28"/>
      <c r="C26" s="242">
        <v>42</v>
      </c>
      <c r="D26" s="28"/>
      <c r="E26" s="48">
        <f t="shared" si="0"/>
        <v>0.27794322017073653</v>
      </c>
    </row>
    <row r="27" spans="1:5">
      <c r="A27" s="28"/>
      <c r="B27" s="28"/>
      <c r="C27" s="242"/>
      <c r="D27" s="28"/>
      <c r="E27" s="48"/>
    </row>
    <row r="28" spans="1:5" ht="26.4">
      <c r="A28" s="371" t="s">
        <v>603</v>
      </c>
      <c r="B28" s="28"/>
      <c r="C28" s="242">
        <v>700</v>
      </c>
      <c r="D28" s="28"/>
      <c r="E28" s="48">
        <f t="shared" si="0"/>
        <v>4.6323870028456096</v>
      </c>
    </row>
    <row r="29" spans="1:5">
      <c r="A29" s="28"/>
      <c r="B29" s="28"/>
      <c r="C29" s="242"/>
      <c r="D29" s="28"/>
      <c r="E29" s="48"/>
    </row>
    <row r="30" spans="1:5" ht="26.4">
      <c r="A30" s="371" t="s">
        <v>604</v>
      </c>
      <c r="B30" s="28"/>
      <c r="C30" s="242">
        <v>1297</v>
      </c>
      <c r="D30" s="28"/>
      <c r="E30" s="48">
        <f t="shared" si="0"/>
        <v>8.5831513467010794</v>
      </c>
    </row>
    <row r="31" spans="1:5">
      <c r="A31" s="28"/>
      <c r="B31" s="28"/>
      <c r="C31" s="242"/>
      <c r="D31" s="28"/>
      <c r="E31" s="48"/>
    </row>
    <row r="32" spans="1:5" ht="26.4">
      <c r="A32" s="371" t="s">
        <v>605</v>
      </c>
      <c r="B32" s="28"/>
      <c r="C32" s="242">
        <v>3708</v>
      </c>
      <c r="D32" s="28"/>
      <c r="E32" s="48">
        <f t="shared" si="0"/>
        <v>24.538415723645027</v>
      </c>
    </row>
    <row r="33" spans="1:5">
      <c r="A33" s="28"/>
      <c r="B33" s="28"/>
      <c r="C33" s="242"/>
      <c r="D33" s="28"/>
      <c r="E33" s="48"/>
    </row>
    <row r="34" spans="1:5">
      <c r="A34" s="55" t="s">
        <v>606</v>
      </c>
      <c r="C34" s="242">
        <v>60</v>
      </c>
      <c r="E34" s="48">
        <f t="shared" si="0"/>
        <v>0.39706174310105224</v>
      </c>
    </row>
    <row r="35" spans="1:5">
      <c r="C35" s="242"/>
      <c r="E35" s="48"/>
    </row>
    <row r="36" spans="1:5">
      <c r="A36" s="28" t="s">
        <v>607</v>
      </c>
      <c r="C36" s="242">
        <v>3000</v>
      </c>
      <c r="E36" s="48">
        <f t="shared" si="0"/>
        <v>19.853087155052609</v>
      </c>
    </row>
    <row r="37" spans="1:5" ht="5.25" customHeight="1" thickBot="1">
      <c r="A37" s="28"/>
      <c r="B37" s="28"/>
      <c r="C37" s="219"/>
      <c r="D37" s="28"/>
      <c r="E37" s="48"/>
    </row>
    <row r="38" spans="1:5" ht="6.75" customHeight="1">
      <c r="A38" s="112"/>
      <c r="B38" s="112"/>
      <c r="C38" s="112"/>
      <c r="D38" s="112"/>
      <c r="E38" s="111"/>
    </row>
    <row r="39" spans="1:5">
      <c r="A39" s="28" t="s">
        <v>608</v>
      </c>
      <c r="B39" s="28"/>
      <c r="C39" s="28"/>
      <c r="D39" s="28"/>
      <c r="E39" s="48"/>
    </row>
    <row r="40" spans="1:5">
      <c r="A40" s="28" t="s">
        <v>247</v>
      </c>
      <c r="B40" s="28"/>
      <c r="C40" s="28"/>
      <c r="D40" s="28"/>
      <c r="E40" s="48"/>
    </row>
    <row r="43" spans="1:5">
      <c r="A43" s="45"/>
      <c r="B43" s="38"/>
      <c r="C43" s="257"/>
    </row>
    <row r="44" spans="1:5">
      <c r="A44" s="38"/>
      <c r="B44" s="38"/>
      <c r="C44" s="151"/>
    </row>
    <row r="45" spans="1:5">
      <c r="A45" s="37"/>
      <c r="B45" s="28"/>
      <c r="C45" s="219"/>
    </row>
    <row r="46" spans="1:5">
      <c r="A46" s="28"/>
      <c r="B46" s="28"/>
      <c r="C46" s="219"/>
    </row>
    <row r="47" spans="1:5">
      <c r="A47" s="28"/>
      <c r="B47" s="28"/>
      <c r="C47" s="219"/>
    </row>
    <row r="48" spans="1:5">
      <c r="A48" s="28"/>
      <c r="B48" s="28"/>
      <c r="C48" s="219"/>
    </row>
    <row r="49" spans="1:3">
      <c r="A49" s="28"/>
      <c r="B49" s="28"/>
      <c r="C49" s="219"/>
    </row>
  </sheetData>
  <mergeCells count="2">
    <mergeCell ref="C8:E8"/>
    <mergeCell ref="C9:E9"/>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A3" sqref="A3"/>
    </sheetView>
  </sheetViews>
  <sheetFormatPr baseColWidth="10" defaultRowHeight="13.2"/>
  <cols>
    <col min="1" max="1" width="52" style="55" customWidth="1"/>
    <col min="2" max="2" width="3" style="55" customWidth="1"/>
    <col min="3" max="3" width="11.44140625" style="55"/>
    <col min="4" max="4" width="4.5546875" style="55" customWidth="1"/>
    <col min="5" max="5" width="11.44140625" style="55"/>
    <col min="6" max="6" width="4.6640625" style="55" customWidth="1"/>
    <col min="7" max="256" width="11.44140625" style="55"/>
    <col min="257" max="257" width="49.109375" style="55" customWidth="1"/>
    <col min="258" max="258" width="3" style="55" customWidth="1"/>
    <col min="259" max="259" width="11.44140625" style="55"/>
    <col min="260" max="260" width="4.5546875" style="55" customWidth="1"/>
    <col min="261" max="261" width="11.44140625" style="55"/>
    <col min="262" max="262" width="4.6640625" style="55" customWidth="1"/>
    <col min="263" max="512" width="11.44140625" style="55"/>
    <col min="513" max="513" width="49.109375" style="55" customWidth="1"/>
    <col min="514" max="514" width="3" style="55" customWidth="1"/>
    <col min="515" max="515" width="11.44140625" style="55"/>
    <col min="516" max="516" width="4.5546875" style="55" customWidth="1"/>
    <col min="517" max="517" width="11.44140625" style="55"/>
    <col min="518" max="518" width="4.6640625" style="55" customWidth="1"/>
    <col min="519" max="768" width="11.44140625" style="55"/>
    <col min="769" max="769" width="49.109375" style="55" customWidth="1"/>
    <col min="770" max="770" width="3" style="55" customWidth="1"/>
    <col min="771" max="771" width="11.44140625" style="55"/>
    <col min="772" max="772" width="4.5546875" style="55" customWidth="1"/>
    <col min="773" max="773" width="11.44140625" style="55"/>
    <col min="774" max="774" width="4.6640625" style="55" customWidth="1"/>
    <col min="775" max="1024" width="11.44140625" style="55"/>
    <col min="1025" max="1025" width="49.109375" style="55" customWidth="1"/>
    <col min="1026" max="1026" width="3" style="55" customWidth="1"/>
    <col min="1027" max="1027" width="11.44140625" style="55"/>
    <col min="1028" max="1028" width="4.5546875" style="55" customWidth="1"/>
    <col min="1029" max="1029" width="11.44140625" style="55"/>
    <col min="1030" max="1030" width="4.6640625" style="55" customWidth="1"/>
    <col min="1031" max="1280" width="11.44140625" style="55"/>
    <col min="1281" max="1281" width="49.109375" style="55" customWidth="1"/>
    <col min="1282" max="1282" width="3" style="55" customWidth="1"/>
    <col min="1283" max="1283" width="11.44140625" style="55"/>
    <col min="1284" max="1284" width="4.5546875" style="55" customWidth="1"/>
    <col min="1285" max="1285" width="11.44140625" style="55"/>
    <col min="1286" max="1286" width="4.6640625" style="55" customWidth="1"/>
    <col min="1287" max="1536" width="11.44140625" style="55"/>
    <col min="1537" max="1537" width="49.109375" style="55" customWidth="1"/>
    <col min="1538" max="1538" width="3" style="55" customWidth="1"/>
    <col min="1539" max="1539" width="11.44140625" style="55"/>
    <col min="1540" max="1540" width="4.5546875" style="55" customWidth="1"/>
    <col min="1541" max="1541" width="11.44140625" style="55"/>
    <col min="1542" max="1542" width="4.6640625" style="55" customWidth="1"/>
    <col min="1543" max="1792" width="11.44140625" style="55"/>
    <col min="1793" max="1793" width="49.109375" style="55" customWidth="1"/>
    <col min="1794" max="1794" width="3" style="55" customWidth="1"/>
    <col min="1795" max="1795" width="11.44140625" style="55"/>
    <col min="1796" max="1796" width="4.5546875" style="55" customWidth="1"/>
    <col min="1797" max="1797" width="11.44140625" style="55"/>
    <col min="1798" max="1798" width="4.6640625" style="55" customWidth="1"/>
    <col min="1799" max="2048" width="11.44140625" style="55"/>
    <col min="2049" max="2049" width="49.109375" style="55" customWidth="1"/>
    <col min="2050" max="2050" width="3" style="55" customWidth="1"/>
    <col min="2051" max="2051" width="11.44140625" style="55"/>
    <col min="2052" max="2052" width="4.5546875" style="55" customWidth="1"/>
    <col min="2053" max="2053" width="11.44140625" style="55"/>
    <col min="2054" max="2054" width="4.6640625" style="55" customWidth="1"/>
    <col min="2055" max="2304" width="11.44140625" style="55"/>
    <col min="2305" max="2305" width="49.109375" style="55" customWidth="1"/>
    <col min="2306" max="2306" width="3" style="55" customWidth="1"/>
    <col min="2307" max="2307" width="11.44140625" style="55"/>
    <col min="2308" max="2308" width="4.5546875" style="55" customWidth="1"/>
    <col min="2309" max="2309" width="11.44140625" style="55"/>
    <col min="2310" max="2310" width="4.6640625" style="55" customWidth="1"/>
    <col min="2311" max="2560" width="11.44140625" style="55"/>
    <col min="2561" max="2561" width="49.109375" style="55" customWidth="1"/>
    <col min="2562" max="2562" width="3" style="55" customWidth="1"/>
    <col min="2563" max="2563" width="11.44140625" style="55"/>
    <col min="2564" max="2564" width="4.5546875" style="55" customWidth="1"/>
    <col min="2565" max="2565" width="11.44140625" style="55"/>
    <col min="2566" max="2566" width="4.6640625" style="55" customWidth="1"/>
    <col min="2567" max="2816" width="11.44140625" style="55"/>
    <col min="2817" max="2817" width="49.109375" style="55" customWidth="1"/>
    <col min="2818" max="2818" width="3" style="55" customWidth="1"/>
    <col min="2819" max="2819" width="11.44140625" style="55"/>
    <col min="2820" max="2820" width="4.5546875" style="55" customWidth="1"/>
    <col min="2821" max="2821" width="11.44140625" style="55"/>
    <col min="2822" max="2822" width="4.6640625" style="55" customWidth="1"/>
    <col min="2823" max="3072" width="11.44140625" style="55"/>
    <col min="3073" max="3073" width="49.109375" style="55" customWidth="1"/>
    <col min="3074" max="3074" width="3" style="55" customWidth="1"/>
    <col min="3075" max="3075" width="11.44140625" style="55"/>
    <col min="3076" max="3076" width="4.5546875" style="55" customWidth="1"/>
    <col min="3077" max="3077" width="11.44140625" style="55"/>
    <col min="3078" max="3078" width="4.6640625" style="55" customWidth="1"/>
    <col min="3079" max="3328" width="11.44140625" style="55"/>
    <col min="3329" max="3329" width="49.109375" style="55" customWidth="1"/>
    <col min="3330" max="3330" width="3" style="55" customWidth="1"/>
    <col min="3331" max="3331" width="11.44140625" style="55"/>
    <col min="3332" max="3332" width="4.5546875" style="55" customWidth="1"/>
    <col min="3333" max="3333" width="11.44140625" style="55"/>
    <col min="3334" max="3334" width="4.6640625" style="55" customWidth="1"/>
    <col min="3335" max="3584" width="11.44140625" style="55"/>
    <col min="3585" max="3585" width="49.109375" style="55" customWidth="1"/>
    <col min="3586" max="3586" width="3" style="55" customWidth="1"/>
    <col min="3587" max="3587" width="11.44140625" style="55"/>
    <col min="3588" max="3588" width="4.5546875" style="55" customWidth="1"/>
    <col min="3589" max="3589" width="11.44140625" style="55"/>
    <col min="3590" max="3590" width="4.6640625" style="55" customWidth="1"/>
    <col min="3591" max="3840" width="11.44140625" style="55"/>
    <col min="3841" max="3841" width="49.109375" style="55" customWidth="1"/>
    <col min="3842" max="3842" width="3" style="55" customWidth="1"/>
    <col min="3843" max="3843" width="11.44140625" style="55"/>
    <col min="3844" max="3844" width="4.5546875" style="55" customWidth="1"/>
    <col min="3845" max="3845" width="11.44140625" style="55"/>
    <col min="3846" max="3846" width="4.6640625" style="55" customWidth="1"/>
    <col min="3847" max="4096" width="11.44140625" style="55"/>
    <col min="4097" max="4097" width="49.109375" style="55" customWidth="1"/>
    <col min="4098" max="4098" width="3" style="55" customWidth="1"/>
    <col min="4099" max="4099" width="11.44140625" style="55"/>
    <col min="4100" max="4100" width="4.5546875" style="55" customWidth="1"/>
    <col min="4101" max="4101" width="11.44140625" style="55"/>
    <col min="4102" max="4102" width="4.6640625" style="55" customWidth="1"/>
    <col min="4103" max="4352" width="11.44140625" style="55"/>
    <col min="4353" max="4353" width="49.109375" style="55" customWidth="1"/>
    <col min="4354" max="4354" width="3" style="55" customWidth="1"/>
    <col min="4355" max="4355" width="11.44140625" style="55"/>
    <col min="4356" max="4356" width="4.5546875" style="55" customWidth="1"/>
    <col min="4357" max="4357" width="11.44140625" style="55"/>
    <col min="4358" max="4358" width="4.6640625" style="55" customWidth="1"/>
    <col min="4359" max="4608" width="11.44140625" style="55"/>
    <col min="4609" max="4609" width="49.109375" style="55" customWidth="1"/>
    <col min="4610" max="4610" width="3" style="55" customWidth="1"/>
    <col min="4611" max="4611" width="11.44140625" style="55"/>
    <col min="4612" max="4612" width="4.5546875" style="55" customWidth="1"/>
    <col min="4613" max="4613" width="11.44140625" style="55"/>
    <col min="4614" max="4614" width="4.6640625" style="55" customWidth="1"/>
    <col min="4615" max="4864" width="11.44140625" style="55"/>
    <col min="4865" max="4865" width="49.109375" style="55" customWidth="1"/>
    <col min="4866" max="4866" width="3" style="55" customWidth="1"/>
    <col min="4867" max="4867" width="11.44140625" style="55"/>
    <col min="4868" max="4868" width="4.5546875" style="55" customWidth="1"/>
    <col min="4869" max="4869" width="11.44140625" style="55"/>
    <col min="4870" max="4870" width="4.6640625" style="55" customWidth="1"/>
    <col min="4871" max="5120" width="11.44140625" style="55"/>
    <col min="5121" max="5121" width="49.109375" style="55" customWidth="1"/>
    <col min="5122" max="5122" width="3" style="55" customWidth="1"/>
    <col min="5123" max="5123" width="11.44140625" style="55"/>
    <col min="5124" max="5124" width="4.5546875" style="55" customWidth="1"/>
    <col min="5125" max="5125" width="11.44140625" style="55"/>
    <col min="5126" max="5126" width="4.6640625" style="55" customWidth="1"/>
    <col min="5127" max="5376" width="11.44140625" style="55"/>
    <col min="5377" max="5377" width="49.109375" style="55" customWidth="1"/>
    <col min="5378" max="5378" width="3" style="55" customWidth="1"/>
    <col min="5379" max="5379" width="11.44140625" style="55"/>
    <col min="5380" max="5380" width="4.5546875" style="55" customWidth="1"/>
    <col min="5381" max="5381" width="11.44140625" style="55"/>
    <col min="5382" max="5382" width="4.6640625" style="55" customWidth="1"/>
    <col min="5383" max="5632" width="11.44140625" style="55"/>
    <col min="5633" max="5633" width="49.109375" style="55" customWidth="1"/>
    <col min="5634" max="5634" width="3" style="55" customWidth="1"/>
    <col min="5635" max="5635" width="11.44140625" style="55"/>
    <col min="5636" max="5636" width="4.5546875" style="55" customWidth="1"/>
    <col min="5637" max="5637" width="11.44140625" style="55"/>
    <col min="5638" max="5638" width="4.6640625" style="55" customWidth="1"/>
    <col min="5639" max="5888" width="11.44140625" style="55"/>
    <col min="5889" max="5889" width="49.109375" style="55" customWidth="1"/>
    <col min="5890" max="5890" width="3" style="55" customWidth="1"/>
    <col min="5891" max="5891" width="11.44140625" style="55"/>
    <col min="5892" max="5892" width="4.5546875" style="55" customWidth="1"/>
    <col min="5893" max="5893" width="11.44140625" style="55"/>
    <col min="5894" max="5894" width="4.6640625" style="55" customWidth="1"/>
    <col min="5895" max="6144" width="11.44140625" style="55"/>
    <col min="6145" max="6145" width="49.109375" style="55" customWidth="1"/>
    <col min="6146" max="6146" width="3" style="55" customWidth="1"/>
    <col min="6147" max="6147" width="11.44140625" style="55"/>
    <col min="6148" max="6148" width="4.5546875" style="55" customWidth="1"/>
    <col min="6149" max="6149" width="11.44140625" style="55"/>
    <col min="6150" max="6150" width="4.6640625" style="55" customWidth="1"/>
    <col min="6151" max="6400" width="11.44140625" style="55"/>
    <col min="6401" max="6401" width="49.109375" style="55" customWidth="1"/>
    <col min="6402" max="6402" width="3" style="55" customWidth="1"/>
    <col min="6403" max="6403" width="11.44140625" style="55"/>
    <col min="6404" max="6404" width="4.5546875" style="55" customWidth="1"/>
    <col min="6405" max="6405" width="11.44140625" style="55"/>
    <col min="6406" max="6406" width="4.6640625" style="55" customWidth="1"/>
    <col min="6407" max="6656" width="11.44140625" style="55"/>
    <col min="6657" max="6657" width="49.109375" style="55" customWidth="1"/>
    <col min="6658" max="6658" width="3" style="55" customWidth="1"/>
    <col min="6659" max="6659" width="11.44140625" style="55"/>
    <col min="6660" max="6660" width="4.5546875" style="55" customWidth="1"/>
    <col min="6661" max="6661" width="11.44140625" style="55"/>
    <col min="6662" max="6662" width="4.6640625" style="55" customWidth="1"/>
    <col min="6663" max="6912" width="11.44140625" style="55"/>
    <col min="6913" max="6913" width="49.109375" style="55" customWidth="1"/>
    <col min="6914" max="6914" width="3" style="55" customWidth="1"/>
    <col min="6915" max="6915" width="11.44140625" style="55"/>
    <col min="6916" max="6916" width="4.5546875" style="55" customWidth="1"/>
    <col min="6917" max="6917" width="11.44140625" style="55"/>
    <col min="6918" max="6918" width="4.6640625" style="55" customWidth="1"/>
    <col min="6919" max="7168" width="11.44140625" style="55"/>
    <col min="7169" max="7169" width="49.109375" style="55" customWidth="1"/>
    <col min="7170" max="7170" width="3" style="55" customWidth="1"/>
    <col min="7171" max="7171" width="11.44140625" style="55"/>
    <col min="7172" max="7172" width="4.5546875" style="55" customWidth="1"/>
    <col min="7173" max="7173" width="11.44140625" style="55"/>
    <col min="7174" max="7174" width="4.6640625" style="55" customWidth="1"/>
    <col min="7175" max="7424" width="11.44140625" style="55"/>
    <col min="7425" max="7425" width="49.109375" style="55" customWidth="1"/>
    <col min="7426" max="7426" width="3" style="55" customWidth="1"/>
    <col min="7427" max="7427" width="11.44140625" style="55"/>
    <col min="7428" max="7428" width="4.5546875" style="55" customWidth="1"/>
    <col min="7429" max="7429" width="11.44140625" style="55"/>
    <col min="7430" max="7430" width="4.6640625" style="55" customWidth="1"/>
    <col min="7431" max="7680" width="11.44140625" style="55"/>
    <col min="7681" max="7681" width="49.109375" style="55" customWidth="1"/>
    <col min="7682" max="7682" width="3" style="55" customWidth="1"/>
    <col min="7683" max="7683" width="11.44140625" style="55"/>
    <col min="7684" max="7684" width="4.5546875" style="55" customWidth="1"/>
    <col min="7685" max="7685" width="11.44140625" style="55"/>
    <col min="7686" max="7686" width="4.6640625" style="55" customWidth="1"/>
    <col min="7687" max="7936" width="11.44140625" style="55"/>
    <col min="7937" max="7937" width="49.109375" style="55" customWidth="1"/>
    <col min="7938" max="7938" width="3" style="55" customWidth="1"/>
    <col min="7939" max="7939" width="11.44140625" style="55"/>
    <col min="7940" max="7940" width="4.5546875" style="55" customWidth="1"/>
    <col min="7941" max="7941" width="11.44140625" style="55"/>
    <col min="7942" max="7942" width="4.6640625" style="55" customWidth="1"/>
    <col min="7943" max="8192" width="11.44140625" style="55"/>
    <col min="8193" max="8193" width="49.109375" style="55" customWidth="1"/>
    <col min="8194" max="8194" width="3" style="55" customWidth="1"/>
    <col min="8195" max="8195" width="11.44140625" style="55"/>
    <col min="8196" max="8196" width="4.5546875" style="55" customWidth="1"/>
    <col min="8197" max="8197" width="11.44140625" style="55"/>
    <col min="8198" max="8198" width="4.6640625" style="55" customWidth="1"/>
    <col min="8199" max="8448" width="11.44140625" style="55"/>
    <col min="8449" max="8449" width="49.109375" style="55" customWidth="1"/>
    <col min="8450" max="8450" width="3" style="55" customWidth="1"/>
    <col min="8451" max="8451" width="11.44140625" style="55"/>
    <col min="8452" max="8452" width="4.5546875" style="55" customWidth="1"/>
    <col min="8453" max="8453" width="11.44140625" style="55"/>
    <col min="8454" max="8454" width="4.6640625" style="55" customWidth="1"/>
    <col min="8455" max="8704" width="11.44140625" style="55"/>
    <col min="8705" max="8705" width="49.109375" style="55" customWidth="1"/>
    <col min="8706" max="8706" width="3" style="55" customWidth="1"/>
    <col min="8707" max="8707" width="11.44140625" style="55"/>
    <col min="8708" max="8708" width="4.5546875" style="55" customWidth="1"/>
    <col min="8709" max="8709" width="11.44140625" style="55"/>
    <col min="8710" max="8710" width="4.6640625" style="55" customWidth="1"/>
    <col min="8711" max="8960" width="11.44140625" style="55"/>
    <col min="8961" max="8961" width="49.109375" style="55" customWidth="1"/>
    <col min="8962" max="8962" width="3" style="55" customWidth="1"/>
    <col min="8963" max="8963" width="11.44140625" style="55"/>
    <col min="8964" max="8964" width="4.5546875" style="55" customWidth="1"/>
    <col min="8965" max="8965" width="11.44140625" style="55"/>
    <col min="8966" max="8966" width="4.6640625" style="55" customWidth="1"/>
    <col min="8967" max="9216" width="11.44140625" style="55"/>
    <col min="9217" max="9217" width="49.109375" style="55" customWidth="1"/>
    <col min="9218" max="9218" width="3" style="55" customWidth="1"/>
    <col min="9219" max="9219" width="11.44140625" style="55"/>
    <col min="9220" max="9220" width="4.5546875" style="55" customWidth="1"/>
    <col min="9221" max="9221" width="11.44140625" style="55"/>
    <col min="9222" max="9222" width="4.6640625" style="55" customWidth="1"/>
    <col min="9223" max="9472" width="11.44140625" style="55"/>
    <col min="9473" max="9473" width="49.109375" style="55" customWidth="1"/>
    <col min="9474" max="9474" width="3" style="55" customWidth="1"/>
    <col min="9475" max="9475" width="11.44140625" style="55"/>
    <col min="9476" max="9476" width="4.5546875" style="55" customWidth="1"/>
    <col min="9477" max="9477" width="11.44140625" style="55"/>
    <col min="9478" max="9478" width="4.6640625" style="55" customWidth="1"/>
    <col min="9479" max="9728" width="11.44140625" style="55"/>
    <col min="9729" max="9729" width="49.109375" style="55" customWidth="1"/>
    <col min="9730" max="9730" width="3" style="55" customWidth="1"/>
    <col min="9731" max="9731" width="11.44140625" style="55"/>
    <col min="9732" max="9732" width="4.5546875" style="55" customWidth="1"/>
    <col min="9733" max="9733" width="11.44140625" style="55"/>
    <col min="9734" max="9734" width="4.6640625" style="55" customWidth="1"/>
    <col min="9735" max="9984" width="11.44140625" style="55"/>
    <col min="9985" max="9985" width="49.109375" style="55" customWidth="1"/>
    <col min="9986" max="9986" width="3" style="55" customWidth="1"/>
    <col min="9987" max="9987" width="11.44140625" style="55"/>
    <col min="9988" max="9988" width="4.5546875" style="55" customWidth="1"/>
    <col min="9989" max="9989" width="11.44140625" style="55"/>
    <col min="9990" max="9990" width="4.6640625" style="55" customWidth="1"/>
    <col min="9991" max="10240" width="11.44140625" style="55"/>
    <col min="10241" max="10241" width="49.109375" style="55" customWidth="1"/>
    <col min="10242" max="10242" width="3" style="55" customWidth="1"/>
    <col min="10243" max="10243" width="11.44140625" style="55"/>
    <col min="10244" max="10244" width="4.5546875" style="55" customWidth="1"/>
    <col min="10245" max="10245" width="11.44140625" style="55"/>
    <col min="10246" max="10246" width="4.6640625" style="55" customWidth="1"/>
    <col min="10247" max="10496" width="11.44140625" style="55"/>
    <col min="10497" max="10497" width="49.109375" style="55" customWidth="1"/>
    <col min="10498" max="10498" width="3" style="55" customWidth="1"/>
    <col min="10499" max="10499" width="11.44140625" style="55"/>
    <col min="10500" max="10500" width="4.5546875" style="55" customWidth="1"/>
    <col min="10501" max="10501" width="11.44140625" style="55"/>
    <col min="10502" max="10502" width="4.6640625" style="55" customWidth="1"/>
    <col min="10503" max="10752" width="11.44140625" style="55"/>
    <col min="10753" max="10753" width="49.109375" style="55" customWidth="1"/>
    <col min="10754" max="10754" width="3" style="55" customWidth="1"/>
    <col min="10755" max="10755" width="11.44140625" style="55"/>
    <col min="10756" max="10756" width="4.5546875" style="55" customWidth="1"/>
    <col min="10757" max="10757" width="11.44140625" style="55"/>
    <col min="10758" max="10758" width="4.6640625" style="55" customWidth="1"/>
    <col min="10759" max="11008" width="11.44140625" style="55"/>
    <col min="11009" max="11009" width="49.109375" style="55" customWidth="1"/>
    <col min="11010" max="11010" width="3" style="55" customWidth="1"/>
    <col min="11011" max="11011" width="11.44140625" style="55"/>
    <col min="11012" max="11012" width="4.5546875" style="55" customWidth="1"/>
    <col min="11013" max="11013" width="11.44140625" style="55"/>
    <col min="11014" max="11014" width="4.6640625" style="55" customWidth="1"/>
    <col min="11015" max="11264" width="11.44140625" style="55"/>
    <col min="11265" max="11265" width="49.109375" style="55" customWidth="1"/>
    <col min="11266" max="11266" width="3" style="55" customWidth="1"/>
    <col min="11267" max="11267" width="11.44140625" style="55"/>
    <col min="11268" max="11268" width="4.5546875" style="55" customWidth="1"/>
    <col min="11269" max="11269" width="11.44140625" style="55"/>
    <col min="11270" max="11270" width="4.6640625" style="55" customWidth="1"/>
    <col min="11271" max="11520" width="11.44140625" style="55"/>
    <col min="11521" max="11521" width="49.109375" style="55" customWidth="1"/>
    <col min="11522" max="11522" width="3" style="55" customWidth="1"/>
    <col min="11523" max="11523" width="11.44140625" style="55"/>
    <col min="11524" max="11524" width="4.5546875" style="55" customWidth="1"/>
    <col min="11525" max="11525" width="11.44140625" style="55"/>
    <col min="11526" max="11526" width="4.6640625" style="55" customWidth="1"/>
    <col min="11527" max="11776" width="11.44140625" style="55"/>
    <col min="11777" max="11777" width="49.109375" style="55" customWidth="1"/>
    <col min="11778" max="11778" width="3" style="55" customWidth="1"/>
    <col min="11779" max="11779" width="11.44140625" style="55"/>
    <col min="11780" max="11780" width="4.5546875" style="55" customWidth="1"/>
    <col min="11781" max="11781" width="11.44140625" style="55"/>
    <col min="11782" max="11782" width="4.6640625" style="55" customWidth="1"/>
    <col min="11783" max="12032" width="11.44140625" style="55"/>
    <col min="12033" max="12033" width="49.109375" style="55" customWidth="1"/>
    <col min="12034" max="12034" width="3" style="55" customWidth="1"/>
    <col min="12035" max="12035" width="11.44140625" style="55"/>
    <col min="12036" max="12036" width="4.5546875" style="55" customWidth="1"/>
    <col min="12037" max="12037" width="11.44140625" style="55"/>
    <col min="12038" max="12038" width="4.6640625" style="55" customWidth="1"/>
    <col min="12039" max="12288" width="11.44140625" style="55"/>
    <col min="12289" max="12289" width="49.109375" style="55" customWidth="1"/>
    <col min="12290" max="12290" width="3" style="55" customWidth="1"/>
    <col min="12291" max="12291" width="11.44140625" style="55"/>
    <col min="12292" max="12292" width="4.5546875" style="55" customWidth="1"/>
    <col min="12293" max="12293" width="11.44140625" style="55"/>
    <col min="12294" max="12294" width="4.6640625" style="55" customWidth="1"/>
    <col min="12295" max="12544" width="11.44140625" style="55"/>
    <col min="12545" max="12545" width="49.109375" style="55" customWidth="1"/>
    <col min="12546" max="12546" width="3" style="55" customWidth="1"/>
    <col min="12547" max="12547" width="11.44140625" style="55"/>
    <col min="12548" max="12548" width="4.5546875" style="55" customWidth="1"/>
    <col min="12549" max="12549" width="11.44140625" style="55"/>
    <col min="12550" max="12550" width="4.6640625" style="55" customWidth="1"/>
    <col min="12551" max="12800" width="11.44140625" style="55"/>
    <col min="12801" max="12801" width="49.109375" style="55" customWidth="1"/>
    <col min="12802" max="12802" width="3" style="55" customWidth="1"/>
    <col min="12803" max="12803" width="11.44140625" style="55"/>
    <col min="12804" max="12804" width="4.5546875" style="55" customWidth="1"/>
    <col min="12805" max="12805" width="11.44140625" style="55"/>
    <col min="12806" max="12806" width="4.6640625" style="55" customWidth="1"/>
    <col min="12807" max="13056" width="11.44140625" style="55"/>
    <col min="13057" max="13057" width="49.109375" style="55" customWidth="1"/>
    <col min="13058" max="13058" width="3" style="55" customWidth="1"/>
    <col min="13059" max="13059" width="11.44140625" style="55"/>
    <col min="13060" max="13060" width="4.5546875" style="55" customWidth="1"/>
    <col min="13061" max="13061" width="11.44140625" style="55"/>
    <col min="13062" max="13062" width="4.6640625" style="55" customWidth="1"/>
    <col min="13063" max="13312" width="11.44140625" style="55"/>
    <col min="13313" max="13313" width="49.109375" style="55" customWidth="1"/>
    <col min="13314" max="13314" width="3" style="55" customWidth="1"/>
    <col min="13315" max="13315" width="11.44140625" style="55"/>
    <col min="13316" max="13316" width="4.5546875" style="55" customWidth="1"/>
    <col min="13317" max="13317" width="11.44140625" style="55"/>
    <col min="13318" max="13318" width="4.6640625" style="55" customWidth="1"/>
    <col min="13319" max="13568" width="11.44140625" style="55"/>
    <col min="13569" max="13569" width="49.109375" style="55" customWidth="1"/>
    <col min="13570" max="13570" width="3" style="55" customWidth="1"/>
    <col min="13571" max="13571" width="11.44140625" style="55"/>
    <col min="13572" max="13572" width="4.5546875" style="55" customWidth="1"/>
    <col min="13573" max="13573" width="11.44140625" style="55"/>
    <col min="13574" max="13574" width="4.6640625" style="55" customWidth="1"/>
    <col min="13575" max="13824" width="11.44140625" style="55"/>
    <col min="13825" max="13825" width="49.109375" style="55" customWidth="1"/>
    <col min="13826" max="13826" width="3" style="55" customWidth="1"/>
    <col min="13827" max="13827" width="11.44140625" style="55"/>
    <col min="13828" max="13828" width="4.5546875" style="55" customWidth="1"/>
    <col min="13829" max="13829" width="11.44140625" style="55"/>
    <col min="13830" max="13830" width="4.6640625" style="55" customWidth="1"/>
    <col min="13831" max="14080" width="11.44140625" style="55"/>
    <col min="14081" max="14081" width="49.109375" style="55" customWidth="1"/>
    <col min="14082" max="14082" width="3" style="55" customWidth="1"/>
    <col min="14083" max="14083" width="11.44140625" style="55"/>
    <col min="14084" max="14084" width="4.5546875" style="55" customWidth="1"/>
    <col min="14085" max="14085" width="11.44140625" style="55"/>
    <col min="14086" max="14086" width="4.6640625" style="55" customWidth="1"/>
    <col min="14087" max="14336" width="11.44140625" style="55"/>
    <col min="14337" max="14337" width="49.109375" style="55" customWidth="1"/>
    <col min="14338" max="14338" width="3" style="55" customWidth="1"/>
    <col min="14339" max="14339" width="11.44140625" style="55"/>
    <col min="14340" max="14340" width="4.5546875" style="55" customWidth="1"/>
    <col min="14341" max="14341" width="11.44140625" style="55"/>
    <col min="14342" max="14342" width="4.6640625" style="55" customWidth="1"/>
    <col min="14343" max="14592" width="11.44140625" style="55"/>
    <col min="14593" max="14593" width="49.109375" style="55" customWidth="1"/>
    <col min="14594" max="14594" width="3" style="55" customWidth="1"/>
    <col min="14595" max="14595" width="11.44140625" style="55"/>
    <col min="14596" max="14596" width="4.5546875" style="55" customWidth="1"/>
    <col min="14597" max="14597" width="11.44140625" style="55"/>
    <col min="14598" max="14598" width="4.6640625" style="55" customWidth="1"/>
    <col min="14599" max="14848" width="11.44140625" style="55"/>
    <col min="14849" max="14849" width="49.109375" style="55" customWidth="1"/>
    <col min="14850" max="14850" width="3" style="55" customWidth="1"/>
    <col min="14851" max="14851" width="11.44140625" style="55"/>
    <col min="14852" max="14852" width="4.5546875" style="55" customWidth="1"/>
    <col min="14853" max="14853" width="11.44140625" style="55"/>
    <col min="14854" max="14854" width="4.6640625" style="55" customWidth="1"/>
    <col min="14855" max="15104" width="11.44140625" style="55"/>
    <col min="15105" max="15105" width="49.109375" style="55" customWidth="1"/>
    <col min="15106" max="15106" width="3" style="55" customWidth="1"/>
    <col min="15107" max="15107" width="11.44140625" style="55"/>
    <col min="15108" max="15108" width="4.5546875" style="55" customWidth="1"/>
    <col min="15109" max="15109" width="11.44140625" style="55"/>
    <col min="15110" max="15110" width="4.6640625" style="55" customWidth="1"/>
    <col min="15111" max="15360" width="11.44140625" style="55"/>
    <col min="15361" max="15361" width="49.109375" style="55" customWidth="1"/>
    <col min="15362" max="15362" width="3" style="55" customWidth="1"/>
    <col min="15363" max="15363" width="11.44140625" style="55"/>
    <col min="15364" max="15364" width="4.5546875" style="55" customWidth="1"/>
    <col min="15365" max="15365" width="11.44140625" style="55"/>
    <col min="15366" max="15366" width="4.6640625" style="55" customWidth="1"/>
    <col min="15367" max="15616" width="11.44140625" style="55"/>
    <col min="15617" max="15617" width="49.109375" style="55" customWidth="1"/>
    <col min="15618" max="15618" width="3" style="55" customWidth="1"/>
    <col min="15619" max="15619" width="11.44140625" style="55"/>
    <col min="15620" max="15620" width="4.5546875" style="55" customWidth="1"/>
    <col min="15621" max="15621" width="11.44140625" style="55"/>
    <col min="15622" max="15622" width="4.6640625" style="55" customWidth="1"/>
    <col min="15623" max="15872" width="11.44140625" style="55"/>
    <col min="15873" max="15873" width="49.109375" style="55" customWidth="1"/>
    <col min="15874" max="15874" width="3" style="55" customWidth="1"/>
    <col min="15875" max="15875" width="11.44140625" style="55"/>
    <col min="15876" max="15876" width="4.5546875" style="55" customWidth="1"/>
    <col min="15877" max="15877" width="11.44140625" style="55"/>
    <col min="15878" max="15878" width="4.6640625" style="55" customWidth="1"/>
    <col min="15879" max="16128" width="11.44140625" style="55"/>
    <col min="16129" max="16129" width="49.109375" style="55" customWidth="1"/>
    <col min="16130" max="16130" width="3" style="55" customWidth="1"/>
    <col min="16131" max="16131" width="11.44140625" style="55"/>
    <col min="16132" max="16132" width="4.5546875" style="55" customWidth="1"/>
    <col min="16133" max="16133" width="11.44140625" style="55"/>
    <col min="16134" max="16134" width="4.6640625" style="55" customWidth="1"/>
    <col min="16135" max="16384" width="11.44140625" style="55"/>
  </cols>
  <sheetData>
    <row r="1" spans="1:11">
      <c r="A1" s="55" t="s">
        <v>240</v>
      </c>
    </row>
    <row r="2" spans="1:11">
      <c r="A2" s="55" t="s">
        <v>233</v>
      </c>
    </row>
    <row r="3" spans="1:11" ht="8.25" customHeight="1"/>
    <row r="4" spans="1:11">
      <c r="A4" s="28" t="s">
        <v>672</v>
      </c>
    </row>
    <row r="5" spans="1:11">
      <c r="A5" s="28" t="s">
        <v>609</v>
      </c>
    </row>
    <row r="6" spans="1:11" ht="6.75" customHeight="1" thickBot="1">
      <c r="F6" s="61"/>
    </row>
    <row r="7" spans="1:11" ht="9.75" customHeight="1">
      <c r="A7" s="112"/>
      <c r="B7" s="112"/>
      <c r="C7" s="112"/>
      <c r="D7" s="112"/>
      <c r="E7" s="111"/>
    </row>
    <row r="8" spans="1:11">
      <c r="A8" s="38"/>
      <c r="B8" s="38"/>
      <c r="C8" s="453" t="s">
        <v>521</v>
      </c>
      <c r="D8" s="453"/>
      <c r="E8" s="453"/>
    </row>
    <row r="9" spans="1:11">
      <c r="A9" s="28" t="s">
        <v>595</v>
      </c>
      <c r="B9" s="28"/>
      <c r="C9" s="455" t="s">
        <v>596</v>
      </c>
      <c r="D9" s="455"/>
      <c r="E9" s="455"/>
    </row>
    <row r="10" spans="1:11">
      <c r="A10" s="28"/>
      <c r="B10" s="28"/>
      <c r="C10" s="361" t="s">
        <v>524</v>
      </c>
      <c r="D10" s="372"/>
      <c r="E10" s="363" t="s">
        <v>525</v>
      </c>
    </row>
    <row r="11" spans="1:11" ht="9" customHeight="1" thickBot="1">
      <c r="A11" s="122"/>
      <c r="B11" s="122"/>
      <c r="C11" s="122"/>
      <c r="D11" s="122"/>
      <c r="E11" s="121"/>
      <c r="F11" s="61"/>
    </row>
    <row r="12" spans="1:11" ht="10.5" customHeight="1"/>
    <row r="13" spans="1:11">
      <c r="A13" s="37" t="s">
        <v>132</v>
      </c>
      <c r="C13" s="373">
        <f>SUM(C15+C21+C28)</f>
        <v>7474</v>
      </c>
      <c r="D13" s="373"/>
      <c r="E13" s="374">
        <f>SUM(E15+E21+E28)</f>
        <v>100</v>
      </c>
      <c r="G13" s="375"/>
      <c r="H13" s="383"/>
      <c r="I13" s="376"/>
      <c r="J13" s="375"/>
      <c r="K13" s="374"/>
    </row>
    <row r="14" spans="1:11" ht="9.9" customHeight="1">
      <c r="C14" s="104"/>
      <c r="D14" s="62"/>
      <c r="E14" s="62"/>
      <c r="G14" s="383"/>
      <c r="H14" s="383"/>
      <c r="I14" s="378"/>
      <c r="J14" s="383"/>
      <c r="K14" s="387"/>
    </row>
    <row r="15" spans="1:11">
      <c r="A15" s="377" t="s">
        <v>610</v>
      </c>
      <c r="B15" s="167"/>
      <c r="C15" s="382">
        <f>SUM(C16:C18)</f>
        <v>5656</v>
      </c>
      <c r="D15" s="167"/>
      <c r="E15" s="388">
        <f>IF(A15&lt;&gt;0,C15/$C$13*100,"")</f>
        <v>75.675675675675677</v>
      </c>
      <c r="F15" s="383"/>
      <c r="G15" s="375"/>
      <c r="H15" s="383"/>
      <c r="I15" s="378"/>
      <c r="J15" s="383"/>
      <c r="K15" s="387"/>
    </row>
    <row r="16" spans="1:11" ht="15.6">
      <c r="A16" s="167" t="s">
        <v>611</v>
      </c>
      <c r="B16" s="167"/>
      <c r="C16" s="379">
        <v>1060</v>
      </c>
      <c r="D16" s="167"/>
      <c r="E16" s="388">
        <f>IF(A16&lt;&gt;0,C16/$C$13*100,"")</f>
        <v>14.182499331014181</v>
      </c>
      <c r="F16" s="383"/>
      <c r="G16" s="383"/>
      <c r="H16" s="383"/>
      <c r="I16" s="380"/>
      <c r="J16" s="383"/>
      <c r="K16" s="387"/>
    </row>
    <row r="17" spans="1:11">
      <c r="A17" s="167" t="s">
        <v>612</v>
      </c>
      <c r="B17" s="167"/>
      <c r="C17" s="379">
        <v>2587</v>
      </c>
      <c r="D17" s="167"/>
      <c r="E17" s="388">
        <f>IF(A17&lt;&gt;0,C17/$C$13*100,"")</f>
        <v>34.613326197484611</v>
      </c>
      <c r="F17" s="383"/>
      <c r="G17" s="383"/>
      <c r="H17" s="383"/>
      <c r="I17" s="380"/>
      <c r="J17" s="383"/>
      <c r="K17" s="387"/>
    </row>
    <row r="18" spans="1:11">
      <c r="A18" s="167" t="s">
        <v>613</v>
      </c>
      <c r="B18" s="167"/>
      <c r="C18" s="379">
        <v>2009</v>
      </c>
      <c r="D18" s="167"/>
      <c r="E18" s="388">
        <f>IF(A18&lt;&gt;0,C18/$C$13*100,"")</f>
        <v>26.879850147176882</v>
      </c>
      <c r="F18" s="383"/>
      <c r="G18" s="383"/>
      <c r="H18" s="383"/>
      <c r="I18" s="380"/>
      <c r="J18" s="383"/>
      <c r="K18" s="387"/>
    </row>
    <row r="19" spans="1:11" ht="26.4">
      <c r="A19" s="381" t="s">
        <v>614</v>
      </c>
      <c r="B19" s="167"/>
      <c r="C19" s="379">
        <v>76</v>
      </c>
      <c r="D19" s="167"/>
      <c r="E19" s="388">
        <f>IF(A19&lt;&gt;0,C19/$C$13*100,"")</f>
        <v>1.0168584426010168</v>
      </c>
      <c r="F19" s="383"/>
      <c r="G19" s="383"/>
      <c r="H19" s="383"/>
      <c r="I19" s="380"/>
      <c r="J19" s="383"/>
      <c r="K19" s="387"/>
    </row>
    <row r="20" spans="1:11" ht="9.9" customHeight="1">
      <c r="A20" s="167"/>
      <c r="B20" s="167"/>
      <c r="C20" s="379"/>
      <c r="D20" s="167"/>
      <c r="E20" s="388" t="str">
        <f t="shared" ref="E20:E33" si="0">IF(A20&lt;&gt;0,C20/$C$13*100,"")</f>
        <v/>
      </c>
      <c r="F20" s="383"/>
      <c r="G20" s="383"/>
      <c r="H20" s="383"/>
      <c r="I20" s="380"/>
      <c r="J20" s="383"/>
      <c r="K20" s="387"/>
    </row>
    <row r="21" spans="1:11">
      <c r="A21" s="377" t="s">
        <v>615</v>
      </c>
      <c r="B21" s="167"/>
      <c r="C21" s="382">
        <f>SUM(C22:C26)</f>
        <v>1376</v>
      </c>
      <c r="D21" s="377"/>
      <c r="E21" s="427">
        <f t="shared" si="0"/>
        <v>18.410489697618409</v>
      </c>
      <c r="F21" s="383"/>
      <c r="G21" s="375"/>
      <c r="H21" s="383"/>
      <c r="I21" s="380"/>
      <c r="J21" s="383"/>
      <c r="K21" s="387"/>
    </row>
    <row r="22" spans="1:11" ht="15.6">
      <c r="A22" s="167" t="s">
        <v>616</v>
      </c>
      <c r="B22" s="167"/>
      <c r="C22" s="379">
        <v>550</v>
      </c>
      <c r="D22" s="167"/>
      <c r="E22" s="388">
        <f t="shared" si="0"/>
        <v>7.3588439925073592</v>
      </c>
      <c r="F22" s="383"/>
      <c r="G22" s="375"/>
      <c r="H22" s="383"/>
      <c r="I22" s="380"/>
      <c r="J22" s="383"/>
      <c r="K22" s="387"/>
    </row>
    <row r="23" spans="1:11" ht="26.4">
      <c r="A23" s="381" t="s">
        <v>617</v>
      </c>
      <c r="B23" s="167"/>
      <c r="C23" s="379">
        <v>226</v>
      </c>
      <c r="D23" s="167"/>
      <c r="E23" s="388">
        <f t="shared" si="0"/>
        <v>3.0238158951030236</v>
      </c>
      <c r="F23" s="383"/>
      <c r="G23" s="375"/>
      <c r="H23" s="383"/>
      <c r="I23" s="380"/>
      <c r="J23" s="383"/>
      <c r="K23" s="387"/>
    </row>
    <row r="24" spans="1:11" ht="26.4">
      <c r="A24" s="381" t="s">
        <v>618</v>
      </c>
      <c r="B24" s="167"/>
      <c r="C24" s="379">
        <v>250</v>
      </c>
      <c r="D24" s="167"/>
      <c r="E24" s="388">
        <f t="shared" si="0"/>
        <v>3.3449290875033446</v>
      </c>
      <c r="F24" s="383"/>
      <c r="G24" s="375"/>
      <c r="H24" s="383"/>
      <c r="I24" s="380"/>
      <c r="J24" s="383"/>
      <c r="K24" s="387"/>
    </row>
    <row r="25" spans="1:11">
      <c r="A25" s="381" t="s">
        <v>619</v>
      </c>
      <c r="B25" s="167"/>
      <c r="C25" s="389"/>
      <c r="D25" s="167"/>
      <c r="E25" s="388">
        <f t="shared" si="0"/>
        <v>0</v>
      </c>
      <c r="F25" s="383"/>
      <c r="G25" s="375"/>
      <c r="H25" s="383"/>
      <c r="I25" s="380"/>
      <c r="J25" s="383"/>
      <c r="K25" s="387"/>
    </row>
    <row r="26" spans="1:11">
      <c r="A26" s="383" t="s">
        <v>620</v>
      </c>
      <c r="B26" s="383"/>
      <c r="C26" s="380">
        <v>350</v>
      </c>
      <c r="D26" s="383"/>
      <c r="E26" s="388">
        <f t="shared" si="0"/>
        <v>4.6829007225046828</v>
      </c>
      <c r="F26" s="383"/>
      <c r="G26" s="383"/>
      <c r="H26" s="383"/>
      <c r="I26" s="380"/>
      <c r="J26" s="383"/>
      <c r="K26" s="387"/>
    </row>
    <row r="27" spans="1:11" ht="9.9" customHeight="1">
      <c r="A27" s="167"/>
      <c r="B27" s="383"/>
      <c r="C27" s="380"/>
      <c r="D27" s="383"/>
      <c r="E27" s="388" t="str">
        <f t="shared" si="0"/>
        <v/>
      </c>
      <c r="F27" s="383"/>
      <c r="G27" s="383"/>
      <c r="H27" s="383"/>
      <c r="I27" s="378"/>
      <c r="J27" s="383"/>
      <c r="K27" s="387"/>
    </row>
    <row r="28" spans="1:11" ht="15.6">
      <c r="A28" s="377" t="s">
        <v>621</v>
      </c>
      <c r="B28" s="167"/>
      <c r="C28" s="382">
        <f>SUM(C29:C35)</f>
        <v>442</v>
      </c>
      <c r="D28" s="377"/>
      <c r="E28" s="427">
        <f t="shared" si="0"/>
        <v>5.9138346267059143</v>
      </c>
      <c r="F28" s="167"/>
      <c r="G28" s="375"/>
      <c r="H28" s="383"/>
      <c r="I28" s="384"/>
      <c r="J28" s="383"/>
      <c r="K28" s="387"/>
    </row>
    <row r="29" spans="1:11" ht="14.25" customHeight="1">
      <c r="A29" s="167" t="s">
        <v>622</v>
      </c>
      <c r="B29" s="167"/>
      <c r="C29" s="379">
        <v>320</v>
      </c>
      <c r="D29" s="377"/>
      <c r="E29" s="388">
        <f t="shared" si="0"/>
        <v>4.2815092320042814</v>
      </c>
      <c r="F29" s="167"/>
      <c r="G29" s="375"/>
      <c r="H29" s="383"/>
      <c r="I29" s="384"/>
      <c r="J29" s="383"/>
      <c r="K29" s="387"/>
    </row>
    <row r="30" spans="1:11" ht="14.25" customHeight="1">
      <c r="A30" s="167" t="s">
        <v>623</v>
      </c>
      <c r="B30" s="167"/>
      <c r="C30" s="379"/>
      <c r="D30" s="377"/>
      <c r="E30" s="388">
        <f t="shared" si="0"/>
        <v>0</v>
      </c>
      <c r="F30" s="167"/>
      <c r="G30" s="375"/>
      <c r="H30" s="383"/>
      <c r="I30" s="384"/>
      <c r="J30" s="383"/>
      <c r="K30" s="387"/>
    </row>
    <row r="31" spans="1:11" ht="14.25" customHeight="1">
      <c r="A31" s="167" t="s">
        <v>624</v>
      </c>
      <c r="B31" s="167"/>
      <c r="C31" s="379">
        <v>81</v>
      </c>
      <c r="D31" s="377"/>
      <c r="E31" s="388">
        <f t="shared" si="0"/>
        <v>1.0837570243510837</v>
      </c>
      <c r="F31" s="167"/>
      <c r="G31" s="375"/>
      <c r="H31" s="383"/>
      <c r="I31" s="384"/>
      <c r="J31" s="383"/>
      <c r="K31" s="387"/>
    </row>
    <row r="32" spans="1:11" ht="25.5" customHeight="1">
      <c r="A32" s="381" t="s">
        <v>625</v>
      </c>
      <c r="B32" s="167"/>
      <c r="C32" s="379">
        <v>7</v>
      </c>
      <c r="D32" s="377"/>
      <c r="E32" s="388">
        <f t="shared" si="0"/>
        <v>9.3658014450093668E-2</v>
      </c>
      <c r="F32" s="167"/>
      <c r="G32" s="375"/>
      <c r="H32" s="383"/>
      <c r="I32" s="384"/>
      <c r="J32" s="383"/>
      <c r="K32" s="387"/>
    </row>
    <row r="33" spans="1:11">
      <c r="A33" s="385" t="s">
        <v>626</v>
      </c>
      <c r="B33" s="167"/>
      <c r="C33" s="379">
        <v>3</v>
      </c>
      <c r="D33" s="377"/>
      <c r="E33" s="388">
        <f t="shared" si="0"/>
        <v>4.0139149050040138E-2</v>
      </c>
      <c r="F33" s="167"/>
      <c r="G33" s="375"/>
      <c r="H33" s="383"/>
      <c r="I33" s="384"/>
      <c r="J33" s="383"/>
      <c r="K33" s="387"/>
    </row>
    <row r="34" spans="1:11">
      <c r="A34" s="385" t="s">
        <v>627</v>
      </c>
      <c r="B34" s="167"/>
      <c r="C34" s="379">
        <v>20</v>
      </c>
      <c r="D34" s="377"/>
      <c r="E34" s="387">
        <f>IF(A34&lt;&gt;0,C34/$C$13*100,"")</f>
        <v>0.26759432700026758</v>
      </c>
      <c r="F34" s="167"/>
      <c r="G34" s="375"/>
      <c r="H34" s="383"/>
      <c r="I34" s="384"/>
      <c r="J34" s="383"/>
      <c r="K34" s="387"/>
    </row>
    <row r="35" spans="1:11" ht="14.25" customHeight="1">
      <c r="A35" s="385" t="s">
        <v>628</v>
      </c>
      <c r="B35" s="167"/>
      <c r="C35" s="379">
        <v>11</v>
      </c>
      <c r="D35" s="377"/>
      <c r="E35" s="387">
        <f>IF(A35&lt;&gt;0,C35/$C$13*100,"")</f>
        <v>0.14717687985014719</v>
      </c>
      <c r="F35" s="167"/>
      <c r="G35" s="375"/>
      <c r="H35" s="383"/>
      <c r="I35" s="384"/>
      <c r="J35" s="383"/>
      <c r="K35" s="387"/>
    </row>
    <row r="36" spans="1:11" s="68" customFormat="1" ht="9.9" customHeight="1" thickBot="1">
      <c r="A36" s="386"/>
      <c r="B36" s="386"/>
      <c r="C36" s="386"/>
      <c r="D36" s="386"/>
      <c r="E36" s="386"/>
      <c r="F36" s="390"/>
    </row>
    <row r="37" spans="1:11" ht="9.9" customHeight="1">
      <c r="A37" s="383"/>
      <c r="B37" s="383"/>
      <c r="C37" s="383"/>
      <c r="D37" s="383"/>
      <c r="E37" s="383"/>
      <c r="F37" s="383"/>
      <c r="G37" s="383"/>
      <c r="H37" s="383"/>
      <c r="I37" s="383"/>
    </row>
    <row r="38" spans="1:11" ht="15.6">
      <c r="A38" s="167" t="s">
        <v>629</v>
      </c>
      <c r="B38" s="383"/>
      <c r="C38" s="383"/>
      <c r="D38" s="383"/>
      <c r="E38" s="383"/>
      <c r="F38" s="383"/>
      <c r="G38" s="383"/>
      <c r="H38" s="383"/>
      <c r="I38" s="383"/>
    </row>
    <row r="39" spans="1:11">
      <c r="A39" s="167" t="s">
        <v>630</v>
      </c>
      <c r="B39" s="383"/>
      <c r="C39" s="383"/>
      <c r="D39" s="383"/>
      <c r="E39" s="383"/>
      <c r="F39" s="383"/>
      <c r="G39" s="383"/>
      <c r="H39" s="383"/>
      <c r="I39" s="383"/>
    </row>
    <row r="40" spans="1:11">
      <c r="A40" s="167" t="s">
        <v>631</v>
      </c>
      <c r="B40" s="383"/>
      <c r="C40" s="383"/>
      <c r="D40" s="383"/>
      <c r="E40" s="383"/>
      <c r="F40" s="383"/>
      <c r="G40" s="383"/>
      <c r="H40" s="383"/>
      <c r="I40" s="383"/>
    </row>
    <row r="41" spans="1:11" ht="15.6">
      <c r="A41" s="167" t="s">
        <v>632</v>
      </c>
      <c r="B41" s="383"/>
      <c r="C41" s="383"/>
      <c r="D41" s="383"/>
      <c r="E41" s="383"/>
      <c r="F41" s="383"/>
      <c r="G41" s="383"/>
      <c r="H41" s="383"/>
      <c r="I41" s="383"/>
    </row>
    <row r="42" spans="1:11">
      <c r="A42" s="167" t="s">
        <v>633</v>
      </c>
      <c r="B42" s="383"/>
      <c r="C42" s="383"/>
      <c r="D42" s="383"/>
      <c r="E42" s="383"/>
      <c r="F42" s="383"/>
      <c r="G42" s="383"/>
      <c r="H42" s="383"/>
      <c r="I42" s="383"/>
    </row>
    <row r="43" spans="1:11" ht="15.6">
      <c r="A43" s="167" t="s">
        <v>634</v>
      </c>
      <c r="B43" s="383"/>
      <c r="C43" s="383"/>
      <c r="D43" s="383"/>
      <c r="E43" s="383"/>
      <c r="F43" s="383"/>
      <c r="G43" s="383"/>
      <c r="H43" s="383"/>
      <c r="I43" s="383"/>
    </row>
    <row r="44" spans="1:11">
      <c r="A44" s="167" t="s">
        <v>635</v>
      </c>
      <c r="B44" s="383"/>
      <c r="C44" s="383"/>
      <c r="D44" s="383"/>
      <c r="E44" s="383"/>
      <c r="F44" s="383"/>
      <c r="G44" s="383"/>
      <c r="H44" s="383"/>
      <c r="I44" s="383"/>
    </row>
    <row r="45" spans="1:11" ht="9" customHeight="1">
      <c r="A45" s="167"/>
      <c r="B45" s="383"/>
      <c r="C45" s="383"/>
      <c r="D45" s="383"/>
      <c r="E45" s="383"/>
      <c r="F45" s="383"/>
      <c r="G45" s="383"/>
      <c r="H45" s="383"/>
      <c r="I45" s="383"/>
    </row>
    <row r="46" spans="1:11">
      <c r="A46" s="28" t="s">
        <v>636</v>
      </c>
    </row>
    <row r="47" spans="1:11">
      <c r="A47" s="28" t="s">
        <v>231</v>
      </c>
    </row>
    <row r="51" spans="1:1">
      <c r="A51" s="167"/>
    </row>
    <row r="52" spans="1:1">
      <c r="A52" s="167"/>
    </row>
  </sheetData>
  <mergeCells count="2">
    <mergeCell ref="C8:E8"/>
    <mergeCell ref="C9:E9"/>
  </mergeCells>
  <pageMargins left="0.70866141732283472" right="0.70866141732283472" top="0.74803149606299213" bottom="0.74803149606299213" header="0.31496062992125984" footer="0.31496062992125984"/>
  <pageSetup scale="95"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A4" sqref="A4"/>
    </sheetView>
  </sheetViews>
  <sheetFormatPr baseColWidth="10" defaultColWidth="8.88671875" defaultRowHeight="13.2"/>
  <cols>
    <col min="1" max="1" width="30.88671875" style="68" customWidth="1"/>
    <col min="2" max="2" width="2.44140625" style="55" customWidth="1"/>
    <col min="3" max="3" width="9.6640625" style="69" customWidth="1"/>
    <col min="4" max="4" width="8.6640625" style="68" customWidth="1"/>
    <col min="5" max="5" width="2.5546875" style="68" customWidth="1"/>
    <col min="6" max="6" width="9.6640625" style="69" customWidth="1"/>
    <col min="7" max="7" width="8.6640625" style="69" customWidth="1"/>
    <col min="8" max="8" width="2.6640625" style="69" customWidth="1"/>
    <col min="9" max="9" width="9.6640625" style="69" customWidth="1"/>
    <col min="10" max="10" width="8.6640625" style="69" customWidth="1"/>
    <col min="11" max="11" width="2.88671875" style="69" customWidth="1"/>
    <col min="12" max="12" width="9.44140625" style="69" customWidth="1"/>
    <col min="13" max="13" width="9.6640625" style="69" customWidth="1"/>
    <col min="14" max="14" width="3.6640625" style="79" customWidth="1"/>
    <col min="15" max="256" width="8.88671875" style="55"/>
    <col min="257" max="257" width="30.88671875" style="55" customWidth="1"/>
    <col min="258" max="258" width="2.44140625" style="55" customWidth="1"/>
    <col min="259" max="259" width="9.6640625" style="55" customWidth="1"/>
    <col min="260" max="260" width="8.6640625" style="55" customWidth="1"/>
    <col min="261" max="261" width="2.5546875" style="55" customWidth="1"/>
    <col min="262" max="262" width="9.6640625" style="55" customWidth="1"/>
    <col min="263" max="263" width="8.6640625" style="55" customWidth="1"/>
    <col min="264" max="264" width="2.6640625" style="55" customWidth="1"/>
    <col min="265" max="265" width="9.6640625" style="55" customWidth="1"/>
    <col min="266" max="266" width="8.6640625" style="55" customWidth="1"/>
    <col min="267" max="267" width="2.88671875" style="55" customWidth="1"/>
    <col min="268" max="268" width="9.44140625" style="55" customWidth="1"/>
    <col min="269" max="269" width="9.6640625" style="55" customWidth="1"/>
    <col min="270" max="270" width="3.6640625" style="55" customWidth="1"/>
    <col min="271" max="512" width="8.88671875" style="55"/>
    <col min="513" max="513" width="30.88671875" style="55" customWidth="1"/>
    <col min="514" max="514" width="2.44140625" style="55" customWidth="1"/>
    <col min="515" max="515" width="9.6640625" style="55" customWidth="1"/>
    <col min="516" max="516" width="8.6640625" style="55" customWidth="1"/>
    <col min="517" max="517" width="2.5546875" style="55" customWidth="1"/>
    <col min="518" max="518" width="9.6640625" style="55" customWidth="1"/>
    <col min="519" max="519" width="8.6640625" style="55" customWidth="1"/>
    <col min="520" max="520" width="2.6640625" style="55" customWidth="1"/>
    <col min="521" max="521" width="9.6640625" style="55" customWidth="1"/>
    <col min="522" max="522" width="8.6640625" style="55" customWidth="1"/>
    <col min="523" max="523" width="2.88671875" style="55" customWidth="1"/>
    <col min="524" max="524" width="9.44140625" style="55" customWidth="1"/>
    <col min="525" max="525" width="9.6640625" style="55" customWidth="1"/>
    <col min="526" max="526" width="3.6640625" style="55" customWidth="1"/>
    <col min="527" max="768" width="8.88671875" style="55"/>
    <col min="769" max="769" width="30.88671875" style="55" customWidth="1"/>
    <col min="770" max="770" width="2.44140625" style="55" customWidth="1"/>
    <col min="771" max="771" width="9.6640625" style="55" customWidth="1"/>
    <col min="772" max="772" width="8.6640625" style="55" customWidth="1"/>
    <col min="773" max="773" width="2.5546875" style="55" customWidth="1"/>
    <col min="774" max="774" width="9.6640625" style="55" customWidth="1"/>
    <col min="775" max="775" width="8.6640625" style="55" customWidth="1"/>
    <col min="776" max="776" width="2.6640625" style="55" customWidth="1"/>
    <col min="777" max="777" width="9.6640625" style="55" customWidth="1"/>
    <col min="778" max="778" width="8.6640625" style="55" customWidth="1"/>
    <col min="779" max="779" width="2.88671875" style="55" customWidth="1"/>
    <col min="780" max="780" width="9.44140625" style="55" customWidth="1"/>
    <col min="781" max="781" width="9.6640625" style="55" customWidth="1"/>
    <col min="782" max="782" width="3.6640625" style="55" customWidth="1"/>
    <col min="783" max="1024" width="8.88671875" style="55"/>
    <col min="1025" max="1025" width="30.88671875" style="55" customWidth="1"/>
    <col min="1026" max="1026" width="2.44140625" style="55" customWidth="1"/>
    <col min="1027" max="1027" width="9.6640625" style="55" customWidth="1"/>
    <col min="1028" max="1028" width="8.6640625" style="55" customWidth="1"/>
    <col min="1029" max="1029" width="2.5546875" style="55" customWidth="1"/>
    <col min="1030" max="1030" width="9.6640625" style="55" customWidth="1"/>
    <col min="1031" max="1031" width="8.6640625" style="55" customWidth="1"/>
    <col min="1032" max="1032" width="2.6640625" style="55" customWidth="1"/>
    <col min="1033" max="1033" width="9.6640625" style="55" customWidth="1"/>
    <col min="1034" max="1034" width="8.6640625" style="55" customWidth="1"/>
    <col min="1035" max="1035" width="2.88671875" style="55" customWidth="1"/>
    <col min="1036" max="1036" width="9.44140625" style="55" customWidth="1"/>
    <col min="1037" max="1037" width="9.6640625" style="55" customWidth="1"/>
    <col min="1038" max="1038" width="3.6640625" style="55" customWidth="1"/>
    <col min="1039" max="1280" width="8.88671875" style="55"/>
    <col min="1281" max="1281" width="30.88671875" style="55" customWidth="1"/>
    <col min="1282" max="1282" width="2.44140625" style="55" customWidth="1"/>
    <col min="1283" max="1283" width="9.6640625" style="55" customWidth="1"/>
    <col min="1284" max="1284" width="8.6640625" style="55" customWidth="1"/>
    <col min="1285" max="1285" width="2.5546875" style="55" customWidth="1"/>
    <col min="1286" max="1286" width="9.6640625" style="55" customWidth="1"/>
    <col min="1287" max="1287" width="8.6640625" style="55" customWidth="1"/>
    <col min="1288" max="1288" width="2.6640625" style="55" customWidth="1"/>
    <col min="1289" max="1289" width="9.6640625" style="55" customWidth="1"/>
    <col min="1290" max="1290" width="8.6640625" style="55" customWidth="1"/>
    <col min="1291" max="1291" width="2.88671875" style="55" customWidth="1"/>
    <col min="1292" max="1292" width="9.44140625" style="55" customWidth="1"/>
    <col min="1293" max="1293" width="9.6640625" style="55" customWidth="1"/>
    <col min="1294" max="1294" width="3.6640625" style="55" customWidth="1"/>
    <col min="1295" max="1536" width="8.88671875" style="55"/>
    <col min="1537" max="1537" width="30.88671875" style="55" customWidth="1"/>
    <col min="1538" max="1538" width="2.44140625" style="55" customWidth="1"/>
    <col min="1539" max="1539" width="9.6640625" style="55" customWidth="1"/>
    <col min="1540" max="1540" width="8.6640625" style="55" customWidth="1"/>
    <col min="1541" max="1541" width="2.5546875" style="55" customWidth="1"/>
    <col min="1542" max="1542" width="9.6640625" style="55" customWidth="1"/>
    <col min="1543" max="1543" width="8.6640625" style="55" customWidth="1"/>
    <col min="1544" max="1544" width="2.6640625" style="55" customWidth="1"/>
    <col min="1545" max="1545" width="9.6640625" style="55" customWidth="1"/>
    <col min="1546" max="1546" width="8.6640625" style="55" customWidth="1"/>
    <col min="1547" max="1547" width="2.88671875" style="55" customWidth="1"/>
    <col min="1548" max="1548" width="9.44140625" style="55" customWidth="1"/>
    <col min="1549" max="1549" width="9.6640625" style="55" customWidth="1"/>
    <col min="1550" max="1550" width="3.6640625" style="55" customWidth="1"/>
    <col min="1551" max="1792" width="8.88671875" style="55"/>
    <col min="1793" max="1793" width="30.88671875" style="55" customWidth="1"/>
    <col min="1794" max="1794" width="2.44140625" style="55" customWidth="1"/>
    <col min="1795" max="1795" width="9.6640625" style="55" customWidth="1"/>
    <col min="1796" max="1796" width="8.6640625" style="55" customWidth="1"/>
    <col min="1797" max="1797" width="2.5546875" style="55" customWidth="1"/>
    <col min="1798" max="1798" width="9.6640625" style="55" customWidth="1"/>
    <col min="1799" max="1799" width="8.6640625" style="55" customWidth="1"/>
    <col min="1800" max="1800" width="2.6640625" style="55" customWidth="1"/>
    <col min="1801" max="1801" width="9.6640625" style="55" customWidth="1"/>
    <col min="1802" max="1802" width="8.6640625" style="55" customWidth="1"/>
    <col min="1803" max="1803" width="2.88671875" style="55" customWidth="1"/>
    <col min="1804" max="1804" width="9.44140625" style="55" customWidth="1"/>
    <col min="1805" max="1805" width="9.6640625" style="55" customWidth="1"/>
    <col min="1806" max="1806" width="3.6640625" style="55" customWidth="1"/>
    <col min="1807" max="2048" width="8.88671875" style="55"/>
    <col min="2049" max="2049" width="30.88671875" style="55" customWidth="1"/>
    <col min="2050" max="2050" width="2.44140625" style="55" customWidth="1"/>
    <col min="2051" max="2051" width="9.6640625" style="55" customWidth="1"/>
    <col min="2052" max="2052" width="8.6640625" style="55" customWidth="1"/>
    <col min="2053" max="2053" width="2.5546875" style="55" customWidth="1"/>
    <col min="2054" max="2054" width="9.6640625" style="55" customWidth="1"/>
    <col min="2055" max="2055" width="8.6640625" style="55" customWidth="1"/>
    <col min="2056" max="2056" width="2.6640625" style="55" customWidth="1"/>
    <col min="2057" max="2057" width="9.6640625" style="55" customWidth="1"/>
    <col min="2058" max="2058" width="8.6640625" style="55" customWidth="1"/>
    <col min="2059" max="2059" width="2.88671875" style="55" customWidth="1"/>
    <col min="2060" max="2060" width="9.44140625" style="55" customWidth="1"/>
    <col min="2061" max="2061" width="9.6640625" style="55" customWidth="1"/>
    <col min="2062" max="2062" width="3.6640625" style="55" customWidth="1"/>
    <col min="2063" max="2304" width="8.88671875" style="55"/>
    <col min="2305" max="2305" width="30.88671875" style="55" customWidth="1"/>
    <col min="2306" max="2306" width="2.44140625" style="55" customWidth="1"/>
    <col min="2307" max="2307" width="9.6640625" style="55" customWidth="1"/>
    <col min="2308" max="2308" width="8.6640625" style="55" customWidth="1"/>
    <col min="2309" max="2309" width="2.5546875" style="55" customWidth="1"/>
    <col min="2310" max="2310" width="9.6640625" style="55" customWidth="1"/>
    <col min="2311" max="2311" width="8.6640625" style="55" customWidth="1"/>
    <col min="2312" max="2312" width="2.6640625" style="55" customWidth="1"/>
    <col min="2313" max="2313" width="9.6640625" style="55" customWidth="1"/>
    <col min="2314" max="2314" width="8.6640625" style="55" customWidth="1"/>
    <col min="2315" max="2315" width="2.88671875" style="55" customWidth="1"/>
    <col min="2316" max="2316" width="9.44140625" style="55" customWidth="1"/>
    <col min="2317" max="2317" width="9.6640625" style="55" customWidth="1"/>
    <col min="2318" max="2318" width="3.6640625" style="55" customWidth="1"/>
    <col min="2319" max="2560" width="8.88671875" style="55"/>
    <col min="2561" max="2561" width="30.88671875" style="55" customWidth="1"/>
    <col min="2562" max="2562" width="2.44140625" style="55" customWidth="1"/>
    <col min="2563" max="2563" width="9.6640625" style="55" customWidth="1"/>
    <col min="2564" max="2564" width="8.6640625" style="55" customWidth="1"/>
    <col min="2565" max="2565" width="2.5546875" style="55" customWidth="1"/>
    <col min="2566" max="2566" width="9.6640625" style="55" customWidth="1"/>
    <col min="2567" max="2567" width="8.6640625" style="55" customWidth="1"/>
    <col min="2568" max="2568" width="2.6640625" style="55" customWidth="1"/>
    <col min="2569" max="2569" width="9.6640625" style="55" customWidth="1"/>
    <col min="2570" max="2570" width="8.6640625" style="55" customWidth="1"/>
    <col min="2571" max="2571" width="2.88671875" style="55" customWidth="1"/>
    <col min="2572" max="2572" width="9.44140625" style="55" customWidth="1"/>
    <col min="2573" max="2573" width="9.6640625" style="55" customWidth="1"/>
    <col min="2574" max="2574" width="3.6640625" style="55" customWidth="1"/>
    <col min="2575" max="2816" width="8.88671875" style="55"/>
    <col min="2817" max="2817" width="30.88671875" style="55" customWidth="1"/>
    <col min="2818" max="2818" width="2.44140625" style="55" customWidth="1"/>
    <col min="2819" max="2819" width="9.6640625" style="55" customWidth="1"/>
    <col min="2820" max="2820" width="8.6640625" style="55" customWidth="1"/>
    <col min="2821" max="2821" width="2.5546875" style="55" customWidth="1"/>
    <col min="2822" max="2822" width="9.6640625" style="55" customWidth="1"/>
    <col min="2823" max="2823" width="8.6640625" style="55" customWidth="1"/>
    <col min="2824" max="2824" width="2.6640625" style="55" customWidth="1"/>
    <col min="2825" max="2825" width="9.6640625" style="55" customWidth="1"/>
    <col min="2826" max="2826" width="8.6640625" style="55" customWidth="1"/>
    <col min="2827" max="2827" width="2.88671875" style="55" customWidth="1"/>
    <col min="2828" max="2828" width="9.44140625" style="55" customWidth="1"/>
    <col min="2829" max="2829" width="9.6640625" style="55" customWidth="1"/>
    <col min="2830" max="2830" width="3.6640625" style="55" customWidth="1"/>
    <col min="2831" max="3072" width="8.88671875" style="55"/>
    <col min="3073" max="3073" width="30.88671875" style="55" customWidth="1"/>
    <col min="3074" max="3074" width="2.44140625" style="55" customWidth="1"/>
    <col min="3075" max="3075" width="9.6640625" style="55" customWidth="1"/>
    <col min="3076" max="3076" width="8.6640625" style="55" customWidth="1"/>
    <col min="3077" max="3077" width="2.5546875" style="55" customWidth="1"/>
    <col min="3078" max="3078" width="9.6640625" style="55" customWidth="1"/>
    <col min="3079" max="3079" width="8.6640625" style="55" customWidth="1"/>
    <col min="3080" max="3080" width="2.6640625" style="55" customWidth="1"/>
    <col min="3081" max="3081" width="9.6640625" style="55" customWidth="1"/>
    <col min="3082" max="3082" width="8.6640625" style="55" customWidth="1"/>
    <col min="3083" max="3083" width="2.88671875" style="55" customWidth="1"/>
    <col min="3084" max="3084" width="9.44140625" style="55" customWidth="1"/>
    <col min="3085" max="3085" width="9.6640625" style="55" customWidth="1"/>
    <col min="3086" max="3086" width="3.6640625" style="55" customWidth="1"/>
    <col min="3087" max="3328" width="8.88671875" style="55"/>
    <col min="3329" max="3329" width="30.88671875" style="55" customWidth="1"/>
    <col min="3330" max="3330" width="2.44140625" style="55" customWidth="1"/>
    <col min="3331" max="3331" width="9.6640625" style="55" customWidth="1"/>
    <col min="3332" max="3332" width="8.6640625" style="55" customWidth="1"/>
    <col min="3333" max="3333" width="2.5546875" style="55" customWidth="1"/>
    <col min="3334" max="3334" width="9.6640625" style="55" customWidth="1"/>
    <col min="3335" max="3335" width="8.6640625" style="55" customWidth="1"/>
    <col min="3336" max="3336" width="2.6640625" style="55" customWidth="1"/>
    <col min="3337" max="3337" width="9.6640625" style="55" customWidth="1"/>
    <col min="3338" max="3338" width="8.6640625" style="55" customWidth="1"/>
    <col min="3339" max="3339" width="2.88671875" style="55" customWidth="1"/>
    <col min="3340" max="3340" width="9.44140625" style="55" customWidth="1"/>
    <col min="3341" max="3341" width="9.6640625" style="55" customWidth="1"/>
    <col min="3342" max="3342" width="3.6640625" style="55" customWidth="1"/>
    <col min="3343" max="3584" width="8.88671875" style="55"/>
    <col min="3585" max="3585" width="30.88671875" style="55" customWidth="1"/>
    <col min="3586" max="3586" width="2.44140625" style="55" customWidth="1"/>
    <col min="3587" max="3587" width="9.6640625" style="55" customWidth="1"/>
    <col min="3588" max="3588" width="8.6640625" style="55" customWidth="1"/>
    <col min="3589" max="3589" width="2.5546875" style="55" customWidth="1"/>
    <col min="3590" max="3590" width="9.6640625" style="55" customWidth="1"/>
    <col min="3591" max="3591" width="8.6640625" style="55" customWidth="1"/>
    <col min="3592" max="3592" width="2.6640625" style="55" customWidth="1"/>
    <col min="3593" max="3593" width="9.6640625" style="55" customWidth="1"/>
    <col min="3594" max="3594" width="8.6640625" style="55" customWidth="1"/>
    <col min="3595" max="3595" width="2.88671875" style="55" customWidth="1"/>
    <col min="3596" max="3596" width="9.44140625" style="55" customWidth="1"/>
    <col min="3597" max="3597" width="9.6640625" style="55" customWidth="1"/>
    <col min="3598" max="3598" width="3.6640625" style="55" customWidth="1"/>
    <col min="3599" max="3840" width="8.88671875" style="55"/>
    <col min="3841" max="3841" width="30.88671875" style="55" customWidth="1"/>
    <col min="3842" max="3842" width="2.44140625" style="55" customWidth="1"/>
    <col min="3843" max="3843" width="9.6640625" style="55" customWidth="1"/>
    <col min="3844" max="3844" width="8.6640625" style="55" customWidth="1"/>
    <col min="3845" max="3845" width="2.5546875" style="55" customWidth="1"/>
    <col min="3846" max="3846" width="9.6640625" style="55" customWidth="1"/>
    <col min="3847" max="3847" width="8.6640625" style="55" customWidth="1"/>
    <col min="3848" max="3848" width="2.6640625" style="55" customWidth="1"/>
    <col min="3849" max="3849" width="9.6640625" style="55" customWidth="1"/>
    <col min="3850" max="3850" width="8.6640625" style="55" customWidth="1"/>
    <col min="3851" max="3851" width="2.88671875" style="55" customWidth="1"/>
    <col min="3852" max="3852" width="9.44140625" style="55" customWidth="1"/>
    <col min="3853" max="3853" width="9.6640625" style="55" customWidth="1"/>
    <col min="3854" max="3854" width="3.6640625" style="55" customWidth="1"/>
    <col min="3855" max="4096" width="8.88671875" style="55"/>
    <col min="4097" max="4097" width="30.88671875" style="55" customWidth="1"/>
    <col min="4098" max="4098" width="2.44140625" style="55" customWidth="1"/>
    <col min="4099" max="4099" width="9.6640625" style="55" customWidth="1"/>
    <col min="4100" max="4100" width="8.6640625" style="55" customWidth="1"/>
    <col min="4101" max="4101" width="2.5546875" style="55" customWidth="1"/>
    <col min="4102" max="4102" width="9.6640625" style="55" customWidth="1"/>
    <col min="4103" max="4103" width="8.6640625" style="55" customWidth="1"/>
    <col min="4104" max="4104" width="2.6640625" style="55" customWidth="1"/>
    <col min="4105" max="4105" width="9.6640625" style="55" customWidth="1"/>
    <col min="4106" max="4106" width="8.6640625" style="55" customWidth="1"/>
    <col min="4107" max="4107" width="2.88671875" style="55" customWidth="1"/>
    <col min="4108" max="4108" width="9.44140625" style="55" customWidth="1"/>
    <col min="4109" max="4109" width="9.6640625" style="55" customWidth="1"/>
    <col min="4110" max="4110" width="3.6640625" style="55" customWidth="1"/>
    <col min="4111" max="4352" width="8.88671875" style="55"/>
    <col min="4353" max="4353" width="30.88671875" style="55" customWidth="1"/>
    <col min="4354" max="4354" width="2.44140625" style="55" customWidth="1"/>
    <col min="4355" max="4355" width="9.6640625" style="55" customWidth="1"/>
    <col min="4356" max="4356" width="8.6640625" style="55" customWidth="1"/>
    <col min="4357" max="4357" width="2.5546875" style="55" customWidth="1"/>
    <col min="4358" max="4358" width="9.6640625" style="55" customWidth="1"/>
    <col min="4359" max="4359" width="8.6640625" style="55" customWidth="1"/>
    <col min="4360" max="4360" width="2.6640625" style="55" customWidth="1"/>
    <col min="4361" max="4361" width="9.6640625" style="55" customWidth="1"/>
    <col min="4362" max="4362" width="8.6640625" style="55" customWidth="1"/>
    <col min="4363" max="4363" width="2.88671875" style="55" customWidth="1"/>
    <col min="4364" max="4364" width="9.44140625" style="55" customWidth="1"/>
    <col min="4365" max="4365" width="9.6640625" style="55" customWidth="1"/>
    <col min="4366" max="4366" width="3.6640625" style="55" customWidth="1"/>
    <col min="4367" max="4608" width="8.88671875" style="55"/>
    <col min="4609" max="4609" width="30.88671875" style="55" customWidth="1"/>
    <col min="4610" max="4610" width="2.44140625" style="55" customWidth="1"/>
    <col min="4611" max="4611" width="9.6640625" style="55" customWidth="1"/>
    <col min="4612" max="4612" width="8.6640625" style="55" customWidth="1"/>
    <col min="4613" max="4613" width="2.5546875" style="55" customWidth="1"/>
    <col min="4614" max="4614" width="9.6640625" style="55" customWidth="1"/>
    <col min="4615" max="4615" width="8.6640625" style="55" customWidth="1"/>
    <col min="4616" max="4616" width="2.6640625" style="55" customWidth="1"/>
    <col min="4617" max="4617" width="9.6640625" style="55" customWidth="1"/>
    <col min="4618" max="4618" width="8.6640625" style="55" customWidth="1"/>
    <col min="4619" max="4619" width="2.88671875" style="55" customWidth="1"/>
    <col min="4620" max="4620" width="9.44140625" style="55" customWidth="1"/>
    <col min="4621" max="4621" width="9.6640625" style="55" customWidth="1"/>
    <col min="4622" max="4622" width="3.6640625" style="55" customWidth="1"/>
    <col min="4623" max="4864" width="8.88671875" style="55"/>
    <col min="4865" max="4865" width="30.88671875" style="55" customWidth="1"/>
    <col min="4866" max="4866" width="2.44140625" style="55" customWidth="1"/>
    <col min="4867" max="4867" width="9.6640625" style="55" customWidth="1"/>
    <col min="4868" max="4868" width="8.6640625" style="55" customWidth="1"/>
    <col min="4869" max="4869" width="2.5546875" style="55" customWidth="1"/>
    <col min="4870" max="4870" width="9.6640625" style="55" customWidth="1"/>
    <col min="4871" max="4871" width="8.6640625" style="55" customWidth="1"/>
    <col min="4872" max="4872" width="2.6640625" style="55" customWidth="1"/>
    <col min="4873" max="4873" width="9.6640625" style="55" customWidth="1"/>
    <col min="4874" max="4874" width="8.6640625" style="55" customWidth="1"/>
    <col min="4875" max="4875" width="2.88671875" style="55" customWidth="1"/>
    <col min="4876" max="4876" width="9.44140625" style="55" customWidth="1"/>
    <col min="4877" max="4877" width="9.6640625" style="55" customWidth="1"/>
    <col min="4878" max="4878" width="3.6640625" style="55" customWidth="1"/>
    <col min="4879" max="5120" width="8.88671875" style="55"/>
    <col min="5121" max="5121" width="30.88671875" style="55" customWidth="1"/>
    <col min="5122" max="5122" width="2.44140625" style="55" customWidth="1"/>
    <col min="5123" max="5123" width="9.6640625" style="55" customWidth="1"/>
    <col min="5124" max="5124" width="8.6640625" style="55" customWidth="1"/>
    <col min="5125" max="5125" width="2.5546875" style="55" customWidth="1"/>
    <col min="5126" max="5126" width="9.6640625" style="55" customWidth="1"/>
    <col min="5127" max="5127" width="8.6640625" style="55" customWidth="1"/>
    <col min="5128" max="5128" width="2.6640625" style="55" customWidth="1"/>
    <col min="5129" max="5129" width="9.6640625" style="55" customWidth="1"/>
    <col min="5130" max="5130" width="8.6640625" style="55" customWidth="1"/>
    <col min="5131" max="5131" width="2.88671875" style="55" customWidth="1"/>
    <col min="5132" max="5132" width="9.44140625" style="55" customWidth="1"/>
    <col min="5133" max="5133" width="9.6640625" style="55" customWidth="1"/>
    <col min="5134" max="5134" width="3.6640625" style="55" customWidth="1"/>
    <col min="5135" max="5376" width="8.88671875" style="55"/>
    <col min="5377" max="5377" width="30.88671875" style="55" customWidth="1"/>
    <col min="5378" max="5378" width="2.44140625" style="55" customWidth="1"/>
    <col min="5379" max="5379" width="9.6640625" style="55" customWidth="1"/>
    <col min="5380" max="5380" width="8.6640625" style="55" customWidth="1"/>
    <col min="5381" max="5381" width="2.5546875" style="55" customWidth="1"/>
    <col min="5382" max="5382" width="9.6640625" style="55" customWidth="1"/>
    <col min="5383" max="5383" width="8.6640625" style="55" customWidth="1"/>
    <col min="5384" max="5384" width="2.6640625" style="55" customWidth="1"/>
    <col min="5385" max="5385" width="9.6640625" style="55" customWidth="1"/>
    <col min="5386" max="5386" width="8.6640625" style="55" customWidth="1"/>
    <col min="5387" max="5387" width="2.88671875" style="55" customWidth="1"/>
    <col min="5388" max="5388" width="9.44140625" style="55" customWidth="1"/>
    <col min="5389" max="5389" width="9.6640625" style="55" customWidth="1"/>
    <col min="5390" max="5390" width="3.6640625" style="55" customWidth="1"/>
    <col min="5391" max="5632" width="8.88671875" style="55"/>
    <col min="5633" max="5633" width="30.88671875" style="55" customWidth="1"/>
    <col min="5634" max="5634" width="2.44140625" style="55" customWidth="1"/>
    <col min="5635" max="5635" width="9.6640625" style="55" customWidth="1"/>
    <col min="5636" max="5636" width="8.6640625" style="55" customWidth="1"/>
    <col min="5637" max="5637" width="2.5546875" style="55" customWidth="1"/>
    <col min="5638" max="5638" width="9.6640625" style="55" customWidth="1"/>
    <col min="5639" max="5639" width="8.6640625" style="55" customWidth="1"/>
    <col min="5640" max="5640" width="2.6640625" style="55" customWidth="1"/>
    <col min="5641" max="5641" width="9.6640625" style="55" customWidth="1"/>
    <col min="5642" max="5642" width="8.6640625" style="55" customWidth="1"/>
    <col min="5643" max="5643" width="2.88671875" style="55" customWidth="1"/>
    <col min="5644" max="5644" width="9.44140625" style="55" customWidth="1"/>
    <col min="5645" max="5645" width="9.6640625" style="55" customWidth="1"/>
    <col min="5646" max="5646" width="3.6640625" style="55" customWidth="1"/>
    <col min="5647" max="5888" width="8.88671875" style="55"/>
    <col min="5889" max="5889" width="30.88671875" style="55" customWidth="1"/>
    <col min="5890" max="5890" width="2.44140625" style="55" customWidth="1"/>
    <col min="5891" max="5891" width="9.6640625" style="55" customWidth="1"/>
    <col min="5892" max="5892" width="8.6640625" style="55" customWidth="1"/>
    <col min="5893" max="5893" width="2.5546875" style="55" customWidth="1"/>
    <col min="5894" max="5894" width="9.6640625" style="55" customWidth="1"/>
    <col min="5895" max="5895" width="8.6640625" style="55" customWidth="1"/>
    <col min="5896" max="5896" width="2.6640625" style="55" customWidth="1"/>
    <col min="5897" max="5897" width="9.6640625" style="55" customWidth="1"/>
    <col min="5898" max="5898" width="8.6640625" style="55" customWidth="1"/>
    <col min="5899" max="5899" width="2.88671875" style="55" customWidth="1"/>
    <col min="5900" max="5900" width="9.44140625" style="55" customWidth="1"/>
    <col min="5901" max="5901" width="9.6640625" style="55" customWidth="1"/>
    <col min="5902" max="5902" width="3.6640625" style="55" customWidth="1"/>
    <col min="5903" max="6144" width="8.88671875" style="55"/>
    <col min="6145" max="6145" width="30.88671875" style="55" customWidth="1"/>
    <col min="6146" max="6146" width="2.44140625" style="55" customWidth="1"/>
    <col min="6147" max="6147" width="9.6640625" style="55" customWidth="1"/>
    <col min="6148" max="6148" width="8.6640625" style="55" customWidth="1"/>
    <col min="6149" max="6149" width="2.5546875" style="55" customWidth="1"/>
    <col min="6150" max="6150" width="9.6640625" style="55" customWidth="1"/>
    <col min="6151" max="6151" width="8.6640625" style="55" customWidth="1"/>
    <col min="6152" max="6152" width="2.6640625" style="55" customWidth="1"/>
    <col min="6153" max="6153" width="9.6640625" style="55" customWidth="1"/>
    <col min="6154" max="6154" width="8.6640625" style="55" customWidth="1"/>
    <col min="6155" max="6155" width="2.88671875" style="55" customWidth="1"/>
    <col min="6156" max="6156" width="9.44140625" style="55" customWidth="1"/>
    <col min="6157" max="6157" width="9.6640625" style="55" customWidth="1"/>
    <col min="6158" max="6158" width="3.6640625" style="55" customWidth="1"/>
    <col min="6159" max="6400" width="8.88671875" style="55"/>
    <col min="6401" max="6401" width="30.88671875" style="55" customWidth="1"/>
    <col min="6402" max="6402" width="2.44140625" style="55" customWidth="1"/>
    <col min="6403" max="6403" width="9.6640625" style="55" customWidth="1"/>
    <col min="6404" max="6404" width="8.6640625" style="55" customWidth="1"/>
    <col min="6405" max="6405" width="2.5546875" style="55" customWidth="1"/>
    <col min="6406" max="6406" width="9.6640625" style="55" customWidth="1"/>
    <col min="6407" max="6407" width="8.6640625" style="55" customWidth="1"/>
    <col min="6408" max="6408" width="2.6640625" style="55" customWidth="1"/>
    <col min="6409" max="6409" width="9.6640625" style="55" customWidth="1"/>
    <col min="6410" max="6410" width="8.6640625" style="55" customWidth="1"/>
    <col min="6411" max="6411" width="2.88671875" style="55" customWidth="1"/>
    <col min="6412" max="6412" width="9.44140625" style="55" customWidth="1"/>
    <col min="6413" max="6413" width="9.6640625" style="55" customWidth="1"/>
    <col min="6414" max="6414" width="3.6640625" style="55" customWidth="1"/>
    <col min="6415" max="6656" width="8.88671875" style="55"/>
    <col min="6657" max="6657" width="30.88671875" style="55" customWidth="1"/>
    <col min="6658" max="6658" width="2.44140625" style="55" customWidth="1"/>
    <col min="6659" max="6659" width="9.6640625" style="55" customWidth="1"/>
    <col min="6660" max="6660" width="8.6640625" style="55" customWidth="1"/>
    <col min="6661" max="6661" width="2.5546875" style="55" customWidth="1"/>
    <col min="6662" max="6662" width="9.6640625" style="55" customWidth="1"/>
    <col min="6663" max="6663" width="8.6640625" style="55" customWidth="1"/>
    <col min="6664" max="6664" width="2.6640625" style="55" customWidth="1"/>
    <col min="6665" max="6665" width="9.6640625" style="55" customWidth="1"/>
    <col min="6666" max="6666" width="8.6640625" style="55" customWidth="1"/>
    <col min="6667" max="6667" width="2.88671875" style="55" customWidth="1"/>
    <col min="6668" max="6668" width="9.44140625" style="55" customWidth="1"/>
    <col min="6669" max="6669" width="9.6640625" style="55" customWidth="1"/>
    <col min="6670" max="6670" width="3.6640625" style="55" customWidth="1"/>
    <col min="6671" max="6912" width="8.88671875" style="55"/>
    <col min="6913" max="6913" width="30.88671875" style="55" customWidth="1"/>
    <col min="6914" max="6914" width="2.44140625" style="55" customWidth="1"/>
    <col min="6915" max="6915" width="9.6640625" style="55" customWidth="1"/>
    <col min="6916" max="6916" width="8.6640625" style="55" customWidth="1"/>
    <col min="6917" max="6917" width="2.5546875" style="55" customWidth="1"/>
    <col min="6918" max="6918" width="9.6640625" style="55" customWidth="1"/>
    <col min="6919" max="6919" width="8.6640625" style="55" customWidth="1"/>
    <col min="6920" max="6920" width="2.6640625" style="55" customWidth="1"/>
    <col min="6921" max="6921" width="9.6640625" style="55" customWidth="1"/>
    <col min="6922" max="6922" width="8.6640625" style="55" customWidth="1"/>
    <col min="6923" max="6923" width="2.88671875" style="55" customWidth="1"/>
    <col min="6924" max="6924" width="9.44140625" style="55" customWidth="1"/>
    <col min="6925" max="6925" width="9.6640625" style="55" customWidth="1"/>
    <col min="6926" max="6926" width="3.6640625" style="55" customWidth="1"/>
    <col min="6927" max="7168" width="8.88671875" style="55"/>
    <col min="7169" max="7169" width="30.88671875" style="55" customWidth="1"/>
    <col min="7170" max="7170" width="2.44140625" style="55" customWidth="1"/>
    <col min="7171" max="7171" width="9.6640625" style="55" customWidth="1"/>
    <col min="7172" max="7172" width="8.6640625" style="55" customWidth="1"/>
    <col min="7173" max="7173" width="2.5546875" style="55" customWidth="1"/>
    <col min="7174" max="7174" width="9.6640625" style="55" customWidth="1"/>
    <col min="7175" max="7175" width="8.6640625" style="55" customWidth="1"/>
    <col min="7176" max="7176" width="2.6640625" style="55" customWidth="1"/>
    <col min="7177" max="7177" width="9.6640625" style="55" customWidth="1"/>
    <col min="7178" max="7178" width="8.6640625" style="55" customWidth="1"/>
    <col min="7179" max="7179" width="2.88671875" style="55" customWidth="1"/>
    <col min="7180" max="7180" width="9.44140625" style="55" customWidth="1"/>
    <col min="7181" max="7181" width="9.6640625" style="55" customWidth="1"/>
    <col min="7182" max="7182" width="3.6640625" style="55" customWidth="1"/>
    <col min="7183" max="7424" width="8.88671875" style="55"/>
    <col min="7425" max="7425" width="30.88671875" style="55" customWidth="1"/>
    <col min="7426" max="7426" width="2.44140625" style="55" customWidth="1"/>
    <col min="7427" max="7427" width="9.6640625" style="55" customWidth="1"/>
    <col min="7428" max="7428" width="8.6640625" style="55" customWidth="1"/>
    <col min="7429" max="7429" width="2.5546875" style="55" customWidth="1"/>
    <col min="7430" max="7430" width="9.6640625" style="55" customWidth="1"/>
    <col min="7431" max="7431" width="8.6640625" style="55" customWidth="1"/>
    <col min="7432" max="7432" width="2.6640625" style="55" customWidth="1"/>
    <col min="7433" max="7433" width="9.6640625" style="55" customWidth="1"/>
    <col min="7434" max="7434" width="8.6640625" style="55" customWidth="1"/>
    <col min="7435" max="7435" width="2.88671875" style="55" customWidth="1"/>
    <col min="7436" max="7436" width="9.44140625" style="55" customWidth="1"/>
    <col min="7437" max="7437" width="9.6640625" style="55" customWidth="1"/>
    <col min="7438" max="7438" width="3.6640625" style="55" customWidth="1"/>
    <col min="7439" max="7680" width="8.88671875" style="55"/>
    <col min="7681" max="7681" width="30.88671875" style="55" customWidth="1"/>
    <col min="7682" max="7682" width="2.44140625" style="55" customWidth="1"/>
    <col min="7683" max="7683" width="9.6640625" style="55" customWidth="1"/>
    <col min="7684" max="7684" width="8.6640625" style="55" customWidth="1"/>
    <col min="7685" max="7685" width="2.5546875" style="55" customWidth="1"/>
    <col min="7686" max="7686" width="9.6640625" style="55" customWidth="1"/>
    <col min="7687" max="7687" width="8.6640625" style="55" customWidth="1"/>
    <col min="7688" max="7688" width="2.6640625" style="55" customWidth="1"/>
    <col min="7689" max="7689" width="9.6640625" style="55" customWidth="1"/>
    <col min="7690" max="7690" width="8.6640625" style="55" customWidth="1"/>
    <col min="7691" max="7691" width="2.88671875" style="55" customWidth="1"/>
    <col min="7692" max="7692" width="9.44140625" style="55" customWidth="1"/>
    <col min="7693" max="7693" width="9.6640625" style="55" customWidth="1"/>
    <col min="7694" max="7694" width="3.6640625" style="55" customWidth="1"/>
    <col min="7695" max="7936" width="8.88671875" style="55"/>
    <col min="7937" max="7937" width="30.88671875" style="55" customWidth="1"/>
    <col min="7938" max="7938" width="2.44140625" style="55" customWidth="1"/>
    <col min="7939" max="7939" width="9.6640625" style="55" customWidth="1"/>
    <col min="7940" max="7940" width="8.6640625" style="55" customWidth="1"/>
    <col min="7941" max="7941" width="2.5546875" style="55" customWidth="1"/>
    <col min="7942" max="7942" width="9.6640625" style="55" customWidth="1"/>
    <col min="7943" max="7943" width="8.6640625" style="55" customWidth="1"/>
    <col min="7944" max="7944" width="2.6640625" style="55" customWidth="1"/>
    <col min="7945" max="7945" width="9.6640625" style="55" customWidth="1"/>
    <col min="7946" max="7946" width="8.6640625" style="55" customWidth="1"/>
    <col min="7947" max="7947" width="2.88671875" style="55" customWidth="1"/>
    <col min="7948" max="7948" width="9.44140625" style="55" customWidth="1"/>
    <col min="7949" max="7949" width="9.6640625" style="55" customWidth="1"/>
    <col min="7950" max="7950" width="3.6640625" style="55" customWidth="1"/>
    <col min="7951" max="8192" width="8.88671875" style="55"/>
    <col min="8193" max="8193" width="30.88671875" style="55" customWidth="1"/>
    <col min="8194" max="8194" width="2.44140625" style="55" customWidth="1"/>
    <col min="8195" max="8195" width="9.6640625" style="55" customWidth="1"/>
    <col min="8196" max="8196" width="8.6640625" style="55" customWidth="1"/>
    <col min="8197" max="8197" width="2.5546875" style="55" customWidth="1"/>
    <col min="8198" max="8198" width="9.6640625" style="55" customWidth="1"/>
    <col min="8199" max="8199" width="8.6640625" style="55" customWidth="1"/>
    <col min="8200" max="8200" width="2.6640625" style="55" customWidth="1"/>
    <col min="8201" max="8201" width="9.6640625" style="55" customWidth="1"/>
    <col min="8202" max="8202" width="8.6640625" style="55" customWidth="1"/>
    <col min="8203" max="8203" width="2.88671875" style="55" customWidth="1"/>
    <col min="8204" max="8204" width="9.44140625" style="55" customWidth="1"/>
    <col min="8205" max="8205" width="9.6640625" style="55" customWidth="1"/>
    <col min="8206" max="8206" width="3.6640625" style="55" customWidth="1"/>
    <col min="8207" max="8448" width="8.88671875" style="55"/>
    <col min="8449" max="8449" width="30.88671875" style="55" customWidth="1"/>
    <col min="8450" max="8450" width="2.44140625" style="55" customWidth="1"/>
    <col min="8451" max="8451" width="9.6640625" style="55" customWidth="1"/>
    <col min="8452" max="8452" width="8.6640625" style="55" customWidth="1"/>
    <col min="8453" max="8453" width="2.5546875" style="55" customWidth="1"/>
    <col min="8454" max="8454" width="9.6640625" style="55" customWidth="1"/>
    <col min="8455" max="8455" width="8.6640625" style="55" customWidth="1"/>
    <col min="8456" max="8456" width="2.6640625" style="55" customWidth="1"/>
    <col min="8457" max="8457" width="9.6640625" style="55" customWidth="1"/>
    <col min="8458" max="8458" width="8.6640625" style="55" customWidth="1"/>
    <col min="8459" max="8459" width="2.88671875" style="55" customWidth="1"/>
    <col min="8460" max="8460" width="9.44140625" style="55" customWidth="1"/>
    <col min="8461" max="8461" width="9.6640625" style="55" customWidth="1"/>
    <col min="8462" max="8462" width="3.6640625" style="55" customWidth="1"/>
    <col min="8463" max="8704" width="8.88671875" style="55"/>
    <col min="8705" max="8705" width="30.88671875" style="55" customWidth="1"/>
    <col min="8706" max="8706" width="2.44140625" style="55" customWidth="1"/>
    <col min="8707" max="8707" width="9.6640625" style="55" customWidth="1"/>
    <col min="8708" max="8708" width="8.6640625" style="55" customWidth="1"/>
    <col min="8709" max="8709" width="2.5546875" style="55" customWidth="1"/>
    <col min="8710" max="8710" width="9.6640625" style="55" customWidth="1"/>
    <col min="8711" max="8711" width="8.6640625" style="55" customWidth="1"/>
    <col min="8712" max="8712" width="2.6640625" style="55" customWidth="1"/>
    <col min="8713" max="8713" width="9.6640625" style="55" customWidth="1"/>
    <col min="8714" max="8714" width="8.6640625" style="55" customWidth="1"/>
    <col min="8715" max="8715" width="2.88671875" style="55" customWidth="1"/>
    <col min="8716" max="8716" width="9.44140625" style="55" customWidth="1"/>
    <col min="8717" max="8717" width="9.6640625" style="55" customWidth="1"/>
    <col min="8718" max="8718" width="3.6640625" style="55" customWidth="1"/>
    <col min="8719" max="8960" width="8.88671875" style="55"/>
    <col min="8961" max="8961" width="30.88671875" style="55" customWidth="1"/>
    <col min="8962" max="8962" width="2.44140625" style="55" customWidth="1"/>
    <col min="8963" max="8963" width="9.6640625" style="55" customWidth="1"/>
    <col min="8964" max="8964" width="8.6640625" style="55" customWidth="1"/>
    <col min="8965" max="8965" width="2.5546875" style="55" customWidth="1"/>
    <col min="8966" max="8966" width="9.6640625" style="55" customWidth="1"/>
    <col min="8967" max="8967" width="8.6640625" style="55" customWidth="1"/>
    <col min="8968" max="8968" width="2.6640625" style="55" customWidth="1"/>
    <col min="8969" max="8969" width="9.6640625" style="55" customWidth="1"/>
    <col min="8970" max="8970" width="8.6640625" style="55" customWidth="1"/>
    <col min="8971" max="8971" width="2.88671875" style="55" customWidth="1"/>
    <col min="8972" max="8972" width="9.44140625" style="55" customWidth="1"/>
    <col min="8973" max="8973" width="9.6640625" style="55" customWidth="1"/>
    <col min="8974" max="8974" width="3.6640625" style="55" customWidth="1"/>
    <col min="8975" max="9216" width="8.88671875" style="55"/>
    <col min="9217" max="9217" width="30.88671875" style="55" customWidth="1"/>
    <col min="9218" max="9218" width="2.44140625" style="55" customWidth="1"/>
    <col min="9219" max="9219" width="9.6640625" style="55" customWidth="1"/>
    <col min="9220" max="9220" width="8.6640625" style="55" customWidth="1"/>
    <col min="9221" max="9221" width="2.5546875" style="55" customWidth="1"/>
    <col min="9222" max="9222" width="9.6640625" style="55" customWidth="1"/>
    <col min="9223" max="9223" width="8.6640625" style="55" customWidth="1"/>
    <col min="9224" max="9224" width="2.6640625" style="55" customWidth="1"/>
    <col min="9225" max="9225" width="9.6640625" style="55" customWidth="1"/>
    <col min="9226" max="9226" width="8.6640625" style="55" customWidth="1"/>
    <col min="9227" max="9227" width="2.88671875" style="55" customWidth="1"/>
    <col min="9228" max="9228" width="9.44140625" style="55" customWidth="1"/>
    <col min="9229" max="9229" width="9.6640625" style="55" customWidth="1"/>
    <col min="9230" max="9230" width="3.6640625" style="55" customWidth="1"/>
    <col min="9231" max="9472" width="8.88671875" style="55"/>
    <col min="9473" max="9473" width="30.88671875" style="55" customWidth="1"/>
    <col min="9474" max="9474" width="2.44140625" style="55" customWidth="1"/>
    <col min="9475" max="9475" width="9.6640625" style="55" customWidth="1"/>
    <col min="9476" max="9476" width="8.6640625" style="55" customWidth="1"/>
    <col min="9477" max="9477" width="2.5546875" style="55" customWidth="1"/>
    <col min="9478" max="9478" width="9.6640625" style="55" customWidth="1"/>
    <col min="9479" max="9479" width="8.6640625" style="55" customWidth="1"/>
    <col min="9480" max="9480" width="2.6640625" style="55" customWidth="1"/>
    <col min="9481" max="9481" width="9.6640625" style="55" customWidth="1"/>
    <col min="9482" max="9482" width="8.6640625" style="55" customWidth="1"/>
    <col min="9483" max="9483" width="2.88671875" style="55" customWidth="1"/>
    <col min="9484" max="9484" width="9.44140625" style="55" customWidth="1"/>
    <col min="9485" max="9485" width="9.6640625" style="55" customWidth="1"/>
    <col min="9486" max="9486" width="3.6640625" style="55" customWidth="1"/>
    <col min="9487" max="9728" width="8.88671875" style="55"/>
    <col min="9729" max="9729" width="30.88671875" style="55" customWidth="1"/>
    <col min="9730" max="9730" width="2.44140625" style="55" customWidth="1"/>
    <col min="9731" max="9731" width="9.6640625" style="55" customWidth="1"/>
    <col min="9732" max="9732" width="8.6640625" style="55" customWidth="1"/>
    <col min="9733" max="9733" width="2.5546875" style="55" customWidth="1"/>
    <col min="9734" max="9734" width="9.6640625" style="55" customWidth="1"/>
    <col min="9735" max="9735" width="8.6640625" style="55" customWidth="1"/>
    <col min="9736" max="9736" width="2.6640625" style="55" customWidth="1"/>
    <col min="9737" max="9737" width="9.6640625" style="55" customWidth="1"/>
    <col min="9738" max="9738" width="8.6640625" style="55" customWidth="1"/>
    <col min="9739" max="9739" width="2.88671875" style="55" customWidth="1"/>
    <col min="9740" max="9740" width="9.44140625" style="55" customWidth="1"/>
    <col min="9741" max="9741" width="9.6640625" style="55" customWidth="1"/>
    <col min="9742" max="9742" width="3.6640625" style="55" customWidth="1"/>
    <col min="9743" max="9984" width="8.88671875" style="55"/>
    <col min="9985" max="9985" width="30.88671875" style="55" customWidth="1"/>
    <col min="9986" max="9986" width="2.44140625" style="55" customWidth="1"/>
    <col min="9987" max="9987" width="9.6640625" style="55" customWidth="1"/>
    <col min="9988" max="9988" width="8.6640625" style="55" customWidth="1"/>
    <col min="9989" max="9989" width="2.5546875" style="55" customWidth="1"/>
    <col min="9990" max="9990" width="9.6640625" style="55" customWidth="1"/>
    <col min="9991" max="9991" width="8.6640625" style="55" customWidth="1"/>
    <col min="9992" max="9992" width="2.6640625" style="55" customWidth="1"/>
    <col min="9993" max="9993" width="9.6640625" style="55" customWidth="1"/>
    <col min="9994" max="9994" width="8.6640625" style="55" customWidth="1"/>
    <col min="9995" max="9995" width="2.88671875" style="55" customWidth="1"/>
    <col min="9996" max="9996" width="9.44140625" style="55" customWidth="1"/>
    <col min="9997" max="9997" width="9.6640625" style="55" customWidth="1"/>
    <col min="9998" max="9998" width="3.6640625" style="55" customWidth="1"/>
    <col min="9999" max="10240" width="8.88671875" style="55"/>
    <col min="10241" max="10241" width="30.88671875" style="55" customWidth="1"/>
    <col min="10242" max="10242" width="2.44140625" style="55" customWidth="1"/>
    <col min="10243" max="10243" width="9.6640625" style="55" customWidth="1"/>
    <col min="10244" max="10244" width="8.6640625" style="55" customWidth="1"/>
    <col min="10245" max="10245" width="2.5546875" style="55" customWidth="1"/>
    <col min="10246" max="10246" width="9.6640625" style="55" customWidth="1"/>
    <col min="10247" max="10247" width="8.6640625" style="55" customWidth="1"/>
    <col min="10248" max="10248" width="2.6640625" style="55" customWidth="1"/>
    <col min="10249" max="10249" width="9.6640625" style="55" customWidth="1"/>
    <col min="10250" max="10250" width="8.6640625" style="55" customWidth="1"/>
    <col min="10251" max="10251" width="2.88671875" style="55" customWidth="1"/>
    <col min="10252" max="10252" width="9.44140625" style="55" customWidth="1"/>
    <col min="10253" max="10253" width="9.6640625" style="55" customWidth="1"/>
    <col min="10254" max="10254" width="3.6640625" style="55" customWidth="1"/>
    <col min="10255" max="10496" width="8.88671875" style="55"/>
    <col min="10497" max="10497" width="30.88671875" style="55" customWidth="1"/>
    <col min="10498" max="10498" width="2.44140625" style="55" customWidth="1"/>
    <col min="10499" max="10499" width="9.6640625" style="55" customWidth="1"/>
    <col min="10500" max="10500" width="8.6640625" style="55" customWidth="1"/>
    <col min="10501" max="10501" width="2.5546875" style="55" customWidth="1"/>
    <col min="10502" max="10502" width="9.6640625" style="55" customWidth="1"/>
    <col min="10503" max="10503" width="8.6640625" style="55" customWidth="1"/>
    <col min="10504" max="10504" width="2.6640625" style="55" customWidth="1"/>
    <col min="10505" max="10505" width="9.6640625" style="55" customWidth="1"/>
    <col min="10506" max="10506" width="8.6640625" style="55" customWidth="1"/>
    <col min="10507" max="10507" width="2.88671875" style="55" customWidth="1"/>
    <col min="10508" max="10508" width="9.44140625" style="55" customWidth="1"/>
    <col min="10509" max="10509" width="9.6640625" style="55" customWidth="1"/>
    <col min="10510" max="10510" width="3.6640625" style="55" customWidth="1"/>
    <col min="10511" max="10752" width="8.88671875" style="55"/>
    <col min="10753" max="10753" width="30.88671875" style="55" customWidth="1"/>
    <col min="10754" max="10754" width="2.44140625" style="55" customWidth="1"/>
    <col min="10755" max="10755" width="9.6640625" style="55" customWidth="1"/>
    <col min="10756" max="10756" width="8.6640625" style="55" customWidth="1"/>
    <col min="10757" max="10757" width="2.5546875" style="55" customWidth="1"/>
    <col min="10758" max="10758" width="9.6640625" style="55" customWidth="1"/>
    <col min="10759" max="10759" width="8.6640625" style="55" customWidth="1"/>
    <col min="10760" max="10760" width="2.6640625" style="55" customWidth="1"/>
    <col min="10761" max="10761" width="9.6640625" style="55" customWidth="1"/>
    <col min="10762" max="10762" width="8.6640625" style="55" customWidth="1"/>
    <col min="10763" max="10763" width="2.88671875" style="55" customWidth="1"/>
    <col min="10764" max="10764" width="9.44140625" style="55" customWidth="1"/>
    <col min="10765" max="10765" width="9.6640625" style="55" customWidth="1"/>
    <col min="10766" max="10766" width="3.6640625" style="55" customWidth="1"/>
    <col min="10767" max="11008" width="8.88671875" style="55"/>
    <col min="11009" max="11009" width="30.88671875" style="55" customWidth="1"/>
    <col min="11010" max="11010" width="2.44140625" style="55" customWidth="1"/>
    <col min="11011" max="11011" width="9.6640625" style="55" customWidth="1"/>
    <col min="11012" max="11012" width="8.6640625" style="55" customWidth="1"/>
    <col min="11013" max="11013" width="2.5546875" style="55" customWidth="1"/>
    <col min="11014" max="11014" width="9.6640625" style="55" customWidth="1"/>
    <col min="11015" max="11015" width="8.6640625" style="55" customWidth="1"/>
    <col min="11016" max="11016" width="2.6640625" style="55" customWidth="1"/>
    <col min="11017" max="11017" width="9.6640625" style="55" customWidth="1"/>
    <col min="11018" max="11018" width="8.6640625" style="55" customWidth="1"/>
    <col min="11019" max="11019" width="2.88671875" style="55" customWidth="1"/>
    <col min="11020" max="11020" width="9.44140625" style="55" customWidth="1"/>
    <col min="11021" max="11021" width="9.6640625" style="55" customWidth="1"/>
    <col min="11022" max="11022" width="3.6640625" style="55" customWidth="1"/>
    <col min="11023" max="11264" width="8.88671875" style="55"/>
    <col min="11265" max="11265" width="30.88671875" style="55" customWidth="1"/>
    <col min="11266" max="11266" width="2.44140625" style="55" customWidth="1"/>
    <col min="11267" max="11267" width="9.6640625" style="55" customWidth="1"/>
    <col min="11268" max="11268" width="8.6640625" style="55" customWidth="1"/>
    <col min="11269" max="11269" width="2.5546875" style="55" customWidth="1"/>
    <col min="11270" max="11270" width="9.6640625" style="55" customWidth="1"/>
    <col min="11271" max="11271" width="8.6640625" style="55" customWidth="1"/>
    <col min="11272" max="11272" width="2.6640625" style="55" customWidth="1"/>
    <col min="11273" max="11273" width="9.6640625" style="55" customWidth="1"/>
    <col min="11274" max="11274" width="8.6640625" style="55" customWidth="1"/>
    <col min="11275" max="11275" width="2.88671875" style="55" customWidth="1"/>
    <col min="11276" max="11276" width="9.44140625" style="55" customWidth="1"/>
    <col min="11277" max="11277" width="9.6640625" style="55" customWidth="1"/>
    <col min="11278" max="11278" width="3.6640625" style="55" customWidth="1"/>
    <col min="11279" max="11520" width="8.88671875" style="55"/>
    <col min="11521" max="11521" width="30.88671875" style="55" customWidth="1"/>
    <col min="11522" max="11522" width="2.44140625" style="55" customWidth="1"/>
    <col min="11523" max="11523" width="9.6640625" style="55" customWidth="1"/>
    <col min="11524" max="11524" width="8.6640625" style="55" customWidth="1"/>
    <col min="11525" max="11525" width="2.5546875" style="55" customWidth="1"/>
    <col min="11526" max="11526" width="9.6640625" style="55" customWidth="1"/>
    <col min="11527" max="11527" width="8.6640625" style="55" customWidth="1"/>
    <col min="11528" max="11528" width="2.6640625" style="55" customWidth="1"/>
    <col min="11529" max="11529" width="9.6640625" style="55" customWidth="1"/>
    <col min="11530" max="11530" width="8.6640625" style="55" customWidth="1"/>
    <col min="11531" max="11531" width="2.88671875" style="55" customWidth="1"/>
    <col min="11532" max="11532" width="9.44140625" style="55" customWidth="1"/>
    <col min="11533" max="11533" width="9.6640625" style="55" customWidth="1"/>
    <col min="11534" max="11534" width="3.6640625" style="55" customWidth="1"/>
    <col min="11535" max="11776" width="8.88671875" style="55"/>
    <col min="11777" max="11777" width="30.88671875" style="55" customWidth="1"/>
    <col min="11778" max="11778" width="2.44140625" style="55" customWidth="1"/>
    <col min="11779" max="11779" width="9.6640625" style="55" customWidth="1"/>
    <col min="11780" max="11780" width="8.6640625" style="55" customWidth="1"/>
    <col min="11781" max="11781" width="2.5546875" style="55" customWidth="1"/>
    <col min="11782" max="11782" width="9.6640625" style="55" customWidth="1"/>
    <col min="11783" max="11783" width="8.6640625" style="55" customWidth="1"/>
    <col min="11784" max="11784" width="2.6640625" style="55" customWidth="1"/>
    <col min="11785" max="11785" width="9.6640625" style="55" customWidth="1"/>
    <col min="11786" max="11786" width="8.6640625" style="55" customWidth="1"/>
    <col min="11787" max="11787" width="2.88671875" style="55" customWidth="1"/>
    <col min="11788" max="11788" width="9.44140625" style="55" customWidth="1"/>
    <col min="11789" max="11789" width="9.6640625" style="55" customWidth="1"/>
    <col min="11790" max="11790" width="3.6640625" style="55" customWidth="1"/>
    <col min="11791" max="12032" width="8.88671875" style="55"/>
    <col min="12033" max="12033" width="30.88671875" style="55" customWidth="1"/>
    <col min="12034" max="12034" width="2.44140625" style="55" customWidth="1"/>
    <col min="12035" max="12035" width="9.6640625" style="55" customWidth="1"/>
    <col min="12036" max="12036" width="8.6640625" style="55" customWidth="1"/>
    <col min="12037" max="12037" width="2.5546875" style="55" customWidth="1"/>
    <col min="12038" max="12038" width="9.6640625" style="55" customWidth="1"/>
    <col min="12039" max="12039" width="8.6640625" style="55" customWidth="1"/>
    <col min="12040" max="12040" width="2.6640625" style="55" customWidth="1"/>
    <col min="12041" max="12041" width="9.6640625" style="55" customWidth="1"/>
    <col min="12042" max="12042" width="8.6640625" style="55" customWidth="1"/>
    <col min="12043" max="12043" width="2.88671875" style="55" customWidth="1"/>
    <col min="12044" max="12044" width="9.44140625" style="55" customWidth="1"/>
    <col min="12045" max="12045" width="9.6640625" style="55" customWidth="1"/>
    <col min="12046" max="12046" width="3.6640625" style="55" customWidth="1"/>
    <col min="12047" max="12288" width="8.88671875" style="55"/>
    <col min="12289" max="12289" width="30.88671875" style="55" customWidth="1"/>
    <col min="12290" max="12290" width="2.44140625" style="55" customWidth="1"/>
    <col min="12291" max="12291" width="9.6640625" style="55" customWidth="1"/>
    <col min="12292" max="12292" width="8.6640625" style="55" customWidth="1"/>
    <col min="12293" max="12293" width="2.5546875" style="55" customWidth="1"/>
    <col min="12294" max="12294" width="9.6640625" style="55" customWidth="1"/>
    <col min="12295" max="12295" width="8.6640625" style="55" customWidth="1"/>
    <col min="12296" max="12296" width="2.6640625" style="55" customWidth="1"/>
    <col min="12297" max="12297" width="9.6640625" style="55" customWidth="1"/>
    <col min="12298" max="12298" width="8.6640625" style="55" customWidth="1"/>
    <col min="12299" max="12299" width="2.88671875" style="55" customWidth="1"/>
    <col min="12300" max="12300" width="9.44140625" style="55" customWidth="1"/>
    <col min="12301" max="12301" width="9.6640625" style="55" customWidth="1"/>
    <col min="12302" max="12302" width="3.6640625" style="55" customWidth="1"/>
    <col min="12303" max="12544" width="8.88671875" style="55"/>
    <col min="12545" max="12545" width="30.88671875" style="55" customWidth="1"/>
    <col min="12546" max="12546" width="2.44140625" style="55" customWidth="1"/>
    <col min="12547" max="12547" width="9.6640625" style="55" customWidth="1"/>
    <col min="12548" max="12548" width="8.6640625" style="55" customWidth="1"/>
    <col min="12549" max="12549" width="2.5546875" style="55" customWidth="1"/>
    <col min="12550" max="12550" width="9.6640625" style="55" customWidth="1"/>
    <col min="12551" max="12551" width="8.6640625" style="55" customWidth="1"/>
    <col min="12552" max="12552" width="2.6640625" style="55" customWidth="1"/>
    <col min="12553" max="12553" width="9.6640625" style="55" customWidth="1"/>
    <col min="12554" max="12554" width="8.6640625" style="55" customWidth="1"/>
    <col min="12555" max="12555" width="2.88671875" style="55" customWidth="1"/>
    <col min="12556" max="12556" width="9.44140625" style="55" customWidth="1"/>
    <col min="12557" max="12557" width="9.6640625" style="55" customWidth="1"/>
    <col min="12558" max="12558" width="3.6640625" style="55" customWidth="1"/>
    <col min="12559" max="12800" width="8.88671875" style="55"/>
    <col min="12801" max="12801" width="30.88671875" style="55" customWidth="1"/>
    <col min="12802" max="12802" width="2.44140625" style="55" customWidth="1"/>
    <col min="12803" max="12803" width="9.6640625" style="55" customWidth="1"/>
    <col min="12804" max="12804" width="8.6640625" style="55" customWidth="1"/>
    <col min="12805" max="12805" width="2.5546875" style="55" customWidth="1"/>
    <col min="12806" max="12806" width="9.6640625" style="55" customWidth="1"/>
    <col min="12807" max="12807" width="8.6640625" style="55" customWidth="1"/>
    <col min="12808" max="12808" width="2.6640625" style="55" customWidth="1"/>
    <col min="12809" max="12809" width="9.6640625" style="55" customWidth="1"/>
    <col min="12810" max="12810" width="8.6640625" style="55" customWidth="1"/>
    <col min="12811" max="12811" width="2.88671875" style="55" customWidth="1"/>
    <col min="12812" max="12812" width="9.44140625" style="55" customWidth="1"/>
    <col min="12813" max="12813" width="9.6640625" style="55" customWidth="1"/>
    <col min="12814" max="12814" width="3.6640625" style="55" customWidth="1"/>
    <col min="12815" max="13056" width="8.88671875" style="55"/>
    <col min="13057" max="13057" width="30.88671875" style="55" customWidth="1"/>
    <col min="13058" max="13058" width="2.44140625" style="55" customWidth="1"/>
    <col min="13059" max="13059" width="9.6640625" style="55" customWidth="1"/>
    <col min="13060" max="13060" width="8.6640625" style="55" customWidth="1"/>
    <col min="13061" max="13061" width="2.5546875" style="55" customWidth="1"/>
    <col min="13062" max="13062" width="9.6640625" style="55" customWidth="1"/>
    <col min="13063" max="13063" width="8.6640625" style="55" customWidth="1"/>
    <col min="13064" max="13064" width="2.6640625" style="55" customWidth="1"/>
    <col min="13065" max="13065" width="9.6640625" style="55" customWidth="1"/>
    <col min="13066" max="13066" width="8.6640625" style="55" customWidth="1"/>
    <col min="13067" max="13067" width="2.88671875" style="55" customWidth="1"/>
    <col min="13068" max="13068" width="9.44140625" style="55" customWidth="1"/>
    <col min="13069" max="13069" width="9.6640625" style="55" customWidth="1"/>
    <col min="13070" max="13070" width="3.6640625" style="55" customWidth="1"/>
    <col min="13071" max="13312" width="8.88671875" style="55"/>
    <col min="13313" max="13313" width="30.88671875" style="55" customWidth="1"/>
    <col min="13314" max="13314" width="2.44140625" style="55" customWidth="1"/>
    <col min="13315" max="13315" width="9.6640625" style="55" customWidth="1"/>
    <col min="13316" max="13316" width="8.6640625" style="55" customWidth="1"/>
    <col min="13317" max="13317" width="2.5546875" style="55" customWidth="1"/>
    <col min="13318" max="13318" width="9.6640625" style="55" customWidth="1"/>
    <col min="13319" max="13319" width="8.6640625" style="55" customWidth="1"/>
    <col min="13320" max="13320" width="2.6640625" style="55" customWidth="1"/>
    <col min="13321" max="13321" width="9.6640625" style="55" customWidth="1"/>
    <col min="13322" max="13322" width="8.6640625" style="55" customWidth="1"/>
    <col min="13323" max="13323" width="2.88671875" style="55" customWidth="1"/>
    <col min="13324" max="13324" width="9.44140625" style="55" customWidth="1"/>
    <col min="13325" max="13325" width="9.6640625" style="55" customWidth="1"/>
    <col min="13326" max="13326" width="3.6640625" style="55" customWidth="1"/>
    <col min="13327" max="13568" width="8.88671875" style="55"/>
    <col min="13569" max="13569" width="30.88671875" style="55" customWidth="1"/>
    <col min="13570" max="13570" width="2.44140625" style="55" customWidth="1"/>
    <col min="13571" max="13571" width="9.6640625" style="55" customWidth="1"/>
    <col min="13572" max="13572" width="8.6640625" style="55" customWidth="1"/>
    <col min="13573" max="13573" width="2.5546875" style="55" customWidth="1"/>
    <col min="13574" max="13574" width="9.6640625" style="55" customWidth="1"/>
    <col min="13575" max="13575" width="8.6640625" style="55" customWidth="1"/>
    <col min="13576" max="13576" width="2.6640625" style="55" customWidth="1"/>
    <col min="13577" max="13577" width="9.6640625" style="55" customWidth="1"/>
    <col min="13578" max="13578" width="8.6640625" style="55" customWidth="1"/>
    <col min="13579" max="13579" width="2.88671875" style="55" customWidth="1"/>
    <col min="13580" max="13580" width="9.44140625" style="55" customWidth="1"/>
    <col min="13581" max="13581" width="9.6640625" style="55" customWidth="1"/>
    <col min="13582" max="13582" width="3.6640625" style="55" customWidth="1"/>
    <col min="13583" max="13824" width="8.88671875" style="55"/>
    <col min="13825" max="13825" width="30.88671875" style="55" customWidth="1"/>
    <col min="13826" max="13826" width="2.44140625" style="55" customWidth="1"/>
    <col min="13827" max="13827" width="9.6640625" style="55" customWidth="1"/>
    <col min="13828" max="13828" width="8.6640625" style="55" customWidth="1"/>
    <col min="13829" max="13829" width="2.5546875" style="55" customWidth="1"/>
    <col min="13830" max="13830" width="9.6640625" style="55" customWidth="1"/>
    <col min="13831" max="13831" width="8.6640625" style="55" customWidth="1"/>
    <col min="13832" max="13832" width="2.6640625" style="55" customWidth="1"/>
    <col min="13833" max="13833" width="9.6640625" style="55" customWidth="1"/>
    <col min="13834" max="13834" width="8.6640625" style="55" customWidth="1"/>
    <col min="13835" max="13835" width="2.88671875" style="55" customWidth="1"/>
    <col min="13836" max="13836" width="9.44140625" style="55" customWidth="1"/>
    <col min="13837" max="13837" width="9.6640625" style="55" customWidth="1"/>
    <col min="13838" max="13838" width="3.6640625" style="55" customWidth="1"/>
    <col min="13839" max="14080" width="8.88671875" style="55"/>
    <col min="14081" max="14081" width="30.88671875" style="55" customWidth="1"/>
    <col min="14082" max="14082" width="2.44140625" style="55" customWidth="1"/>
    <col min="14083" max="14083" width="9.6640625" style="55" customWidth="1"/>
    <col min="14084" max="14084" width="8.6640625" style="55" customWidth="1"/>
    <col min="14085" max="14085" width="2.5546875" style="55" customWidth="1"/>
    <col min="14086" max="14086" width="9.6640625" style="55" customWidth="1"/>
    <col min="14087" max="14087" width="8.6640625" style="55" customWidth="1"/>
    <col min="14088" max="14088" width="2.6640625" style="55" customWidth="1"/>
    <col min="14089" max="14089" width="9.6640625" style="55" customWidth="1"/>
    <col min="14090" max="14090" width="8.6640625" style="55" customWidth="1"/>
    <col min="14091" max="14091" width="2.88671875" style="55" customWidth="1"/>
    <col min="14092" max="14092" width="9.44140625" style="55" customWidth="1"/>
    <col min="14093" max="14093" width="9.6640625" style="55" customWidth="1"/>
    <col min="14094" max="14094" width="3.6640625" style="55" customWidth="1"/>
    <col min="14095" max="14336" width="8.88671875" style="55"/>
    <col min="14337" max="14337" width="30.88671875" style="55" customWidth="1"/>
    <col min="14338" max="14338" width="2.44140625" style="55" customWidth="1"/>
    <col min="14339" max="14339" width="9.6640625" style="55" customWidth="1"/>
    <col min="14340" max="14340" width="8.6640625" style="55" customWidth="1"/>
    <col min="14341" max="14341" width="2.5546875" style="55" customWidth="1"/>
    <col min="14342" max="14342" width="9.6640625" style="55" customWidth="1"/>
    <col min="14343" max="14343" width="8.6640625" style="55" customWidth="1"/>
    <col min="14344" max="14344" width="2.6640625" style="55" customWidth="1"/>
    <col min="14345" max="14345" width="9.6640625" style="55" customWidth="1"/>
    <col min="14346" max="14346" width="8.6640625" style="55" customWidth="1"/>
    <col min="14347" max="14347" width="2.88671875" style="55" customWidth="1"/>
    <col min="14348" max="14348" width="9.44140625" style="55" customWidth="1"/>
    <col min="14349" max="14349" width="9.6640625" style="55" customWidth="1"/>
    <col min="14350" max="14350" width="3.6640625" style="55" customWidth="1"/>
    <col min="14351" max="14592" width="8.88671875" style="55"/>
    <col min="14593" max="14593" width="30.88671875" style="55" customWidth="1"/>
    <col min="14594" max="14594" width="2.44140625" style="55" customWidth="1"/>
    <col min="14595" max="14595" width="9.6640625" style="55" customWidth="1"/>
    <col min="14596" max="14596" width="8.6640625" style="55" customWidth="1"/>
    <col min="14597" max="14597" width="2.5546875" style="55" customWidth="1"/>
    <col min="14598" max="14598" width="9.6640625" style="55" customWidth="1"/>
    <col min="14599" max="14599" width="8.6640625" style="55" customWidth="1"/>
    <col min="14600" max="14600" width="2.6640625" style="55" customWidth="1"/>
    <col min="14601" max="14601" width="9.6640625" style="55" customWidth="1"/>
    <col min="14602" max="14602" width="8.6640625" style="55" customWidth="1"/>
    <col min="14603" max="14603" width="2.88671875" style="55" customWidth="1"/>
    <col min="14604" max="14604" width="9.44140625" style="55" customWidth="1"/>
    <col min="14605" max="14605" width="9.6640625" style="55" customWidth="1"/>
    <col min="14606" max="14606" width="3.6640625" style="55" customWidth="1"/>
    <col min="14607" max="14848" width="8.88671875" style="55"/>
    <col min="14849" max="14849" width="30.88671875" style="55" customWidth="1"/>
    <col min="14850" max="14850" width="2.44140625" style="55" customWidth="1"/>
    <col min="14851" max="14851" width="9.6640625" style="55" customWidth="1"/>
    <col min="14852" max="14852" width="8.6640625" style="55" customWidth="1"/>
    <col min="14853" max="14853" width="2.5546875" style="55" customWidth="1"/>
    <col min="14854" max="14854" width="9.6640625" style="55" customWidth="1"/>
    <col min="14855" max="14855" width="8.6640625" style="55" customWidth="1"/>
    <col min="14856" max="14856" width="2.6640625" style="55" customWidth="1"/>
    <col min="14857" max="14857" width="9.6640625" style="55" customWidth="1"/>
    <col min="14858" max="14858" width="8.6640625" style="55" customWidth="1"/>
    <col min="14859" max="14859" width="2.88671875" style="55" customWidth="1"/>
    <col min="14860" max="14860" width="9.44140625" style="55" customWidth="1"/>
    <col min="14861" max="14861" width="9.6640625" style="55" customWidth="1"/>
    <col min="14862" max="14862" width="3.6640625" style="55" customWidth="1"/>
    <col min="14863" max="15104" width="8.88671875" style="55"/>
    <col min="15105" max="15105" width="30.88671875" style="55" customWidth="1"/>
    <col min="15106" max="15106" width="2.44140625" style="55" customWidth="1"/>
    <col min="15107" max="15107" width="9.6640625" style="55" customWidth="1"/>
    <col min="15108" max="15108" width="8.6640625" style="55" customWidth="1"/>
    <col min="15109" max="15109" width="2.5546875" style="55" customWidth="1"/>
    <col min="15110" max="15110" width="9.6640625" style="55" customWidth="1"/>
    <col min="15111" max="15111" width="8.6640625" style="55" customWidth="1"/>
    <col min="15112" max="15112" width="2.6640625" style="55" customWidth="1"/>
    <col min="15113" max="15113" width="9.6640625" style="55" customWidth="1"/>
    <col min="15114" max="15114" width="8.6640625" style="55" customWidth="1"/>
    <col min="15115" max="15115" width="2.88671875" style="55" customWidth="1"/>
    <col min="15116" max="15116" width="9.44140625" style="55" customWidth="1"/>
    <col min="15117" max="15117" width="9.6640625" style="55" customWidth="1"/>
    <col min="15118" max="15118" width="3.6640625" style="55" customWidth="1"/>
    <col min="15119" max="15360" width="8.88671875" style="55"/>
    <col min="15361" max="15361" width="30.88671875" style="55" customWidth="1"/>
    <col min="15362" max="15362" width="2.44140625" style="55" customWidth="1"/>
    <col min="15363" max="15363" width="9.6640625" style="55" customWidth="1"/>
    <col min="15364" max="15364" width="8.6640625" style="55" customWidth="1"/>
    <col min="15365" max="15365" width="2.5546875" style="55" customWidth="1"/>
    <col min="15366" max="15366" width="9.6640625" style="55" customWidth="1"/>
    <col min="15367" max="15367" width="8.6640625" style="55" customWidth="1"/>
    <col min="15368" max="15368" width="2.6640625" style="55" customWidth="1"/>
    <col min="15369" max="15369" width="9.6640625" style="55" customWidth="1"/>
    <col min="15370" max="15370" width="8.6640625" style="55" customWidth="1"/>
    <col min="15371" max="15371" width="2.88671875" style="55" customWidth="1"/>
    <col min="15372" max="15372" width="9.44140625" style="55" customWidth="1"/>
    <col min="15373" max="15373" width="9.6640625" style="55" customWidth="1"/>
    <col min="15374" max="15374" width="3.6640625" style="55" customWidth="1"/>
    <col min="15375" max="15616" width="8.88671875" style="55"/>
    <col min="15617" max="15617" width="30.88671875" style="55" customWidth="1"/>
    <col min="15618" max="15618" width="2.44140625" style="55" customWidth="1"/>
    <col min="15619" max="15619" width="9.6640625" style="55" customWidth="1"/>
    <col min="15620" max="15620" width="8.6640625" style="55" customWidth="1"/>
    <col min="15621" max="15621" width="2.5546875" style="55" customWidth="1"/>
    <col min="15622" max="15622" width="9.6640625" style="55" customWidth="1"/>
    <col min="15623" max="15623" width="8.6640625" style="55" customWidth="1"/>
    <col min="15624" max="15624" width="2.6640625" style="55" customWidth="1"/>
    <col min="15625" max="15625" width="9.6640625" style="55" customWidth="1"/>
    <col min="15626" max="15626" width="8.6640625" style="55" customWidth="1"/>
    <col min="15627" max="15627" width="2.88671875" style="55" customWidth="1"/>
    <col min="15628" max="15628" width="9.44140625" style="55" customWidth="1"/>
    <col min="15629" max="15629" width="9.6640625" style="55" customWidth="1"/>
    <col min="15630" max="15630" width="3.6640625" style="55" customWidth="1"/>
    <col min="15631" max="15872" width="8.88671875" style="55"/>
    <col min="15873" max="15873" width="30.88671875" style="55" customWidth="1"/>
    <col min="15874" max="15874" width="2.44140625" style="55" customWidth="1"/>
    <col min="15875" max="15875" width="9.6640625" style="55" customWidth="1"/>
    <col min="15876" max="15876" width="8.6640625" style="55" customWidth="1"/>
    <col min="15877" max="15877" width="2.5546875" style="55" customWidth="1"/>
    <col min="15878" max="15878" width="9.6640625" style="55" customWidth="1"/>
    <col min="15879" max="15879" width="8.6640625" style="55" customWidth="1"/>
    <col min="15880" max="15880" width="2.6640625" style="55" customWidth="1"/>
    <col min="15881" max="15881" width="9.6640625" style="55" customWidth="1"/>
    <col min="15882" max="15882" width="8.6640625" style="55" customWidth="1"/>
    <col min="15883" max="15883" width="2.88671875" style="55" customWidth="1"/>
    <col min="15884" max="15884" width="9.44140625" style="55" customWidth="1"/>
    <col min="15885" max="15885" width="9.6640625" style="55" customWidth="1"/>
    <col min="15886" max="15886" width="3.6640625" style="55" customWidth="1"/>
    <col min="15887" max="16128" width="8.88671875" style="55"/>
    <col min="16129" max="16129" width="30.88671875" style="55" customWidth="1"/>
    <col min="16130" max="16130" width="2.44140625" style="55" customWidth="1"/>
    <col min="16131" max="16131" width="9.6640625" style="55" customWidth="1"/>
    <col min="16132" max="16132" width="8.6640625" style="55" customWidth="1"/>
    <col min="16133" max="16133" width="2.5546875" style="55" customWidth="1"/>
    <col min="16134" max="16134" width="9.6640625" style="55" customWidth="1"/>
    <col min="16135" max="16135" width="8.6640625" style="55" customWidth="1"/>
    <col min="16136" max="16136" width="2.6640625" style="55" customWidth="1"/>
    <col min="16137" max="16137" width="9.6640625" style="55" customWidth="1"/>
    <col min="16138" max="16138" width="8.6640625" style="55" customWidth="1"/>
    <col min="16139" max="16139" width="2.88671875" style="55" customWidth="1"/>
    <col min="16140" max="16140" width="9.44140625" style="55" customWidth="1"/>
    <col min="16141" max="16141" width="9.6640625" style="55" customWidth="1"/>
    <col min="16142" max="16142" width="3.6640625" style="55" customWidth="1"/>
    <col min="16143" max="16384" width="8.88671875" style="55"/>
  </cols>
  <sheetData>
    <row r="1" spans="1:14">
      <c r="A1" s="68" t="s">
        <v>128</v>
      </c>
    </row>
    <row r="2" spans="1:14">
      <c r="A2" s="68" t="s">
        <v>129</v>
      </c>
    </row>
    <row r="3" spans="1:14" ht="6.9" customHeight="1"/>
    <row r="4" spans="1:14">
      <c r="A4" s="11" t="s">
        <v>652</v>
      </c>
    </row>
    <row r="5" spans="1:14" ht="7.5" customHeight="1" thickBot="1"/>
    <row r="6" spans="1:14" ht="6.9" customHeight="1">
      <c r="A6" s="70"/>
      <c r="B6" s="57"/>
      <c r="C6" s="78"/>
      <c r="D6" s="70"/>
      <c r="E6" s="70"/>
      <c r="F6" s="78"/>
      <c r="G6" s="78"/>
      <c r="H6" s="78"/>
      <c r="I6" s="78"/>
      <c r="J6" s="78"/>
      <c r="K6" s="78"/>
      <c r="L6" s="78"/>
      <c r="M6" s="78"/>
    </row>
    <row r="7" spans="1:14" ht="15.6">
      <c r="C7" s="430" t="s">
        <v>130</v>
      </c>
      <c r="D7" s="430"/>
      <c r="E7" s="430"/>
      <c r="F7" s="430"/>
      <c r="G7" s="430"/>
      <c r="H7" s="430"/>
      <c r="I7" s="430"/>
      <c r="J7" s="430"/>
      <c r="K7" s="430"/>
      <c r="L7" s="430"/>
      <c r="M7" s="430"/>
      <c r="N7" s="13"/>
    </row>
    <row r="8" spans="1:14">
      <c r="A8" s="14" t="s">
        <v>131</v>
      </c>
      <c r="C8" s="431" t="s">
        <v>132</v>
      </c>
      <c r="D8" s="431"/>
      <c r="F8" s="432" t="s">
        <v>133</v>
      </c>
      <c r="G8" s="432"/>
      <c r="H8" s="15"/>
      <c r="I8" s="432" t="s">
        <v>134</v>
      </c>
      <c r="J8" s="432"/>
      <c r="K8" s="15"/>
      <c r="L8" s="432" t="s">
        <v>135</v>
      </c>
      <c r="M8" s="432"/>
      <c r="N8" s="13"/>
    </row>
    <row r="9" spans="1:14">
      <c r="C9" s="16" t="s">
        <v>136</v>
      </c>
      <c r="D9" s="17" t="s">
        <v>137</v>
      </c>
      <c r="F9" s="17" t="s">
        <v>136</v>
      </c>
      <c r="G9" s="17" t="s">
        <v>137</v>
      </c>
      <c r="I9" s="17" t="s">
        <v>136</v>
      </c>
      <c r="J9" s="17" t="s">
        <v>137</v>
      </c>
      <c r="L9" s="17" t="s">
        <v>136</v>
      </c>
      <c r="M9" s="17" t="s">
        <v>137</v>
      </c>
      <c r="N9" s="18"/>
    </row>
    <row r="10" spans="1:14" ht="6.9" customHeight="1" thickBot="1">
      <c r="A10" s="76"/>
      <c r="B10" s="61"/>
      <c r="C10" s="81"/>
      <c r="D10" s="76"/>
      <c r="E10" s="76"/>
      <c r="F10" s="81"/>
      <c r="G10" s="81"/>
      <c r="H10" s="81"/>
      <c r="I10" s="81"/>
      <c r="J10" s="81"/>
      <c r="K10" s="81"/>
      <c r="L10" s="81"/>
      <c r="M10" s="81"/>
    </row>
    <row r="11" spans="1:14" ht="6.9" customHeight="1"/>
    <row r="12" spans="1:14">
      <c r="A12" s="14" t="s">
        <v>122</v>
      </c>
      <c r="C12" s="69">
        <f>IF($A12&lt;&gt;0,F12+I12+L12,"")</f>
        <v>270.75</v>
      </c>
      <c r="D12" s="82">
        <f>IF($A12&lt;&gt;0,G12+J12+M12,"")</f>
        <v>100</v>
      </c>
      <c r="F12" s="69">
        <f>SUM(F14+F26)</f>
        <v>1</v>
      </c>
      <c r="G12" s="69">
        <f>IF($A12&lt;&gt;0,F12/$C12*100,"")</f>
        <v>0.36934441366574328</v>
      </c>
      <c r="I12" s="69">
        <f>SUM(I14+I26)</f>
        <v>52</v>
      </c>
      <c r="J12" s="69">
        <f>IF($A12&lt;&gt;0,I12/$C12*100,"")</f>
        <v>19.205909510618653</v>
      </c>
      <c r="L12" s="69">
        <f>SUM(L14+L26)</f>
        <v>217.75</v>
      </c>
      <c r="M12" s="69">
        <f>IF($A12&lt;&gt;0,L12/$C12*100,"")</f>
        <v>80.424746075715603</v>
      </c>
    </row>
    <row r="13" spans="1:14" ht="6.9" customHeight="1">
      <c r="C13" s="69" t="str">
        <f>IF($A13&lt;&gt;0,F13+I13+L13,"")</f>
        <v/>
      </c>
      <c r="D13" s="82" t="str">
        <f>IF($A13&lt;&gt;0,G13+J13+M13,"")</f>
        <v/>
      </c>
      <c r="G13" s="69" t="str">
        <f>IF($A13&lt;&gt;0,F13/$C13*100,"")</f>
        <v/>
      </c>
      <c r="J13" s="69" t="str">
        <f>IF($A13&lt;&gt;0,I13/$C13*100,"")</f>
        <v/>
      </c>
      <c r="L13" s="69" t="s">
        <v>138</v>
      </c>
      <c r="M13" s="69" t="str">
        <f>IF($A13&lt;&gt;0,L13/$C13*100,"")</f>
        <v/>
      </c>
    </row>
    <row r="14" spans="1:14">
      <c r="A14" s="14" t="s">
        <v>211</v>
      </c>
      <c r="C14" s="69">
        <f t="shared" ref="C14:D28" si="0">IF($A14&lt;&gt;0,F14+I14+L14,"")</f>
        <v>208.5</v>
      </c>
      <c r="D14" s="82">
        <f t="shared" si="0"/>
        <v>100</v>
      </c>
      <c r="F14" s="69">
        <f>SUM(F15:F24)</f>
        <v>0</v>
      </c>
      <c r="G14" s="69">
        <f t="shared" ref="G14:G24" si="1">IF($A14&lt;&gt;0,F14/$C14*100,"")</f>
        <v>0</v>
      </c>
      <c r="I14" s="69">
        <f>SUM(I15:I24)</f>
        <v>38.5</v>
      </c>
      <c r="J14" s="69">
        <f t="shared" ref="J14:J24" si="2">IF($A14&lt;&gt;0,I14/$C14*100,"")</f>
        <v>18.465227817745802</v>
      </c>
      <c r="L14" s="69">
        <f>SUM(L15:L24)</f>
        <v>170</v>
      </c>
      <c r="M14" s="69">
        <f t="shared" ref="M14:M25" si="3">IF($A14&lt;&gt;0,L14/$C14*100,"")</f>
        <v>81.534772182254201</v>
      </c>
    </row>
    <row r="15" spans="1:14" ht="6.9" customHeight="1">
      <c r="C15" s="69" t="str">
        <f t="shared" si="0"/>
        <v/>
      </c>
      <c r="D15" s="82" t="str">
        <f t="shared" si="0"/>
        <v/>
      </c>
      <c r="G15" s="69" t="str">
        <f t="shared" si="1"/>
        <v/>
      </c>
      <c r="J15" s="69" t="str">
        <f t="shared" si="2"/>
        <v/>
      </c>
      <c r="L15" s="69" t="s">
        <v>138</v>
      </c>
      <c r="M15" s="69" t="str">
        <f t="shared" si="3"/>
        <v/>
      </c>
    </row>
    <row r="16" spans="1:14">
      <c r="A16" s="68" t="s">
        <v>194</v>
      </c>
      <c r="C16" s="69">
        <f t="shared" si="0"/>
        <v>6.5</v>
      </c>
      <c r="D16" s="82">
        <f t="shared" si="0"/>
        <v>100</v>
      </c>
      <c r="F16" s="69">
        <v>0</v>
      </c>
      <c r="G16" s="69">
        <f t="shared" si="1"/>
        <v>0</v>
      </c>
      <c r="I16" s="69">
        <v>1</v>
      </c>
      <c r="J16" s="69">
        <f t="shared" si="2"/>
        <v>15.384615384615385</v>
      </c>
      <c r="L16" s="69">
        <v>5.5</v>
      </c>
      <c r="M16" s="69">
        <f t="shared" si="3"/>
        <v>84.615384615384613</v>
      </c>
    </row>
    <row r="17" spans="1:13">
      <c r="D17" s="82"/>
    </row>
    <row r="18" spans="1:13">
      <c r="A18" s="68" t="s">
        <v>195</v>
      </c>
      <c r="C18" s="69">
        <f t="shared" si="0"/>
        <v>47</v>
      </c>
      <c r="D18" s="82">
        <f t="shared" si="0"/>
        <v>100</v>
      </c>
      <c r="F18" s="69">
        <v>0</v>
      </c>
      <c r="G18" s="69">
        <f t="shared" si="1"/>
        <v>0</v>
      </c>
      <c r="I18" s="69">
        <v>0</v>
      </c>
      <c r="J18" s="69">
        <f t="shared" si="2"/>
        <v>0</v>
      </c>
      <c r="L18" s="69">
        <v>47</v>
      </c>
      <c r="M18" s="69">
        <f t="shared" si="3"/>
        <v>100</v>
      </c>
    </row>
    <row r="19" spans="1:13">
      <c r="D19" s="82"/>
    </row>
    <row r="20" spans="1:13">
      <c r="A20" s="68" t="s">
        <v>196</v>
      </c>
      <c r="C20" s="69">
        <f t="shared" si="0"/>
        <v>41.75</v>
      </c>
      <c r="D20" s="82">
        <f t="shared" si="0"/>
        <v>100</v>
      </c>
      <c r="F20" s="69">
        <v>0</v>
      </c>
      <c r="G20" s="69">
        <f t="shared" si="1"/>
        <v>0</v>
      </c>
      <c r="I20" s="69">
        <v>3.5</v>
      </c>
      <c r="J20" s="69">
        <f t="shared" si="2"/>
        <v>8.3832335329341312</v>
      </c>
      <c r="L20" s="69">
        <v>38.25</v>
      </c>
      <c r="M20" s="69">
        <f t="shared" si="3"/>
        <v>91.616766467065872</v>
      </c>
    </row>
    <row r="21" spans="1:13">
      <c r="D21" s="82"/>
    </row>
    <row r="22" spans="1:13">
      <c r="A22" s="68" t="s">
        <v>197</v>
      </c>
      <c r="C22" s="69">
        <f t="shared" si="0"/>
        <v>40</v>
      </c>
      <c r="D22" s="82">
        <f t="shared" si="0"/>
        <v>100</v>
      </c>
      <c r="F22" s="69">
        <v>0</v>
      </c>
      <c r="G22" s="69">
        <f t="shared" si="1"/>
        <v>0</v>
      </c>
      <c r="I22" s="69">
        <v>30.5</v>
      </c>
      <c r="J22" s="69">
        <f t="shared" si="2"/>
        <v>76.25</v>
      </c>
      <c r="L22" s="69">
        <v>9.5</v>
      </c>
      <c r="M22" s="69">
        <f t="shared" si="3"/>
        <v>23.75</v>
      </c>
    </row>
    <row r="23" spans="1:13">
      <c r="D23" s="82"/>
    </row>
    <row r="24" spans="1:13">
      <c r="A24" s="68" t="s">
        <v>198</v>
      </c>
      <c r="C24" s="69">
        <f t="shared" si="0"/>
        <v>73.25</v>
      </c>
      <c r="D24" s="82">
        <f t="shared" si="0"/>
        <v>100</v>
      </c>
      <c r="F24" s="69">
        <v>0</v>
      </c>
      <c r="G24" s="69">
        <f t="shared" si="1"/>
        <v>0</v>
      </c>
      <c r="I24" s="69">
        <v>3.5</v>
      </c>
      <c r="J24" s="69">
        <f t="shared" si="2"/>
        <v>4.7781569965870307</v>
      </c>
      <c r="L24" s="69">
        <v>69.75</v>
      </c>
      <c r="M24" s="69">
        <f t="shared" si="3"/>
        <v>95.221843003412971</v>
      </c>
    </row>
    <row r="25" spans="1:13" ht="10.5" customHeight="1">
      <c r="C25" s="69" t="str">
        <f t="shared" si="0"/>
        <v/>
      </c>
      <c r="D25" s="82" t="str">
        <f t="shared" si="0"/>
        <v/>
      </c>
      <c r="L25" s="69" t="s">
        <v>138</v>
      </c>
      <c r="M25" s="69" t="str">
        <f t="shared" si="3"/>
        <v/>
      </c>
    </row>
    <row r="26" spans="1:13">
      <c r="A26" s="14" t="s">
        <v>199</v>
      </c>
      <c r="C26" s="69">
        <f t="shared" si="0"/>
        <v>62.25</v>
      </c>
      <c r="D26" s="82">
        <f t="shared" si="0"/>
        <v>100</v>
      </c>
      <c r="F26" s="69">
        <f>SUM(F28:F36)</f>
        <v>1</v>
      </c>
      <c r="G26" s="69">
        <f>IF($A26&lt;&gt;0,F26/$C26*100,"")</f>
        <v>1.6064257028112447</v>
      </c>
      <c r="I26" s="69">
        <f>SUM(I28:I36)</f>
        <v>13.5</v>
      </c>
      <c r="J26" s="69">
        <f>IF($A26&lt;&gt;0,I26/$C26*100,"")</f>
        <v>21.686746987951807</v>
      </c>
      <c r="L26" s="69">
        <f>SUM(L28:L36)</f>
        <v>47.75</v>
      </c>
      <c r="M26" s="69">
        <f>IF($A26&lt;&gt;0,L26/$C26*100,"")</f>
        <v>76.706827309236942</v>
      </c>
    </row>
    <row r="27" spans="1:13" ht="9.75" customHeight="1">
      <c r="C27" s="69" t="str">
        <f t="shared" si="0"/>
        <v/>
      </c>
      <c r="D27" s="82" t="str">
        <f t="shared" si="0"/>
        <v/>
      </c>
      <c r="G27" s="69" t="str">
        <f>IF($A27&lt;&gt;0,F27/$C27*100,"")</f>
        <v/>
      </c>
      <c r="J27" s="69" t="str">
        <f>IF($A27&lt;&gt;0,I27/$C27*100,"")</f>
        <v/>
      </c>
      <c r="L27" s="69" t="s">
        <v>138</v>
      </c>
      <c r="M27" s="69" t="str">
        <f>IF($A27&lt;&gt;0,L27/$C27*100,"")</f>
        <v/>
      </c>
    </row>
    <row r="28" spans="1:13">
      <c r="A28" s="21" t="s">
        <v>200</v>
      </c>
      <c r="C28" s="69">
        <f t="shared" si="0"/>
        <v>20.5</v>
      </c>
      <c r="D28" s="82">
        <f t="shared" si="0"/>
        <v>100</v>
      </c>
      <c r="F28" s="96">
        <v>0</v>
      </c>
      <c r="G28" s="69">
        <f>IF($A28&lt;&gt;0,F28/$C28*100,"")</f>
        <v>0</v>
      </c>
      <c r="I28" s="20">
        <v>5</v>
      </c>
      <c r="J28" s="69">
        <f>IF($A28&lt;&gt;0,I28/$C28*100,"")</f>
        <v>24.390243902439025</v>
      </c>
      <c r="L28" s="69">
        <v>15.5</v>
      </c>
      <c r="M28" s="69">
        <f>IF($A28&lt;&gt;0,L28/$C28*100,"")</f>
        <v>75.609756097560975</v>
      </c>
    </row>
    <row r="29" spans="1:13">
      <c r="A29" s="21"/>
      <c r="D29" s="82"/>
      <c r="F29" s="96"/>
      <c r="I29" s="20"/>
    </row>
    <row r="30" spans="1:13">
      <c r="A30" s="21" t="s">
        <v>201</v>
      </c>
      <c r="C30" s="69">
        <f>IF($A30&lt;&gt;0,F30+I30+L30,"")</f>
        <v>11</v>
      </c>
      <c r="D30" s="82">
        <f>IF($A30&lt;&gt;0,G30+J30+M30,"")</f>
        <v>100</v>
      </c>
      <c r="F30" s="69">
        <v>0.5</v>
      </c>
      <c r="G30" s="69">
        <f>IF($A30&lt;&gt;0,F30/$C30*100,"")</f>
        <v>4.5454545454545459</v>
      </c>
      <c r="I30" s="69">
        <v>2</v>
      </c>
      <c r="J30" s="69">
        <f>IF($A30&lt;&gt;0,I30/$C30*100,"")</f>
        <v>18.181818181818183</v>
      </c>
      <c r="L30" s="69">
        <v>8.5</v>
      </c>
      <c r="M30" s="69">
        <f>IF($A30&lt;&gt;0,L30/$C30*100,"")</f>
        <v>77.272727272727266</v>
      </c>
    </row>
    <row r="31" spans="1:13">
      <c r="A31" s="21"/>
      <c r="D31" s="82"/>
    </row>
    <row r="32" spans="1:13">
      <c r="A32" s="21" t="s">
        <v>202</v>
      </c>
      <c r="C32" s="69">
        <f t="shared" ref="C32:D36" si="4">IF($A32&lt;&gt;0,F32+I32+L32,"")</f>
        <v>14</v>
      </c>
      <c r="D32" s="82">
        <f t="shared" si="4"/>
        <v>100</v>
      </c>
      <c r="F32" s="96">
        <v>0.5</v>
      </c>
      <c r="G32" s="69">
        <f>IF($A32&lt;&gt;0,F32/$C32*100,"")</f>
        <v>3.5714285714285712</v>
      </c>
      <c r="I32" s="69">
        <v>3.25</v>
      </c>
      <c r="J32" s="69">
        <f>IF($A32&lt;&gt;0,I32/$C32*100,"")</f>
        <v>23.214285714285715</v>
      </c>
      <c r="L32" s="69">
        <v>10.25</v>
      </c>
      <c r="M32" s="69">
        <f>IF($A32&lt;&gt;0,L32/$C32*100,"")</f>
        <v>73.214285714285708</v>
      </c>
    </row>
    <row r="33" spans="1:13">
      <c r="A33" s="21"/>
      <c r="D33" s="82"/>
      <c r="F33" s="96"/>
    </row>
    <row r="34" spans="1:13">
      <c r="A34" s="21" t="s">
        <v>203</v>
      </c>
      <c r="C34" s="69">
        <f t="shared" si="4"/>
        <v>10.5</v>
      </c>
      <c r="D34" s="82">
        <f t="shared" si="4"/>
        <v>100</v>
      </c>
      <c r="F34" s="69">
        <v>0</v>
      </c>
      <c r="G34" s="69">
        <f>IF($A34&lt;&gt;0,F34/$C34*100,"")</f>
        <v>0</v>
      </c>
      <c r="I34" s="69">
        <v>1.5</v>
      </c>
      <c r="J34" s="69">
        <f>IF($A34&lt;&gt;0,I34/$C34*100,"")</f>
        <v>14.285714285714285</v>
      </c>
      <c r="L34" s="69">
        <v>9</v>
      </c>
      <c r="M34" s="69">
        <f>IF($A34&lt;&gt;0,L34/$C34*100,"")</f>
        <v>85.714285714285708</v>
      </c>
    </row>
    <row r="35" spans="1:13">
      <c r="A35" s="21"/>
      <c r="D35" s="82"/>
    </row>
    <row r="36" spans="1:13">
      <c r="A36" s="21" t="s">
        <v>204</v>
      </c>
      <c r="C36" s="69">
        <f t="shared" si="4"/>
        <v>6.25</v>
      </c>
      <c r="D36" s="82">
        <f t="shared" si="4"/>
        <v>100</v>
      </c>
      <c r="F36" s="69">
        <v>0</v>
      </c>
      <c r="G36" s="69">
        <f>IF($A36&lt;&gt;0,F36/$C36*100,"")</f>
        <v>0</v>
      </c>
      <c r="I36" s="69">
        <v>1.75</v>
      </c>
      <c r="J36" s="69">
        <f>IF($A36&lt;&gt;0,I36/$C36*100,"")</f>
        <v>28.000000000000004</v>
      </c>
      <c r="L36" s="69">
        <v>4.5</v>
      </c>
      <c r="M36" s="69">
        <f>IF($A36&lt;&gt;0,L36/$C36*100,"")</f>
        <v>72</v>
      </c>
    </row>
    <row r="37" spans="1:13" ht="6.9" customHeight="1" thickBot="1">
      <c r="A37" s="76"/>
      <c r="B37" s="61"/>
      <c r="C37" s="81"/>
      <c r="D37" s="76"/>
      <c r="E37" s="76"/>
      <c r="F37" s="81"/>
      <c r="G37" s="81"/>
      <c r="H37" s="81"/>
      <c r="I37" s="81"/>
      <c r="J37" s="81"/>
      <c r="K37" s="81"/>
      <c r="L37" s="81"/>
      <c r="M37" s="81"/>
    </row>
    <row r="38" spans="1:13" ht="6.9" customHeight="1"/>
    <row r="39" spans="1:13" ht="13.5" customHeight="1">
      <c r="A39" s="22" t="s">
        <v>674</v>
      </c>
    </row>
    <row r="40" spans="1:13" ht="15" customHeight="1">
      <c r="A40" s="22" t="s">
        <v>205</v>
      </c>
    </row>
    <row r="41" spans="1:13" ht="15" customHeight="1">
      <c r="A41" s="22" t="s">
        <v>206</v>
      </c>
    </row>
    <row r="42" spans="1:13" ht="9.75" customHeight="1">
      <c r="A42" s="22"/>
    </row>
    <row r="43" spans="1:13">
      <c r="A43" s="11" t="s">
        <v>288</v>
      </c>
    </row>
    <row r="44" spans="1:13">
      <c r="A44" s="68" t="s">
        <v>207</v>
      </c>
    </row>
    <row r="46" spans="1:13">
      <c r="A46" s="97"/>
    </row>
  </sheetData>
  <mergeCells count="5">
    <mergeCell ref="C7:M7"/>
    <mergeCell ref="C8:D8"/>
    <mergeCell ref="F8:G8"/>
    <mergeCell ref="I8:J8"/>
    <mergeCell ref="L8:M8"/>
  </mergeCells>
  <conditionalFormatting sqref="A1:XFD1048576">
    <cfRule type="cellIs" dxfId="12"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K4"/>
  <sheetViews>
    <sheetView workbookViewId="0">
      <selection activeCell="J2" sqref="J2"/>
    </sheetView>
  </sheetViews>
  <sheetFormatPr baseColWidth="10" defaultRowHeight="14.4"/>
  <sheetData>
    <row r="2" spans="2:11" ht="22.8">
      <c r="J2" s="24"/>
    </row>
    <row r="3" spans="2:11" ht="22.8">
      <c r="B3" s="28" t="s">
        <v>135</v>
      </c>
      <c r="C3" s="28" t="s">
        <v>342</v>
      </c>
      <c r="D3" s="28" t="s">
        <v>133</v>
      </c>
      <c r="H3" s="25"/>
    </row>
    <row r="4" spans="2:11" ht="22.8">
      <c r="B4" s="186">
        <v>80.42</v>
      </c>
      <c r="C4" s="186">
        <v>19.21</v>
      </c>
      <c r="D4" s="186">
        <v>0.37</v>
      </c>
      <c r="H4" s="26"/>
      <c r="K4" s="2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selection activeCell="A4" sqref="A4"/>
    </sheetView>
  </sheetViews>
  <sheetFormatPr baseColWidth="10" defaultColWidth="9.109375" defaultRowHeight="13.2"/>
  <cols>
    <col min="1" max="1" width="37.5546875" style="55" customWidth="1"/>
    <col min="2" max="2" width="8.6640625" style="95" customWidth="1"/>
    <col min="3" max="3" width="8.6640625" style="82" customWidth="1"/>
    <col min="4" max="4" width="2.6640625" style="83" customWidth="1"/>
    <col min="5" max="5" width="8.6640625" style="130" customWidth="1"/>
    <col min="6" max="6" width="8.6640625" style="131" customWidth="1"/>
    <col min="7" max="7" width="2.6640625" style="83" customWidth="1"/>
    <col min="8" max="8" width="8.6640625" style="130" customWidth="1"/>
    <col min="9" max="9" width="8.88671875" style="131" customWidth="1"/>
    <col min="10" max="10" width="2.6640625" style="55" customWidth="1"/>
    <col min="11" max="11" width="6" style="55" customWidth="1"/>
    <col min="12" max="256" width="9.109375" style="55"/>
    <col min="257" max="257" width="35.6640625" style="55" customWidth="1"/>
    <col min="258" max="259" width="8.6640625" style="55" customWidth="1"/>
    <col min="260" max="260" width="2.6640625" style="55" customWidth="1"/>
    <col min="261" max="262" width="8.6640625" style="55" customWidth="1"/>
    <col min="263" max="263" width="2.6640625" style="55" customWidth="1"/>
    <col min="264" max="264" width="8.6640625" style="55" customWidth="1"/>
    <col min="265" max="265" width="8.88671875" style="55" customWidth="1"/>
    <col min="266" max="266" width="2.6640625" style="55" customWidth="1"/>
    <col min="267" max="267" width="6" style="55" customWidth="1"/>
    <col min="268" max="512" width="9.109375" style="55"/>
    <col min="513" max="513" width="35.6640625" style="55" customWidth="1"/>
    <col min="514" max="515" width="8.6640625" style="55" customWidth="1"/>
    <col min="516" max="516" width="2.6640625" style="55" customWidth="1"/>
    <col min="517" max="518" width="8.6640625" style="55" customWidth="1"/>
    <col min="519" max="519" width="2.6640625" style="55" customWidth="1"/>
    <col min="520" max="520" width="8.6640625" style="55" customWidth="1"/>
    <col min="521" max="521" width="8.88671875" style="55" customWidth="1"/>
    <col min="522" max="522" width="2.6640625" style="55" customWidth="1"/>
    <col min="523" max="523" width="6" style="55" customWidth="1"/>
    <col min="524" max="768" width="9.109375" style="55"/>
    <col min="769" max="769" width="35.6640625" style="55" customWidth="1"/>
    <col min="770" max="771" width="8.6640625" style="55" customWidth="1"/>
    <col min="772" max="772" width="2.6640625" style="55" customWidth="1"/>
    <col min="773" max="774" width="8.6640625" style="55" customWidth="1"/>
    <col min="775" max="775" width="2.6640625" style="55" customWidth="1"/>
    <col min="776" max="776" width="8.6640625" style="55" customWidth="1"/>
    <col min="777" max="777" width="8.88671875" style="55" customWidth="1"/>
    <col min="778" max="778" width="2.6640625" style="55" customWidth="1"/>
    <col min="779" max="779" width="6" style="55" customWidth="1"/>
    <col min="780" max="1024" width="9.109375" style="55"/>
    <col min="1025" max="1025" width="35.6640625" style="55" customWidth="1"/>
    <col min="1026" max="1027" width="8.6640625" style="55" customWidth="1"/>
    <col min="1028" max="1028" width="2.6640625" style="55" customWidth="1"/>
    <col min="1029" max="1030" width="8.6640625" style="55" customWidth="1"/>
    <col min="1031" max="1031" width="2.6640625" style="55" customWidth="1"/>
    <col min="1032" max="1032" width="8.6640625" style="55" customWidth="1"/>
    <col min="1033" max="1033" width="8.88671875" style="55" customWidth="1"/>
    <col min="1034" max="1034" width="2.6640625" style="55" customWidth="1"/>
    <col min="1035" max="1035" width="6" style="55" customWidth="1"/>
    <col min="1036" max="1280" width="9.109375" style="55"/>
    <col min="1281" max="1281" width="35.6640625" style="55" customWidth="1"/>
    <col min="1282" max="1283" width="8.6640625" style="55" customWidth="1"/>
    <col min="1284" max="1284" width="2.6640625" style="55" customWidth="1"/>
    <col min="1285" max="1286" width="8.6640625" style="55" customWidth="1"/>
    <col min="1287" max="1287" width="2.6640625" style="55" customWidth="1"/>
    <col min="1288" max="1288" width="8.6640625" style="55" customWidth="1"/>
    <col min="1289" max="1289" width="8.88671875" style="55" customWidth="1"/>
    <col min="1290" max="1290" width="2.6640625" style="55" customWidth="1"/>
    <col min="1291" max="1291" width="6" style="55" customWidth="1"/>
    <col min="1292" max="1536" width="9.109375" style="55"/>
    <col min="1537" max="1537" width="35.6640625" style="55" customWidth="1"/>
    <col min="1538" max="1539" width="8.6640625" style="55" customWidth="1"/>
    <col min="1540" max="1540" width="2.6640625" style="55" customWidth="1"/>
    <col min="1541" max="1542" width="8.6640625" style="55" customWidth="1"/>
    <col min="1543" max="1543" width="2.6640625" style="55" customWidth="1"/>
    <col min="1544" max="1544" width="8.6640625" style="55" customWidth="1"/>
    <col min="1545" max="1545" width="8.88671875" style="55" customWidth="1"/>
    <col min="1546" max="1546" width="2.6640625" style="55" customWidth="1"/>
    <col min="1547" max="1547" width="6" style="55" customWidth="1"/>
    <col min="1548" max="1792" width="9.109375" style="55"/>
    <col min="1793" max="1793" width="35.6640625" style="55" customWidth="1"/>
    <col min="1794" max="1795" width="8.6640625" style="55" customWidth="1"/>
    <col min="1796" max="1796" width="2.6640625" style="55" customWidth="1"/>
    <col min="1797" max="1798" width="8.6640625" style="55" customWidth="1"/>
    <col min="1799" max="1799" width="2.6640625" style="55" customWidth="1"/>
    <col min="1800" max="1800" width="8.6640625" style="55" customWidth="1"/>
    <col min="1801" max="1801" width="8.88671875" style="55" customWidth="1"/>
    <col min="1802" max="1802" width="2.6640625" style="55" customWidth="1"/>
    <col min="1803" max="1803" width="6" style="55" customWidth="1"/>
    <col min="1804" max="2048" width="9.109375" style="55"/>
    <col min="2049" max="2049" width="35.6640625" style="55" customWidth="1"/>
    <col min="2050" max="2051" width="8.6640625" style="55" customWidth="1"/>
    <col min="2052" max="2052" width="2.6640625" style="55" customWidth="1"/>
    <col min="2053" max="2054" width="8.6640625" style="55" customWidth="1"/>
    <col min="2055" max="2055" width="2.6640625" style="55" customWidth="1"/>
    <col min="2056" max="2056" width="8.6640625" style="55" customWidth="1"/>
    <col min="2057" max="2057" width="8.88671875" style="55" customWidth="1"/>
    <col min="2058" max="2058" width="2.6640625" style="55" customWidth="1"/>
    <col min="2059" max="2059" width="6" style="55" customWidth="1"/>
    <col min="2060" max="2304" width="9.109375" style="55"/>
    <col min="2305" max="2305" width="35.6640625" style="55" customWidth="1"/>
    <col min="2306" max="2307" width="8.6640625" style="55" customWidth="1"/>
    <col min="2308" max="2308" width="2.6640625" style="55" customWidth="1"/>
    <col min="2309" max="2310" width="8.6640625" style="55" customWidth="1"/>
    <col min="2311" max="2311" width="2.6640625" style="55" customWidth="1"/>
    <col min="2312" max="2312" width="8.6640625" style="55" customWidth="1"/>
    <col min="2313" max="2313" width="8.88671875" style="55" customWidth="1"/>
    <col min="2314" max="2314" width="2.6640625" style="55" customWidth="1"/>
    <col min="2315" max="2315" width="6" style="55" customWidth="1"/>
    <col min="2316" max="2560" width="9.109375" style="55"/>
    <col min="2561" max="2561" width="35.6640625" style="55" customWidth="1"/>
    <col min="2562" max="2563" width="8.6640625" style="55" customWidth="1"/>
    <col min="2564" max="2564" width="2.6640625" style="55" customWidth="1"/>
    <col min="2565" max="2566" width="8.6640625" style="55" customWidth="1"/>
    <col min="2567" max="2567" width="2.6640625" style="55" customWidth="1"/>
    <col min="2568" max="2568" width="8.6640625" style="55" customWidth="1"/>
    <col min="2569" max="2569" width="8.88671875" style="55" customWidth="1"/>
    <col min="2570" max="2570" width="2.6640625" style="55" customWidth="1"/>
    <col min="2571" max="2571" width="6" style="55" customWidth="1"/>
    <col min="2572" max="2816" width="9.109375" style="55"/>
    <col min="2817" max="2817" width="35.6640625" style="55" customWidth="1"/>
    <col min="2818" max="2819" width="8.6640625" style="55" customWidth="1"/>
    <col min="2820" max="2820" width="2.6640625" style="55" customWidth="1"/>
    <col min="2821" max="2822" width="8.6640625" style="55" customWidth="1"/>
    <col min="2823" max="2823" width="2.6640625" style="55" customWidth="1"/>
    <col min="2824" max="2824" width="8.6640625" style="55" customWidth="1"/>
    <col min="2825" max="2825" width="8.88671875" style="55" customWidth="1"/>
    <col min="2826" max="2826" width="2.6640625" style="55" customWidth="1"/>
    <col min="2827" max="2827" width="6" style="55" customWidth="1"/>
    <col min="2828" max="3072" width="9.109375" style="55"/>
    <col min="3073" max="3073" width="35.6640625" style="55" customWidth="1"/>
    <col min="3074" max="3075" width="8.6640625" style="55" customWidth="1"/>
    <col min="3076" max="3076" width="2.6640625" style="55" customWidth="1"/>
    <col min="3077" max="3078" width="8.6640625" style="55" customWidth="1"/>
    <col min="3079" max="3079" width="2.6640625" style="55" customWidth="1"/>
    <col min="3080" max="3080" width="8.6640625" style="55" customWidth="1"/>
    <col min="3081" max="3081" width="8.88671875" style="55" customWidth="1"/>
    <col min="3082" max="3082" width="2.6640625" style="55" customWidth="1"/>
    <col min="3083" max="3083" width="6" style="55" customWidth="1"/>
    <col min="3084" max="3328" width="9.109375" style="55"/>
    <col min="3329" max="3329" width="35.6640625" style="55" customWidth="1"/>
    <col min="3330" max="3331" width="8.6640625" style="55" customWidth="1"/>
    <col min="3332" max="3332" width="2.6640625" style="55" customWidth="1"/>
    <col min="3333" max="3334" width="8.6640625" style="55" customWidth="1"/>
    <col min="3335" max="3335" width="2.6640625" style="55" customWidth="1"/>
    <col min="3336" max="3336" width="8.6640625" style="55" customWidth="1"/>
    <col min="3337" max="3337" width="8.88671875" style="55" customWidth="1"/>
    <col min="3338" max="3338" width="2.6640625" style="55" customWidth="1"/>
    <col min="3339" max="3339" width="6" style="55" customWidth="1"/>
    <col min="3340" max="3584" width="9.109375" style="55"/>
    <col min="3585" max="3585" width="35.6640625" style="55" customWidth="1"/>
    <col min="3586" max="3587" width="8.6640625" style="55" customWidth="1"/>
    <col min="3588" max="3588" width="2.6640625" style="55" customWidth="1"/>
    <col min="3589" max="3590" width="8.6640625" style="55" customWidth="1"/>
    <col min="3591" max="3591" width="2.6640625" style="55" customWidth="1"/>
    <col min="3592" max="3592" width="8.6640625" style="55" customWidth="1"/>
    <col min="3593" max="3593" width="8.88671875" style="55" customWidth="1"/>
    <col min="3594" max="3594" width="2.6640625" style="55" customWidth="1"/>
    <col min="3595" max="3595" width="6" style="55" customWidth="1"/>
    <col min="3596" max="3840" width="9.109375" style="55"/>
    <col min="3841" max="3841" width="35.6640625" style="55" customWidth="1"/>
    <col min="3842" max="3843" width="8.6640625" style="55" customWidth="1"/>
    <col min="3844" max="3844" width="2.6640625" style="55" customWidth="1"/>
    <col min="3845" max="3846" width="8.6640625" style="55" customWidth="1"/>
    <col min="3847" max="3847" width="2.6640625" style="55" customWidth="1"/>
    <col min="3848" max="3848" width="8.6640625" style="55" customWidth="1"/>
    <col min="3849" max="3849" width="8.88671875" style="55" customWidth="1"/>
    <col min="3850" max="3850" width="2.6640625" style="55" customWidth="1"/>
    <col min="3851" max="3851" width="6" style="55" customWidth="1"/>
    <col min="3852" max="4096" width="9.109375" style="55"/>
    <col min="4097" max="4097" width="35.6640625" style="55" customWidth="1"/>
    <col min="4098" max="4099" width="8.6640625" style="55" customWidth="1"/>
    <col min="4100" max="4100" width="2.6640625" style="55" customWidth="1"/>
    <col min="4101" max="4102" width="8.6640625" style="55" customWidth="1"/>
    <col min="4103" max="4103" width="2.6640625" style="55" customWidth="1"/>
    <col min="4104" max="4104" width="8.6640625" style="55" customWidth="1"/>
    <col min="4105" max="4105" width="8.88671875" style="55" customWidth="1"/>
    <col min="4106" max="4106" width="2.6640625" style="55" customWidth="1"/>
    <col min="4107" max="4107" width="6" style="55" customWidth="1"/>
    <col min="4108" max="4352" width="9.109375" style="55"/>
    <col min="4353" max="4353" width="35.6640625" style="55" customWidth="1"/>
    <col min="4354" max="4355" width="8.6640625" style="55" customWidth="1"/>
    <col min="4356" max="4356" width="2.6640625" style="55" customWidth="1"/>
    <col min="4357" max="4358" width="8.6640625" style="55" customWidth="1"/>
    <col min="4359" max="4359" width="2.6640625" style="55" customWidth="1"/>
    <col min="4360" max="4360" width="8.6640625" style="55" customWidth="1"/>
    <col min="4361" max="4361" width="8.88671875" style="55" customWidth="1"/>
    <col min="4362" max="4362" width="2.6640625" style="55" customWidth="1"/>
    <col min="4363" max="4363" width="6" style="55" customWidth="1"/>
    <col min="4364" max="4608" width="9.109375" style="55"/>
    <col min="4609" max="4609" width="35.6640625" style="55" customWidth="1"/>
    <col min="4610" max="4611" width="8.6640625" style="55" customWidth="1"/>
    <col min="4612" max="4612" width="2.6640625" style="55" customWidth="1"/>
    <col min="4613" max="4614" width="8.6640625" style="55" customWidth="1"/>
    <col min="4615" max="4615" width="2.6640625" style="55" customWidth="1"/>
    <col min="4616" max="4616" width="8.6640625" style="55" customWidth="1"/>
    <col min="4617" max="4617" width="8.88671875" style="55" customWidth="1"/>
    <col min="4618" max="4618" width="2.6640625" style="55" customWidth="1"/>
    <col min="4619" max="4619" width="6" style="55" customWidth="1"/>
    <col min="4620" max="4864" width="9.109375" style="55"/>
    <col min="4865" max="4865" width="35.6640625" style="55" customWidth="1"/>
    <col min="4866" max="4867" width="8.6640625" style="55" customWidth="1"/>
    <col min="4868" max="4868" width="2.6640625" style="55" customWidth="1"/>
    <col min="4869" max="4870" width="8.6640625" style="55" customWidth="1"/>
    <col min="4871" max="4871" width="2.6640625" style="55" customWidth="1"/>
    <col min="4872" max="4872" width="8.6640625" style="55" customWidth="1"/>
    <col min="4873" max="4873" width="8.88671875" style="55" customWidth="1"/>
    <col min="4874" max="4874" width="2.6640625" style="55" customWidth="1"/>
    <col min="4875" max="4875" width="6" style="55" customWidth="1"/>
    <col min="4876" max="5120" width="9.109375" style="55"/>
    <col min="5121" max="5121" width="35.6640625" style="55" customWidth="1"/>
    <col min="5122" max="5123" width="8.6640625" style="55" customWidth="1"/>
    <col min="5124" max="5124" width="2.6640625" style="55" customWidth="1"/>
    <col min="5125" max="5126" width="8.6640625" style="55" customWidth="1"/>
    <col min="5127" max="5127" width="2.6640625" style="55" customWidth="1"/>
    <col min="5128" max="5128" width="8.6640625" style="55" customWidth="1"/>
    <col min="5129" max="5129" width="8.88671875" style="55" customWidth="1"/>
    <col min="5130" max="5130" width="2.6640625" style="55" customWidth="1"/>
    <col min="5131" max="5131" width="6" style="55" customWidth="1"/>
    <col min="5132" max="5376" width="9.109375" style="55"/>
    <col min="5377" max="5377" width="35.6640625" style="55" customWidth="1"/>
    <col min="5378" max="5379" width="8.6640625" style="55" customWidth="1"/>
    <col min="5380" max="5380" width="2.6640625" style="55" customWidth="1"/>
    <col min="5381" max="5382" width="8.6640625" style="55" customWidth="1"/>
    <col min="5383" max="5383" width="2.6640625" style="55" customWidth="1"/>
    <col min="5384" max="5384" width="8.6640625" style="55" customWidth="1"/>
    <col min="5385" max="5385" width="8.88671875" style="55" customWidth="1"/>
    <col min="5386" max="5386" width="2.6640625" style="55" customWidth="1"/>
    <col min="5387" max="5387" width="6" style="55" customWidth="1"/>
    <col min="5388" max="5632" width="9.109375" style="55"/>
    <col min="5633" max="5633" width="35.6640625" style="55" customWidth="1"/>
    <col min="5634" max="5635" width="8.6640625" style="55" customWidth="1"/>
    <col min="5636" max="5636" width="2.6640625" style="55" customWidth="1"/>
    <col min="5637" max="5638" width="8.6640625" style="55" customWidth="1"/>
    <col min="5639" max="5639" width="2.6640625" style="55" customWidth="1"/>
    <col min="5640" max="5640" width="8.6640625" style="55" customWidth="1"/>
    <col min="5641" max="5641" width="8.88671875" style="55" customWidth="1"/>
    <col min="5642" max="5642" width="2.6640625" style="55" customWidth="1"/>
    <col min="5643" max="5643" width="6" style="55" customWidth="1"/>
    <col min="5644" max="5888" width="9.109375" style="55"/>
    <col min="5889" max="5889" width="35.6640625" style="55" customWidth="1"/>
    <col min="5890" max="5891" width="8.6640625" style="55" customWidth="1"/>
    <col min="5892" max="5892" width="2.6640625" style="55" customWidth="1"/>
    <col min="5893" max="5894" width="8.6640625" style="55" customWidth="1"/>
    <col min="5895" max="5895" width="2.6640625" style="55" customWidth="1"/>
    <col min="5896" max="5896" width="8.6640625" style="55" customWidth="1"/>
    <col min="5897" max="5897" width="8.88671875" style="55" customWidth="1"/>
    <col min="5898" max="5898" width="2.6640625" style="55" customWidth="1"/>
    <col min="5899" max="5899" width="6" style="55" customWidth="1"/>
    <col min="5900" max="6144" width="9.109375" style="55"/>
    <col min="6145" max="6145" width="35.6640625" style="55" customWidth="1"/>
    <col min="6146" max="6147" width="8.6640625" style="55" customWidth="1"/>
    <col min="6148" max="6148" width="2.6640625" style="55" customWidth="1"/>
    <col min="6149" max="6150" width="8.6640625" style="55" customWidth="1"/>
    <col min="6151" max="6151" width="2.6640625" style="55" customWidth="1"/>
    <col min="6152" max="6152" width="8.6640625" style="55" customWidth="1"/>
    <col min="6153" max="6153" width="8.88671875" style="55" customWidth="1"/>
    <col min="6154" max="6154" width="2.6640625" style="55" customWidth="1"/>
    <col min="6155" max="6155" width="6" style="55" customWidth="1"/>
    <col min="6156" max="6400" width="9.109375" style="55"/>
    <col min="6401" max="6401" width="35.6640625" style="55" customWidth="1"/>
    <col min="6402" max="6403" width="8.6640625" style="55" customWidth="1"/>
    <col min="6404" max="6404" width="2.6640625" style="55" customWidth="1"/>
    <col min="6405" max="6406" width="8.6640625" style="55" customWidth="1"/>
    <col min="6407" max="6407" width="2.6640625" style="55" customWidth="1"/>
    <col min="6408" max="6408" width="8.6640625" style="55" customWidth="1"/>
    <col min="6409" max="6409" width="8.88671875" style="55" customWidth="1"/>
    <col min="6410" max="6410" width="2.6640625" style="55" customWidth="1"/>
    <col min="6411" max="6411" width="6" style="55" customWidth="1"/>
    <col min="6412" max="6656" width="9.109375" style="55"/>
    <col min="6657" max="6657" width="35.6640625" style="55" customWidth="1"/>
    <col min="6658" max="6659" width="8.6640625" style="55" customWidth="1"/>
    <col min="6660" max="6660" width="2.6640625" style="55" customWidth="1"/>
    <col min="6661" max="6662" width="8.6640625" style="55" customWidth="1"/>
    <col min="6663" max="6663" width="2.6640625" style="55" customWidth="1"/>
    <col min="6664" max="6664" width="8.6640625" style="55" customWidth="1"/>
    <col min="6665" max="6665" width="8.88671875" style="55" customWidth="1"/>
    <col min="6666" max="6666" width="2.6640625" style="55" customWidth="1"/>
    <col min="6667" max="6667" width="6" style="55" customWidth="1"/>
    <col min="6668" max="6912" width="9.109375" style="55"/>
    <col min="6913" max="6913" width="35.6640625" style="55" customWidth="1"/>
    <col min="6914" max="6915" width="8.6640625" style="55" customWidth="1"/>
    <col min="6916" max="6916" width="2.6640625" style="55" customWidth="1"/>
    <col min="6917" max="6918" width="8.6640625" style="55" customWidth="1"/>
    <col min="6919" max="6919" width="2.6640625" style="55" customWidth="1"/>
    <col min="6920" max="6920" width="8.6640625" style="55" customWidth="1"/>
    <col min="6921" max="6921" width="8.88671875" style="55" customWidth="1"/>
    <col min="6922" max="6922" width="2.6640625" style="55" customWidth="1"/>
    <col min="6923" max="6923" width="6" style="55" customWidth="1"/>
    <col min="6924" max="7168" width="9.109375" style="55"/>
    <col min="7169" max="7169" width="35.6640625" style="55" customWidth="1"/>
    <col min="7170" max="7171" width="8.6640625" style="55" customWidth="1"/>
    <col min="7172" max="7172" width="2.6640625" style="55" customWidth="1"/>
    <col min="7173" max="7174" width="8.6640625" style="55" customWidth="1"/>
    <col min="7175" max="7175" width="2.6640625" style="55" customWidth="1"/>
    <col min="7176" max="7176" width="8.6640625" style="55" customWidth="1"/>
    <col min="7177" max="7177" width="8.88671875" style="55" customWidth="1"/>
    <col min="7178" max="7178" width="2.6640625" style="55" customWidth="1"/>
    <col min="7179" max="7179" width="6" style="55" customWidth="1"/>
    <col min="7180" max="7424" width="9.109375" style="55"/>
    <col min="7425" max="7425" width="35.6640625" style="55" customWidth="1"/>
    <col min="7426" max="7427" width="8.6640625" style="55" customWidth="1"/>
    <col min="7428" max="7428" width="2.6640625" style="55" customWidth="1"/>
    <col min="7429" max="7430" width="8.6640625" style="55" customWidth="1"/>
    <col min="7431" max="7431" width="2.6640625" style="55" customWidth="1"/>
    <col min="7432" max="7432" width="8.6640625" style="55" customWidth="1"/>
    <col min="7433" max="7433" width="8.88671875" style="55" customWidth="1"/>
    <col min="7434" max="7434" width="2.6640625" style="55" customWidth="1"/>
    <col min="7435" max="7435" width="6" style="55" customWidth="1"/>
    <col min="7436" max="7680" width="9.109375" style="55"/>
    <col min="7681" max="7681" width="35.6640625" style="55" customWidth="1"/>
    <col min="7682" max="7683" width="8.6640625" style="55" customWidth="1"/>
    <col min="7684" max="7684" width="2.6640625" style="55" customWidth="1"/>
    <col min="7685" max="7686" width="8.6640625" style="55" customWidth="1"/>
    <col min="7687" max="7687" width="2.6640625" style="55" customWidth="1"/>
    <col min="7688" max="7688" width="8.6640625" style="55" customWidth="1"/>
    <col min="7689" max="7689" width="8.88671875" style="55" customWidth="1"/>
    <col min="7690" max="7690" width="2.6640625" style="55" customWidth="1"/>
    <col min="7691" max="7691" width="6" style="55" customWidth="1"/>
    <col min="7692" max="7936" width="9.109375" style="55"/>
    <col min="7937" max="7937" width="35.6640625" style="55" customWidth="1"/>
    <col min="7938" max="7939" width="8.6640625" style="55" customWidth="1"/>
    <col min="7940" max="7940" width="2.6640625" style="55" customWidth="1"/>
    <col min="7941" max="7942" width="8.6640625" style="55" customWidth="1"/>
    <col min="7943" max="7943" width="2.6640625" style="55" customWidth="1"/>
    <col min="7944" max="7944" width="8.6640625" style="55" customWidth="1"/>
    <col min="7945" max="7945" width="8.88671875" style="55" customWidth="1"/>
    <col min="7946" max="7946" width="2.6640625" style="55" customWidth="1"/>
    <col min="7947" max="7947" width="6" style="55" customWidth="1"/>
    <col min="7948" max="8192" width="9.109375" style="55"/>
    <col min="8193" max="8193" width="35.6640625" style="55" customWidth="1"/>
    <col min="8194" max="8195" width="8.6640625" style="55" customWidth="1"/>
    <col min="8196" max="8196" width="2.6640625" style="55" customWidth="1"/>
    <col min="8197" max="8198" width="8.6640625" style="55" customWidth="1"/>
    <col min="8199" max="8199" width="2.6640625" style="55" customWidth="1"/>
    <col min="8200" max="8200" width="8.6640625" style="55" customWidth="1"/>
    <col min="8201" max="8201" width="8.88671875" style="55" customWidth="1"/>
    <col min="8202" max="8202" width="2.6640625" style="55" customWidth="1"/>
    <col min="8203" max="8203" width="6" style="55" customWidth="1"/>
    <col min="8204" max="8448" width="9.109375" style="55"/>
    <col min="8449" max="8449" width="35.6640625" style="55" customWidth="1"/>
    <col min="8450" max="8451" width="8.6640625" style="55" customWidth="1"/>
    <col min="8452" max="8452" width="2.6640625" style="55" customWidth="1"/>
    <col min="8453" max="8454" width="8.6640625" style="55" customWidth="1"/>
    <col min="8455" max="8455" width="2.6640625" style="55" customWidth="1"/>
    <col min="8456" max="8456" width="8.6640625" style="55" customWidth="1"/>
    <col min="8457" max="8457" width="8.88671875" style="55" customWidth="1"/>
    <col min="8458" max="8458" width="2.6640625" style="55" customWidth="1"/>
    <col min="8459" max="8459" width="6" style="55" customWidth="1"/>
    <col min="8460" max="8704" width="9.109375" style="55"/>
    <col min="8705" max="8705" width="35.6640625" style="55" customWidth="1"/>
    <col min="8706" max="8707" width="8.6640625" style="55" customWidth="1"/>
    <col min="8708" max="8708" width="2.6640625" style="55" customWidth="1"/>
    <col min="8709" max="8710" width="8.6640625" style="55" customWidth="1"/>
    <col min="8711" max="8711" width="2.6640625" style="55" customWidth="1"/>
    <col min="8712" max="8712" width="8.6640625" style="55" customWidth="1"/>
    <col min="8713" max="8713" width="8.88671875" style="55" customWidth="1"/>
    <col min="8714" max="8714" width="2.6640625" style="55" customWidth="1"/>
    <col min="8715" max="8715" width="6" style="55" customWidth="1"/>
    <col min="8716" max="8960" width="9.109375" style="55"/>
    <col min="8961" max="8961" width="35.6640625" style="55" customWidth="1"/>
    <col min="8962" max="8963" width="8.6640625" style="55" customWidth="1"/>
    <col min="8964" max="8964" width="2.6640625" style="55" customWidth="1"/>
    <col min="8965" max="8966" width="8.6640625" style="55" customWidth="1"/>
    <col min="8967" max="8967" width="2.6640625" style="55" customWidth="1"/>
    <col min="8968" max="8968" width="8.6640625" style="55" customWidth="1"/>
    <col min="8969" max="8969" width="8.88671875" style="55" customWidth="1"/>
    <col min="8970" max="8970" width="2.6640625" style="55" customWidth="1"/>
    <col min="8971" max="8971" width="6" style="55" customWidth="1"/>
    <col min="8972" max="9216" width="9.109375" style="55"/>
    <col min="9217" max="9217" width="35.6640625" style="55" customWidth="1"/>
    <col min="9218" max="9219" width="8.6640625" style="55" customWidth="1"/>
    <col min="9220" max="9220" width="2.6640625" style="55" customWidth="1"/>
    <col min="9221" max="9222" width="8.6640625" style="55" customWidth="1"/>
    <col min="9223" max="9223" width="2.6640625" style="55" customWidth="1"/>
    <col min="9224" max="9224" width="8.6640625" style="55" customWidth="1"/>
    <col min="9225" max="9225" width="8.88671875" style="55" customWidth="1"/>
    <col min="9226" max="9226" width="2.6640625" style="55" customWidth="1"/>
    <col min="9227" max="9227" width="6" style="55" customWidth="1"/>
    <col min="9228" max="9472" width="9.109375" style="55"/>
    <col min="9473" max="9473" width="35.6640625" style="55" customWidth="1"/>
    <col min="9474" max="9475" width="8.6640625" style="55" customWidth="1"/>
    <col min="9476" max="9476" width="2.6640625" style="55" customWidth="1"/>
    <col min="9477" max="9478" width="8.6640625" style="55" customWidth="1"/>
    <col min="9479" max="9479" width="2.6640625" style="55" customWidth="1"/>
    <col min="9480" max="9480" width="8.6640625" style="55" customWidth="1"/>
    <col min="9481" max="9481" width="8.88671875" style="55" customWidth="1"/>
    <col min="9482" max="9482" width="2.6640625" style="55" customWidth="1"/>
    <col min="9483" max="9483" width="6" style="55" customWidth="1"/>
    <col min="9484" max="9728" width="9.109375" style="55"/>
    <col min="9729" max="9729" width="35.6640625" style="55" customWidth="1"/>
    <col min="9730" max="9731" width="8.6640625" style="55" customWidth="1"/>
    <col min="9732" max="9732" width="2.6640625" style="55" customWidth="1"/>
    <col min="9733" max="9734" width="8.6640625" style="55" customWidth="1"/>
    <col min="9735" max="9735" width="2.6640625" style="55" customWidth="1"/>
    <col min="9736" max="9736" width="8.6640625" style="55" customWidth="1"/>
    <col min="9737" max="9737" width="8.88671875" style="55" customWidth="1"/>
    <col min="9738" max="9738" width="2.6640625" style="55" customWidth="1"/>
    <col min="9739" max="9739" width="6" style="55" customWidth="1"/>
    <col min="9740" max="9984" width="9.109375" style="55"/>
    <col min="9985" max="9985" width="35.6640625" style="55" customWidth="1"/>
    <col min="9986" max="9987" width="8.6640625" style="55" customWidth="1"/>
    <col min="9988" max="9988" width="2.6640625" style="55" customWidth="1"/>
    <col min="9989" max="9990" width="8.6640625" style="55" customWidth="1"/>
    <col min="9991" max="9991" width="2.6640625" style="55" customWidth="1"/>
    <col min="9992" max="9992" width="8.6640625" style="55" customWidth="1"/>
    <col min="9993" max="9993" width="8.88671875" style="55" customWidth="1"/>
    <col min="9994" max="9994" width="2.6640625" style="55" customWidth="1"/>
    <col min="9995" max="9995" width="6" style="55" customWidth="1"/>
    <col min="9996" max="10240" width="9.109375" style="55"/>
    <col min="10241" max="10241" width="35.6640625" style="55" customWidth="1"/>
    <col min="10242" max="10243" width="8.6640625" style="55" customWidth="1"/>
    <col min="10244" max="10244" width="2.6640625" style="55" customWidth="1"/>
    <col min="10245" max="10246" width="8.6640625" style="55" customWidth="1"/>
    <col min="10247" max="10247" width="2.6640625" style="55" customWidth="1"/>
    <col min="10248" max="10248" width="8.6640625" style="55" customWidth="1"/>
    <col min="10249" max="10249" width="8.88671875" style="55" customWidth="1"/>
    <col min="10250" max="10250" width="2.6640625" style="55" customWidth="1"/>
    <col min="10251" max="10251" width="6" style="55" customWidth="1"/>
    <col min="10252" max="10496" width="9.109375" style="55"/>
    <col min="10497" max="10497" width="35.6640625" style="55" customWidth="1"/>
    <col min="10498" max="10499" width="8.6640625" style="55" customWidth="1"/>
    <col min="10500" max="10500" width="2.6640625" style="55" customWidth="1"/>
    <col min="10501" max="10502" width="8.6640625" style="55" customWidth="1"/>
    <col min="10503" max="10503" width="2.6640625" style="55" customWidth="1"/>
    <col min="10504" max="10504" width="8.6640625" style="55" customWidth="1"/>
    <col min="10505" max="10505" width="8.88671875" style="55" customWidth="1"/>
    <col min="10506" max="10506" width="2.6640625" style="55" customWidth="1"/>
    <col min="10507" max="10507" width="6" style="55" customWidth="1"/>
    <col min="10508" max="10752" width="9.109375" style="55"/>
    <col min="10753" max="10753" width="35.6640625" style="55" customWidth="1"/>
    <col min="10754" max="10755" width="8.6640625" style="55" customWidth="1"/>
    <col min="10756" max="10756" width="2.6640625" style="55" customWidth="1"/>
    <col min="10757" max="10758" width="8.6640625" style="55" customWidth="1"/>
    <col min="10759" max="10759" width="2.6640625" style="55" customWidth="1"/>
    <col min="10760" max="10760" width="8.6640625" style="55" customWidth="1"/>
    <col min="10761" max="10761" width="8.88671875" style="55" customWidth="1"/>
    <col min="10762" max="10762" width="2.6640625" style="55" customWidth="1"/>
    <col min="10763" max="10763" width="6" style="55" customWidth="1"/>
    <col min="10764" max="11008" width="9.109375" style="55"/>
    <col min="11009" max="11009" width="35.6640625" style="55" customWidth="1"/>
    <col min="11010" max="11011" width="8.6640625" style="55" customWidth="1"/>
    <col min="11012" max="11012" width="2.6640625" style="55" customWidth="1"/>
    <col min="11013" max="11014" width="8.6640625" style="55" customWidth="1"/>
    <col min="11015" max="11015" width="2.6640625" style="55" customWidth="1"/>
    <col min="11016" max="11016" width="8.6640625" style="55" customWidth="1"/>
    <col min="11017" max="11017" width="8.88671875" style="55" customWidth="1"/>
    <col min="11018" max="11018" width="2.6640625" style="55" customWidth="1"/>
    <col min="11019" max="11019" width="6" style="55" customWidth="1"/>
    <col min="11020" max="11264" width="9.109375" style="55"/>
    <col min="11265" max="11265" width="35.6640625" style="55" customWidth="1"/>
    <col min="11266" max="11267" width="8.6640625" style="55" customWidth="1"/>
    <col min="11268" max="11268" width="2.6640625" style="55" customWidth="1"/>
    <col min="11269" max="11270" width="8.6640625" style="55" customWidth="1"/>
    <col min="11271" max="11271" width="2.6640625" style="55" customWidth="1"/>
    <col min="11272" max="11272" width="8.6640625" style="55" customWidth="1"/>
    <col min="11273" max="11273" width="8.88671875" style="55" customWidth="1"/>
    <col min="11274" max="11274" width="2.6640625" style="55" customWidth="1"/>
    <col min="11275" max="11275" width="6" style="55" customWidth="1"/>
    <col min="11276" max="11520" width="9.109375" style="55"/>
    <col min="11521" max="11521" width="35.6640625" style="55" customWidth="1"/>
    <col min="11522" max="11523" width="8.6640625" style="55" customWidth="1"/>
    <col min="11524" max="11524" width="2.6640625" style="55" customWidth="1"/>
    <col min="11525" max="11526" width="8.6640625" style="55" customWidth="1"/>
    <col min="11527" max="11527" width="2.6640625" style="55" customWidth="1"/>
    <col min="11528" max="11528" width="8.6640625" style="55" customWidth="1"/>
    <col min="11529" max="11529" width="8.88671875" style="55" customWidth="1"/>
    <col min="11530" max="11530" width="2.6640625" style="55" customWidth="1"/>
    <col min="11531" max="11531" width="6" style="55" customWidth="1"/>
    <col min="11532" max="11776" width="9.109375" style="55"/>
    <col min="11777" max="11777" width="35.6640625" style="55" customWidth="1"/>
    <col min="11778" max="11779" width="8.6640625" style="55" customWidth="1"/>
    <col min="11780" max="11780" width="2.6640625" style="55" customWidth="1"/>
    <col min="11781" max="11782" width="8.6640625" style="55" customWidth="1"/>
    <col min="11783" max="11783" width="2.6640625" style="55" customWidth="1"/>
    <col min="11784" max="11784" width="8.6640625" style="55" customWidth="1"/>
    <col min="11785" max="11785" width="8.88671875" style="55" customWidth="1"/>
    <col min="11786" max="11786" width="2.6640625" style="55" customWidth="1"/>
    <col min="11787" max="11787" width="6" style="55" customWidth="1"/>
    <col min="11788" max="12032" width="9.109375" style="55"/>
    <col min="12033" max="12033" width="35.6640625" style="55" customWidth="1"/>
    <col min="12034" max="12035" width="8.6640625" style="55" customWidth="1"/>
    <col min="12036" max="12036" width="2.6640625" style="55" customWidth="1"/>
    <col min="12037" max="12038" width="8.6640625" style="55" customWidth="1"/>
    <col min="12039" max="12039" width="2.6640625" style="55" customWidth="1"/>
    <col min="12040" max="12040" width="8.6640625" style="55" customWidth="1"/>
    <col min="12041" max="12041" width="8.88671875" style="55" customWidth="1"/>
    <col min="12042" max="12042" width="2.6640625" style="55" customWidth="1"/>
    <col min="12043" max="12043" width="6" style="55" customWidth="1"/>
    <col min="12044" max="12288" width="9.109375" style="55"/>
    <col min="12289" max="12289" width="35.6640625" style="55" customWidth="1"/>
    <col min="12290" max="12291" width="8.6640625" style="55" customWidth="1"/>
    <col min="12292" max="12292" width="2.6640625" style="55" customWidth="1"/>
    <col min="12293" max="12294" width="8.6640625" style="55" customWidth="1"/>
    <col min="12295" max="12295" width="2.6640625" style="55" customWidth="1"/>
    <col min="12296" max="12296" width="8.6640625" style="55" customWidth="1"/>
    <col min="12297" max="12297" width="8.88671875" style="55" customWidth="1"/>
    <col min="12298" max="12298" width="2.6640625" style="55" customWidth="1"/>
    <col min="12299" max="12299" width="6" style="55" customWidth="1"/>
    <col min="12300" max="12544" width="9.109375" style="55"/>
    <col min="12545" max="12545" width="35.6640625" style="55" customWidth="1"/>
    <col min="12546" max="12547" width="8.6640625" style="55" customWidth="1"/>
    <col min="12548" max="12548" width="2.6640625" style="55" customWidth="1"/>
    <col min="12549" max="12550" width="8.6640625" style="55" customWidth="1"/>
    <col min="12551" max="12551" width="2.6640625" style="55" customWidth="1"/>
    <col min="12552" max="12552" width="8.6640625" style="55" customWidth="1"/>
    <col min="12553" max="12553" width="8.88671875" style="55" customWidth="1"/>
    <col min="12554" max="12554" width="2.6640625" style="55" customWidth="1"/>
    <col min="12555" max="12555" width="6" style="55" customWidth="1"/>
    <col min="12556" max="12800" width="9.109375" style="55"/>
    <col min="12801" max="12801" width="35.6640625" style="55" customWidth="1"/>
    <col min="12802" max="12803" width="8.6640625" style="55" customWidth="1"/>
    <col min="12804" max="12804" width="2.6640625" style="55" customWidth="1"/>
    <col min="12805" max="12806" width="8.6640625" style="55" customWidth="1"/>
    <col min="12807" max="12807" width="2.6640625" style="55" customWidth="1"/>
    <col min="12808" max="12808" width="8.6640625" style="55" customWidth="1"/>
    <col min="12809" max="12809" width="8.88671875" style="55" customWidth="1"/>
    <col min="12810" max="12810" width="2.6640625" style="55" customWidth="1"/>
    <col min="12811" max="12811" width="6" style="55" customWidth="1"/>
    <col min="12812" max="13056" width="9.109375" style="55"/>
    <col min="13057" max="13057" width="35.6640625" style="55" customWidth="1"/>
    <col min="13058" max="13059" width="8.6640625" style="55" customWidth="1"/>
    <col min="13060" max="13060" width="2.6640625" style="55" customWidth="1"/>
    <col min="13061" max="13062" width="8.6640625" style="55" customWidth="1"/>
    <col min="13063" max="13063" width="2.6640625" style="55" customWidth="1"/>
    <col min="13064" max="13064" width="8.6640625" style="55" customWidth="1"/>
    <col min="13065" max="13065" width="8.88671875" style="55" customWidth="1"/>
    <col min="13066" max="13066" width="2.6640625" style="55" customWidth="1"/>
    <col min="13067" max="13067" width="6" style="55" customWidth="1"/>
    <col min="13068" max="13312" width="9.109375" style="55"/>
    <col min="13313" max="13313" width="35.6640625" style="55" customWidth="1"/>
    <col min="13314" max="13315" width="8.6640625" style="55" customWidth="1"/>
    <col min="13316" max="13316" width="2.6640625" style="55" customWidth="1"/>
    <col min="13317" max="13318" width="8.6640625" style="55" customWidth="1"/>
    <col min="13319" max="13319" width="2.6640625" style="55" customWidth="1"/>
    <col min="13320" max="13320" width="8.6640625" style="55" customWidth="1"/>
    <col min="13321" max="13321" width="8.88671875" style="55" customWidth="1"/>
    <col min="13322" max="13322" width="2.6640625" style="55" customWidth="1"/>
    <col min="13323" max="13323" width="6" style="55" customWidth="1"/>
    <col min="13324" max="13568" width="9.109375" style="55"/>
    <col min="13569" max="13569" width="35.6640625" style="55" customWidth="1"/>
    <col min="13570" max="13571" width="8.6640625" style="55" customWidth="1"/>
    <col min="13572" max="13572" width="2.6640625" style="55" customWidth="1"/>
    <col min="13573" max="13574" width="8.6640625" style="55" customWidth="1"/>
    <col min="13575" max="13575" width="2.6640625" style="55" customWidth="1"/>
    <col min="13576" max="13576" width="8.6640625" style="55" customWidth="1"/>
    <col min="13577" max="13577" width="8.88671875" style="55" customWidth="1"/>
    <col min="13578" max="13578" width="2.6640625" style="55" customWidth="1"/>
    <col min="13579" max="13579" width="6" style="55" customWidth="1"/>
    <col min="13580" max="13824" width="9.109375" style="55"/>
    <col min="13825" max="13825" width="35.6640625" style="55" customWidth="1"/>
    <col min="13826" max="13827" width="8.6640625" style="55" customWidth="1"/>
    <col min="13828" max="13828" width="2.6640625" style="55" customWidth="1"/>
    <col min="13829" max="13830" width="8.6640625" style="55" customWidth="1"/>
    <col min="13831" max="13831" width="2.6640625" style="55" customWidth="1"/>
    <col min="13832" max="13832" width="8.6640625" style="55" customWidth="1"/>
    <col min="13833" max="13833" width="8.88671875" style="55" customWidth="1"/>
    <col min="13834" max="13834" width="2.6640625" style="55" customWidth="1"/>
    <col min="13835" max="13835" width="6" style="55" customWidth="1"/>
    <col min="13836" max="14080" width="9.109375" style="55"/>
    <col min="14081" max="14081" width="35.6640625" style="55" customWidth="1"/>
    <col min="14082" max="14083" width="8.6640625" style="55" customWidth="1"/>
    <col min="14084" max="14084" width="2.6640625" style="55" customWidth="1"/>
    <col min="14085" max="14086" width="8.6640625" style="55" customWidth="1"/>
    <col min="14087" max="14087" width="2.6640625" style="55" customWidth="1"/>
    <col min="14088" max="14088" width="8.6640625" style="55" customWidth="1"/>
    <col min="14089" max="14089" width="8.88671875" style="55" customWidth="1"/>
    <col min="14090" max="14090" width="2.6640625" style="55" customWidth="1"/>
    <col min="14091" max="14091" width="6" style="55" customWidth="1"/>
    <col min="14092" max="14336" width="9.109375" style="55"/>
    <col min="14337" max="14337" width="35.6640625" style="55" customWidth="1"/>
    <col min="14338" max="14339" width="8.6640625" style="55" customWidth="1"/>
    <col min="14340" max="14340" width="2.6640625" style="55" customWidth="1"/>
    <col min="14341" max="14342" width="8.6640625" style="55" customWidth="1"/>
    <col min="14343" max="14343" width="2.6640625" style="55" customWidth="1"/>
    <col min="14344" max="14344" width="8.6640625" style="55" customWidth="1"/>
    <col min="14345" max="14345" width="8.88671875" style="55" customWidth="1"/>
    <col min="14346" max="14346" width="2.6640625" style="55" customWidth="1"/>
    <col min="14347" max="14347" width="6" style="55" customWidth="1"/>
    <col min="14348" max="14592" width="9.109375" style="55"/>
    <col min="14593" max="14593" width="35.6640625" style="55" customWidth="1"/>
    <col min="14594" max="14595" width="8.6640625" style="55" customWidth="1"/>
    <col min="14596" max="14596" width="2.6640625" style="55" customWidth="1"/>
    <col min="14597" max="14598" width="8.6640625" style="55" customWidth="1"/>
    <col min="14599" max="14599" width="2.6640625" style="55" customWidth="1"/>
    <col min="14600" max="14600" width="8.6640625" style="55" customWidth="1"/>
    <col min="14601" max="14601" width="8.88671875" style="55" customWidth="1"/>
    <col min="14602" max="14602" width="2.6640625" style="55" customWidth="1"/>
    <col min="14603" max="14603" width="6" style="55" customWidth="1"/>
    <col min="14604" max="14848" width="9.109375" style="55"/>
    <col min="14849" max="14849" width="35.6640625" style="55" customWidth="1"/>
    <col min="14850" max="14851" width="8.6640625" style="55" customWidth="1"/>
    <col min="14852" max="14852" width="2.6640625" style="55" customWidth="1"/>
    <col min="14853" max="14854" width="8.6640625" style="55" customWidth="1"/>
    <col min="14855" max="14855" width="2.6640625" style="55" customWidth="1"/>
    <col min="14856" max="14856" width="8.6640625" style="55" customWidth="1"/>
    <col min="14857" max="14857" width="8.88671875" style="55" customWidth="1"/>
    <col min="14858" max="14858" width="2.6640625" style="55" customWidth="1"/>
    <col min="14859" max="14859" width="6" style="55" customWidth="1"/>
    <col min="14860" max="15104" width="9.109375" style="55"/>
    <col min="15105" max="15105" width="35.6640625" style="55" customWidth="1"/>
    <col min="15106" max="15107" width="8.6640625" style="55" customWidth="1"/>
    <col min="15108" max="15108" width="2.6640625" style="55" customWidth="1"/>
    <col min="15109" max="15110" width="8.6640625" style="55" customWidth="1"/>
    <col min="15111" max="15111" width="2.6640625" style="55" customWidth="1"/>
    <col min="15112" max="15112" width="8.6640625" style="55" customWidth="1"/>
    <col min="15113" max="15113" width="8.88671875" style="55" customWidth="1"/>
    <col min="15114" max="15114" width="2.6640625" style="55" customWidth="1"/>
    <col min="15115" max="15115" width="6" style="55" customWidth="1"/>
    <col min="15116" max="15360" width="9.109375" style="55"/>
    <col min="15361" max="15361" width="35.6640625" style="55" customWidth="1"/>
    <col min="15362" max="15363" width="8.6640625" style="55" customWidth="1"/>
    <col min="15364" max="15364" width="2.6640625" style="55" customWidth="1"/>
    <col min="15365" max="15366" width="8.6640625" style="55" customWidth="1"/>
    <col min="15367" max="15367" width="2.6640625" style="55" customWidth="1"/>
    <col min="15368" max="15368" width="8.6640625" style="55" customWidth="1"/>
    <col min="15369" max="15369" width="8.88671875" style="55" customWidth="1"/>
    <col min="15370" max="15370" width="2.6640625" style="55" customWidth="1"/>
    <col min="15371" max="15371" width="6" style="55" customWidth="1"/>
    <col min="15372" max="15616" width="9.109375" style="55"/>
    <col min="15617" max="15617" width="35.6640625" style="55" customWidth="1"/>
    <col min="15618" max="15619" width="8.6640625" style="55" customWidth="1"/>
    <col min="15620" max="15620" width="2.6640625" style="55" customWidth="1"/>
    <col min="15621" max="15622" width="8.6640625" style="55" customWidth="1"/>
    <col min="15623" max="15623" width="2.6640625" style="55" customWidth="1"/>
    <col min="15624" max="15624" width="8.6640625" style="55" customWidth="1"/>
    <col min="15625" max="15625" width="8.88671875" style="55" customWidth="1"/>
    <col min="15626" max="15626" width="2.6640625" style="55" customWidth="1"/>
    <col min="15627" max="15627" width="6" style="55" customWidth="1"/>
    <col min="15628" max="15872" width="9.109375" style="55"/>
    <col min="15873" max="15873" width="35.6640625" style="55" customWidth="1"/>
    <col min="15874" max="15875" width="8.6640625" style="55" customWidth="1"/>
    <col min="15876" max="15876" width="2.6640625" style="55" customWidth="1"/>
    <col min="15877" max="15878" width="8.6640625" style="55" customWidth="1"/>
    <col min="15879" max="15879" width="2.6640625" style="55" customWidth="1"/>
    <col min="15880" max="15880" width="8.6640625" style="55" customWidth="1"/>
    <col min="15881" max="15881" width="8.88671875" style="55" customWidth="1"/>
    <col min="15882" max="15882" width="2.6640625" style="55" customWidth="1"/>
    <col min="15883" max="15883" width="6" style="55" customWidth="1"/>
    <col min="15884" max="16128" width="9.109375" style="55"/>
    <col min="16129" max="16129" width="35.6640625" style="55" customWidth="1"/>
    <col min="16130" max="16131" width="8.6640625" style="55" customWidth="1"/>
    <col min="16132" max="16132" width="2.6640625" style="55" customWidth="1"/>
    <col min="16133" max="16134" width="8.6640625" style="55" customWidth="1"/>
    <col min="16135" max="16135" width="2.6640625" style="55" customWidth="1"/>
    <col min="16136" max="16136" width="8.6640625" style="55" customWidth="1"/>
    <col min="16137" max="16137" width="8.88671875" style="55" customWidth="1"/>
    <col min="16138" max="16138" width="2.6640625" style="55" customWidth="1"/>
    <col min="16139" max="16139" width="6" style="55" customWidth="1"/>
    <col min="16140" max="16384" width="9.109375" style="55"/>
  </cols>
  <sheetData>
    <row r="1" spans="1:11" ht="12.75" customHeight="1">
      <c r="A1" s="55" t="s">
        <v>278</v>
      </c>
    </row>
    <row r="2" spans="1:11">
      <c r="A2" s="55" t="s">
        <v>279</v>
      </c>
      <c r="E2" s="134"/>
    </row>
    <row r="3" spans="1:11" ht="9.9" customHeight="1"/>
    <row r="4" spans="1:11" ht="15.6">
      <c r="A4" s="28" t="s">
        <v>354</v>
      </c>
    </row>
    <row r="5" spans="1:11" ht="9.9" customHeight="1" thickBot="1">
      <c r="J5" s="63"/>
      <c r="K5" s="63"/>
    </row>
    <row r="6" spans="1:11" ht="10.5" customHeight="1">
      <c r="A6" s="57"/>
      <c r="B6" s="71"/>
      <c r="C6" s="85"/>
      <c r="D6" s="86"/>
      <c r="E6" s="193"/>
      <c r="F6" s="194"/>
      <c r="G6" s="86"/>
      <c r="H6" s="193"/>
      <c r="I6" s="194"/>
      <c r="J6" s="59"/>
      <c r="K6" s="80"/>
    </row>
    <row r="7" spans="1:11" ht="15.6">
      <c r="A7" s="55" t="s">
        <v>131</v>
      </c>
      <c r="B7" s="435" t="s">
        <v>343</v>
      </c>
      <c r="C7" s="435"/>
      <c r="D7" s="94"/>
      <c r="E7" s="436" t="s">
        <v>344</v>
      </c>
      <c r="F7" s="436"/>
      <c r="G7" s="94"/>
      <c r="H7" s="436" t="s">
        <v>290</v>
      </c>
      <c r="I7" s="436"/>
    </row>
    <row r="8" spans="1:11">
      <c r="A8" s="72" t="s">
        <v>345</v>
      </c>
      <c r="B8" s="149" t="s">
        <v>208</v>
      </c>
      <c r="C8" s="89" t="s">
        <v>209</v>
      </c>
      <c r="D8" s="94"/>
      <c r="E8" s="195" t="s">
        <v>208</v>
      </c>
      <c r="F8" s="60" t="s">
        <v>209</v>
      </c>
      <c r="G8" s="88"/>
      <c r="H8" s="195" t="s">
        <v>208</v>
      </c>
      <c r="I8" s="60" t="s">
        <v>137</v>
      </c>
    </row>
    <row r="9" spans="1:11" ht="13.5" customHeight="1" thickBot="1">
      <c r="A9" s="61"/>
      <c r="B9" s="77"/>
      <c r="C9" s="92"/>
      <c r="D9" s="93"/>
      <c r="E9" s="196"/>
      <c r="F9" s="150"/>
      <c r="G9" s="93"/>
      <c r="H9" s="196"/>
      <c r="I9" s="150"/>
    </row>
    <row r="10" spans="1:11" ht="9.9" customHeight="1">
      <c r="A10" s="72"/>
      <c r="B10" s="74"/>
      <c r="C10" s="87"/>
      <c r="D10" s="94"/>
      <c r="E10" s="133"/>
      <c r="F10" s="197"/>
      <c r="G10" s="94"/>
      <c r="H10" s="133"/>
      <c r="I10" s="197"/>
      <c r="J10" s="59"/>
      <c r="K10" s="80"/>
    </row>
    <row r="11" spans="1:11">
      <c r="A11" s="37" t="s">
        <v>210</v>
      </c>
      <c r="B11" s="95">
        <f>IF($A11&lt;&gt;0,E11+H11,"")</f>
        <v>22629</v>
      </c>
      <c r="C11" s="82">
        <f>SUM(C13+C96)</f>
        <v>100</v>
      </c>
      <c r="E11" s="130">
        <f>E13+E96</f>
        <v>10462</v>
      </c>
      <c r="F11" s="131">
        <f>IF($A11&lt;&gt;0,E11/$B11*100,"")</f>
        <v>46.232710239073754</v>
      </c>
      <c r="H11" s="130">
        <f>H13+H96</f>
        <v>12167</v>
      </c>
      <c r="I11" s="131">
        <f>IF($A11&lt;&gt;0,H11/$B11*100,"")</f>
        <v>53.767289760926239</v>
      </c>
    </row>
    <row r="12" spans="1:11">
      <c r="A12" s="28"/>
      <c r="B12" s="95" t="str">
        <f t="shared" ref="B12:B79" si="0">IF($A12&lt;&gt;0,E12+H12,"")</f>
        <v/>
      </c>
      <c r="C12" s="82" t="str">
        <f t="shared" ref="C12:C79" si="1">IF($A12&lt;&gt;0,B12/$B$11*100,"")</f>
        <v/>
      </c>
      <c r="F12" s="131" t="str">
        <f>IF($A12&lt;&gt;0,E12/$B12*100,"")</f>
        <v/>
      </c>
      <c r="I12" s="131" t="str">
        <f t="shared" ref="I12:I79" si="2">IF($A12&lt;&gt;0,H12/$B12*100,"")</f>
        <v/>
      </c>
    </row>
    <row r="13" spans="1:11">
      <c r="A13" s="37" t="s">
        <v>325</v>
      </c>
      <c r="B13" s="95">
        <f t="shared" si="0"/>
        <v>14805</v>
      </c>
      <c r="C13" s="82">
        <f t="shared" si="1"/>
        <v>65.424897255733796</v>
      </c>
      <c r="E13" s="130">
        <f>E15+E26+E34+E60+E74+E81+E93+E94</f>
        <v>6938</v>
      </c>
      <c r="F13" s="131">
        <f>IF($A13&lt;&gt;0,E13/$B13*100,"")</f>
        <v>46.862546437014522</v>
      </c>
      <c r="H13" s="130">
        <f>H15+H26+H34+H60+H74+H81+H93+H94</f>
        <v>7867</v>
      </c>
      <c r="I13" s="131">
        <f t="shared" si="2"/>
        <v>53.137453562985485</v>
      </c>
    </row>
    <row r="14" spans="1:11">
      <c r="A14" s="37"/>
      <c r="F14" s="131" t="str">
        <f>IF($A14&lt;&gt;0,E14/$B14*100,"")</f>
        <v/>
      </c>
    </row>
    <row r="15" spans="1:11">
      <c r="A15" s="37" t="s">
        <v>212</v>
      </c>
      <c r="B15" s="95">
        <f t="shared" si="0"/>
        <v>1448</v>
      </c>
      <c r="C15" s="82">
        <f t="shared" si="1"/>
        <v>6.3988687082946667</v>
      </c>
      <c r="E15" s="130">
        <f>E16+E21</f>
        <v>601</v>
      </c>
      <c r="F15" s="131">
        <f>IF($A15&lt;&gt;0,E15/$B15*100,"")</f>
        <v>41.505524861878449</v>
      </c>
      <c r="H15" s="130">
        <f>H16+H21</f>
        <v>847</v>
      </c>
      <c r="I15" s="131">
        <f t="shared" si="2"/>
        <v>58.494475138121551</v>
      </c>
    </row>
    <row r="16" spans="1:11">
      <c r="A16" s="28" t="s">
        <v>139</v>
      </c>
      <c r="B16" s="95">
        <f t="shared" si="0"/>
        <v>439</v>
      </c>
      <c r="C16" s="82">
        <f t="shared" si="1"/>
        <v>1.9399885103186176</v>
      </c>
      <c r="E16" s="130">
        <f>SUM(E17:E19)</f>
        <v>212</v>
      </c>
      <c r="F16" s="131">
        <f t="shared" ref="F16:F79" si="3">IF($A16&lt;&gt;0,E16/$B16*100,"")</f>
        <v>48.291571753986332</v>
      </c>
      <c r="H16" s="130">
        <f>SUM(H17:H19)</f>
        <v>227</v>
      </c>
      <c r="I16" s="131">
        <f t="shared" si="2"/>
        <v>51.708428246013668</v>
      </c>
    </row>
    <row r="17" spans="1:9">
      <c r="A17" s="28" t="s">
        <v>140</v>
      </c>
      <c r="B17" s="95">
        <f>IF($A17&lt;&gt;0,E17+H17,"")</f>
        <v>77</v>
      </c>
      <c r="C17" s="82">
        <f t="shared" si="1"/>
        <v>0.34027133324495118</v>
      </c>
      <c r="E17" s="191">
        <v>32</v>
      </c>
      <c r="F17" s="131">
        <f t="shared" si="3"/>
        <v>41.558441558441558</v>
      </c>
      <c r="G17" s="191"/>
      <c r="H17" s="191">
        <v>45</v>
      </c>
      <c r="I17" s="131">
        <f>IF($A17&lt;&gt;0,H17/$B17*100,"")</f>
        <v>58.441558441558442</v>
      </c>
    </row>
    <row r="18" spans="1:9">
      <c r="A18" s="28" t="s">
        <v>142</v>
      </c>
      <c r="B18" s="95">
        <f>IF($A18&lt;&gt;0,E18+H18,"")</f>
        <v>267</v>
      </c>
      <c r="C18" s="82">
        <f t="shared" si="1"/>
        <v>1.1799018957974281</v>
      </c>
      <c r="E18" s="191">
        <v>106</v>
      </c>
      <c r="F18" s="131">
        <f t="shared" si="3"/>
        <v>39.700374531835209</v>
      </c>
      <c r="G18" s="191"/>
      <c r="H18" s="191">
        <v>161</v>
      </c>
      <c r="I18" s="131">
        <f>IF($A18&lt;&gt;0,H18/$B18*100,"")</f>
        <v>60.299625468164798</v>
      </c>
    </row>
    <row r="19" spans="1:9">
      <c r="A19" s="28" t="s">
        <v>141</v>
      </c>
      <c r="B19" s="95">
        <f>IF($A19&lt;&gt;0,E19+H19,"")</f>
        <v>95</v>
      </c>
      <c r="C19" s="82">
        <f t="shared" si="1"/>
        <v>0.41981528127623846</v>
      </c>
      <c r="E19" s="191">
        <v>74</v>
      </c>
      <c r="F19" s="131">
        <f t="shared" si="3"/>
        <v>77.89473684210526</v>
      </c>
      <c r="G19" s="191"/>
      <c r="H19" s="191">
        <v>21</v>
      </c>
      <c r="I19" s="131">
        <f>IF($A19&lt;&gt;0,H19/$B19*100,"")</f>
        <v>22.105263157894736</v>
      </c>
    </row>
    <row r="20" spans="1:9">
      <c r="A20" s="28"/>
      <c r="B20" s="95" t="str">
        <f t="shared" si="0"/>
        <v/>
      </c>
      <c r="C20" s="82" t="str">
        <f t="shared" si="1"/>
        <v/>
      </c>
      <c r="F20" s="131" t="str">
        <f t="shared" si="3"/>
        <v/>
      </c>
      <c r="I20" s="131" t="str">
        <f t="shared" si="2"/>
        <v/>
      </c>
    </row>
    <row r="21" spans="1:9" ht="12.6" customHeight="1">
      <c r="A21" s="28" t="s">
        <v>143</v>
      </c>
      <c r="B21" s="95">
        <f t="shared" si="0"/>
        <v>1009</v>
      </c>
      <c r="C21" s="82">
        <f t="shared" si="1"/>
        <v>4.4588801979760486</v>
      </c>
      <c r="E21" s="130">
        <f>SUM(E22:E24)</f>
        <v>389</v>
      </c>
      <c r="F21" s="131">
        <f t="shared" si="3"/>
        <v>38.553022794846385</v>
      </c>
      <c r="H21" s="130">
        <f>SUM(H22:H24)</f>
        <v>620</v>
      </c>
      <c r="I21" s="131">
        <f t="shared" si="2"/>
        <v>61.446977205153615</v>
      </c>
    </row>
    <row r="22" spans="1:9">
      <c r="A22" s="28" t="s">
        <v>144</v>
      </c>
      <c r="B22" s="95">
        <f t="shared" si="0"/>
        <v>338</v>
      </c>
      <c r="C22" s="82">
        <f t="shared" si="1"/>
        <v>1.4936585796986168</v>
      </c>
      <c r="E22" s="191">
        <v>95</v>
      </c>
      <c r="F22" s="131">
        <f t="shared" si="3"/>
        <v>28.106508875739642</v>
      </c>
      <c r="G22" s="191"/>
      <c r="H22" s="191">
        <v>243</v>
      </c>
      <c r="I22" s="62">
        <v>67.515923566878982</v>
      </c>
    </row>
    <row r="23" spans="1:9">
      <c r="A23" s="28" t="s">
        <v>145</v>
      </c>
      <c r="B23" s="95">
        <f t="shared" si="0"/>
        <v>148</v>
      </c>
      <c r="C23" s="82">
        <f t="shared" si="1"/>
        <v>0.6540280171461399</v>
      </c>
      <c r="E23" s="191">
        <v>96</v>
      </c>
      <c r="F23" s="131">
        <f t="shared" si="3"/>
        <v>64.86486486486487</v>
      </c>
      <c r="G23" s="191"/>
      <c r="H23" s="191">
        <v>52</v>
      </c>
      <c r="I23" s="62">
        <v>32.121212121212125</v>
      </c>
    </row>
    <row r="24" spans="1:9">
      <c r="A24" s="28" t="s">
        <v>146</v>
      </c>
      <c r="B24" s="95">
        <f t="shared" si="0"/>
        <v>523</v>
      </c>
      <c r="C24" s="82">
        <f t="shared" si="1"/>
        <v>2.3111936011312917</v>
      </c>
      <c r="E24" s="191">
        <v>198</v>
      </c>
      <c r="F24" s="131">
        <f t="shared" si="3"/>
        <v>37.858508604206506</v>
      </c>
      <c r="G24" s="191"/>
      <c r="H24" s="191">
        <v>325</v>
      </c>
      <c r="I24" s="62">
        <v>65.376782077393074</v>
      </c>
    </row>
    <row r="25" spans="1:9">
      <c r="A25" s="28"/>
      <c r="B25" s="95" t="str">
        <f t="shared" si="0"/>
        <v/>
      </c>
      <c r="C25" s="82" t="str">
        <f t="shared" si="1"/>
        <v/>
      </c>
      <c r="F25" s="131" t="str">
        <f t="shared" si="3"/>
        <v/>
      </c>
      <c r="I25" s="131" t="str">
        <f t="shared" si="2"/>
        <v/>
      </c>
    </row>
    <row r="26" spans="1:9">
      <c r="A26" s="37" t="s">
        <v>234</v>
      </c>
      <c r="B26" s="95">
        <f t="shared" si="0"/>
        <v>896</v>
      </c>
      <c r="C26" s="82">
        <f t="shared" si="1"/>
        <v>3.9595209686685227</v>
      </c>
      <c r="E26" s="130">
        <f>SUM(E27)</f>
        <v>538</v>
      </c>
      <c r="F26" s="131">
        <f t="shared" si="3"/>
        <v>60.044642857142861</v>
      </c>
      <c r="H26" s="130">
        <f>SUM(H27)</f>
        <v>358</v>
      </c>
      <c r="I26" s="131">
        <f t="shared" si="2"/>
        <v>39.955357142857146</v>
      </c>
    </row>
    <row r="27" spans="1:9">
      <c r="A27" s="28" t="s">
        <v>147</v>
      </c>
      <c r="B27" s="95">
        <f t="shared" si="0"/>
        <v>896</v>
      </c>
      <c r="C27" s="82">
        <f t="shared" si="1"/>
        <v>3.9595209686685227</v>
      </c>
      <c r="E27" s="130">
        <f>SUM(E28:E32)</f>
        <v>538</v>
      </c>
      <c r="F27" s="131">
        <f t="shared" si="3"/>
        <v>60.044642857142861</v>
      </c>
      <c r="H27" s="130">
        <f>SUM(H28:H32)</f>
        <v>358</v>
      </c>
      <c r="I27" s="131">
        <f t="shared" si="2"/>
        <v>39.955357142857146</v>
      </c>
    </row>
    <row r="28" spans="1:9">
      <c r="A28" s="28" t="s">
        <v>148</v>
      </c>
      <c r="B28" s="95">
        <f>IF($A28&lt;&gt;0,E28+H28,"")</f>
        <v>143</v>
      </c>
      <c r="C28" s="82">
        <f t="shared" si="1"/>
        <v>0.63193247602633784</v>
      </c>
      <c r="E28" s="191">
        <v>63</v>
      </c>
      <c r="F28" s="131">
        <f t="shared" si="3"/>
        <v>44.05594405594406</v>
      </c>
      <c r="G28" s="191"/>
      <c r="H28" s="191">
        <v>80</v>
      </c>
      <c r="I28" s="131">
        <f t="shared" si="2"/>
        <v>55.944055944055947</v>
      </c>
    </row>
    <row r="29" spans="1:9">
      <c r="A29" s="28" t="s">
        <v>149</v>
      </c>
      <c r="B29" s="95">
        <f>IF($A29&lt;&gt;0,E29+H29,"")</f>
        <v>225</v>
      </c>
      <c r="C29" s="82">
        <f t="shared" si="1"/>
        <v>0.99429935039109107</v>
      </c>
      <c r="E29" s="191">
        <v>164</v>
      </c>
      <c r="F29" s="131">
        <f t="shared" si="3"/>
        <v>72.888888888888886</v>
      </c>
      <c r="G29" s="191"/>
      <c r="H29" s="191">
        <v>61</v>
      </c>
      <c r="I29" s="131">
        <f t="shared" si="2"/>
        <v>27.111111111111114</v>
      </c>
    </row>
    <row r="30" spans="1:9">
      <c r="A30" s="28" t="s">
        <v>150</v>
      </c>
      <c r="B30" s="95">
        <f>IF($A30&lt;&gt;0,E30+H30,"")</f>
        <v>176</v>
      </c>
      <c r="C30" s="82">
        <f t="shared" si="1"/>
        <v>0.77776304741703117</v>
      </c>
      <c r="E30" s="191">
        <v>92</v>
      </c>
      <c r="F30" s="131">
        <f t="shared" si="3"/>
        <v>52.272727272727273</v>
      </c>
      <c r="G30" s="191"/>
      <c r="H30" s="191">
        <v>84</v>
      </c>
      <c r="I30" s="131">
        <f t="shared" si="2"/>
        <v>47.727272727272727</v>
      </c>
    </row>
    <row r="31" spans="1:9">
      <c r="A31" s="28" t="s">
        <v>151</v>
      </c>
      <c r="B31" s="95">
        <f>IF($A31&lt;&gt;0,E31+H31,"")</f>
        <v>195</v>
      </c>
      <c r="C31" s="82">
        <f t="shared" si="1"/>
        <v>0.86172610367227886</v>
      </c>
      <c r="E31" s="191">
        <v>129</v>
      </c>
      <c r="F31" s="131">
        <f t="shared" si="3"/>
        <v>66.153846153846146</v>
      </c>
      <c r="G31" s="191"/>
      <c r="H31" s="191">
        <v>66</v>
      </c>
      <c r="I31" s="131">
        <f t="shared" si="2"/>
        <v>33.846153846153847</v>
      </c>
    </row>
    <row r="32" spans="1:9">
      <c r="A32" s="28" t="s">
        <v>152</v>
      </c>
      <c r="B32" s="95">
        <f>IF($A32&lt;&gt;0,E32+H32,"")</f>
        <v>157</v>
      </c>
      <c r="C32" s="82">
        <f t="shared" si="1"/>
        <v>0.69379999116178348</v>
      </c>
      <c r="D32" s="94"/>
      <c r="E32" s="191">
        <v>90</v>
      </c>
      <c r="F32" s="131">
        <f t="shared" si="3"/>
        <v>57.324840764331206</v>
      </c>
      <c r="G32" s="191"/>
      <c r="H32" s="191">
        <v>67</v>
      </c>
      <c r="I32" s="131">
        <f t="shared" si="2"/>
        <v>42.675159235668794</v>
      </c>
    </row>
    <row r="33" spans="1:9">
      <c r="A33" s="28"/>
      <c r="B33" s="95" t="str">
        <f t="shared" si="0"/>
        <v/>
      </c>
      <c r="C33" s="82" t="str">
        <f t="shared" si="1"/>
        <v/>
      </c>
      <c r="D33" s="94"/>
      <c r="E33" s="133"/>
      <c r="F33" s="131" t="str">
        <f t="shared" si="3"/>
        <v/>
      </c>
      <c r="G33" s="94"/>
      <c r="H33" s="133"/>
      <c r="I33" s="131" t="str">
        <f t="shared" si="2"/>
        <v/>
      </c>
    </row>
    <row r="34" spans="1:9" ht="12.9" customHeight="1">
      <c r="A34" s="37" t="s">
        <v>213</v>
      </c>
      <c r="B34" s="95">
        <f t="shared" si="0"/>
        <v>6577</v>
      </c>
      <c r="C34" s="82">
        <f t="shared" si="1"/>
        <v>29.064474788987582</v>
      </c>
      <c r="D34" s="94"/>
      <c r="E34" s="133">
        <f>E35+E41+E51+E53</f>
        <v>2793</v>
      </c>
      <c r="F34" s="131">
        <f t="shared" si="3"/>
        <v>42.466169986315947</v>
      </c>
      <c r="G34" s="94"/>
      <c r="H34" s="133">
        <f>H35+H41+H51+H53</f>
        <v>3784</v>
      </c>
      <c r="I34" s="131">
        <f t="shared" si="2"/>
        <v>57.533830013684053</v>
      </c>
    </row>
    <row r="35" spans="1:9">
      <c r="A35" s="28" t="s">
        <v>346</v>
      </c>
      <c r="B35" s="95">
        <f t="shared" si="0"/>
        <v>2232</v>
      </c>
      <c r="C35" s="82">
        <f t="shared" si="1"/>
        <v>9.8634495558796242</v>
      </c>
      <c r="D35" s="94"/>
      <c r="E35" s="133">
        <f>SUM(E36:E39)</f>
        <v>1015</v>
      </c>
      <c r="F35" s="131">
        <f t="shared" si="3"/>
        <v>45.474910394265237</v>
      </c>
      <c r="G35" s="94"/>
      <c r="H35" s="133">
        <f>SUM(H36:H39)</f>
        <v>1217</v>
      </c>
      <c r="I35" s="131">
        <f t="shared" si="2"/>
        <v>54.525089605734763</v>
      </c>
    </row>
    <row r="36" spans="1:9">
      <c r="A36" s="28" t="s">
        <v>154</v>
      </c>
      <c r="B36" s="95">
        <f t="shared" si="0"/>
        <v>1195</v>
      </c>
      <c r="C36" s="82">
        <f t="shared" si="1"/>
        <v>5.2808343276326841</v>
      </c>
      <c r="D36" s="94"/>
      <c r="E36" s="191">
        <v>538</v>
      </c>
      <c r="F36" s="131">
        <f t="shared" si="3"/>
        <v>45.020920502092046</v>
      </c>
      <c r="G36" s="191"/>
      <c r="H36" s="191">
        <v>657</v>
      </c>
      <c r="I36" s="131">
        <f t="shared" si="2"/>
        <v>54.979079497907946</v>
      </c>
    </row>
    <row r="37" spans="1:9">
      <c r="A37" s="28" t="s">
        <v>155</v>
      </c>
      <c r="B37" s="95">
        <f t="shared" si="0"/>
        <v>603</v>
      </c>
      <c r="C37" s="82">
        <f t="shared" si="1"/>
        <v>2.6647222590481241</v>
      </c>
      <c r="D37" s="94"/>
      <c r="E37" s="191">
        <v>251</v>
      </c>
      <c r="F37" s="131">
        <f t="shared" si="3"/>
        <v>41.625207296849084</v>
      </c>
      <c r="G37" s="191"/>
      <c r="H37" s="191">
        <v>352</v>
      </c>
      <c r="I37" s="131">
        <f t="shared" si="2"/>
        <v>58.374792703150916</v>
      </c>
    </row>
    <row r="38" spans="1:9">
      <c r="A38" s="28" t="s">
        <v>156</v>
      </c>
      <c r="B38" s="95">
        <f t="shared" si="0"/>
        <v>183</v>
      </c>
      <c r="C38" s="82">
        <f t="shared" si="1"/>
        <v>0.80869680498475405</v>
      </c>
      <c r="D38" s="94"/>
      <c r="E38" s="191">
        <v>103</v>
      </c>
      <c r="F38" s="131">
        <f t="shared" si="3"/>
        <v>56.284153005464475</v>
      </c>
      <c r="G38" s="191"/>
      <c r="H38" s="191">
        <v>80</v>
      </c>
      <c r="I38" s="131">
        <f t="shared" si="2"/>
        <v>43.715846994535518</v>
      </c>
    </row>
    <row r="39" spans="1:9">
      <c r="A39" s="28" t="s">
        <v>157</v>
      </c>
      <c r="B39" s="95">
        <f t="shared" si="0"/>
        <v>251</v>
      </c>
      <c r="C39" s="82">
        <f t="shared" si="1"/>
        <v>1.1091961642140615</v>
      </c>
      <c r="E39" s="191">
        <v>123</v>
      </c>
      <c r="F39" s="131">
        <f t="shared" si="3"/>
        <v>49.003984063745023</v>
      </c>
      <c r="G39" s="191"/>
      <c r="H39" s="191">
        <v>128</v>
      </c>
      <c r="I39" s="131">
        <f t="shared" si="2"/>
        <v>50.996015936254977</v>
      </c>
    </row>
    <row r="40" spans="1:9">
      <c r="A40" s="28"/>
      <c r="B40" s="95" t="str">
        <f t="shared" si="0"/>
        <v/>
      </c>
      <c r="C40" s="82" t="str">
        <f t="shared" si="1"/>
        <v/>
      </c>
      <c r="F40" s="131" t="str">
        <f t="shared" si="3"/>
        <v/>
      </c>
      <c r="I40" s="131" t="str">
        <f t="shared" si="2"/>
        <v/>
      </c>
    </row>
    <row r="41" spans="1:9">
      <c r="A41" s="28" t="s">
        <v>158</v>
      </c>
      <c r="B41" s="95">
        <f t="shared" si="0"/>
        <v>1916</v>
      </c>
      <c r="C41" s="82">
        <f t="shared" si="1"/>
        <v>8.4670113571081362</v>
      </c>
      <c r="E41" s="130">
        <f>SUM(E42:E49)</f>
        <v>804</v>
      </c>
      <c r="F41" s="131">
        <f t="shared" si="3"/>
        <v>41.962421711899786</v>
      </c>
      <c r="H41" s="130">
        <f>SUM(H42:H49)</f>
        <v>1112</v>
      </c>
      <c r="I41" s="131">
        <f t="shared" si="2"/>
        <v>58.037578288100214</v>
      </c>
    </row>
    <row r="42" spans="1:9">
      <c r="A42" s="28" t="s">
        <v>159</v>
      </c>
      <c r="B42" s="95">
        <f t="shared" si="0"/>
        <v>223</v>
      </c>
      <c r="C42" s="82">
        <f t="shared" si="1"/>
        <v>0.98546113394317025</v>
      </c>
      <c r="E42" s="191">
        <v>99</v>
      </c>
      <c r="F42" s="131">
        <f t="shared" si="3"/>
        <v>44.394618834080717</v>
      </c>
      <c r="G42" s="191"/>
      <c r="H42" s="191">
        <v>124</v>
      </c>
      <c r="I42" s="131">
        <f t="shared" si="2"/>
        <v>55.60538116591929</v>
      </c>
    </row>
    <row r="43" spans="1:9">
      <c r="A43" s="28" t="s">
        <v>214</v>
      </c>
      <c r="B43" s="95">
        <f t="shared" si="0"/>
        <v>231</v>
      </c>
      <c r="C43" s="82">
        <f t="shared" si="1"/>
        <v>1.0208139997348535</v>
      </c>
      <c r="E43" s="191">
        <v>101</v>
      </c>
      <c r="F43" s="131">
        <f t="shared" si="3"/>
        <v>43.722943722943725</v>
      </c>
      <c r="G43" s="191"/>
      <c r="H43" s="191">
        <v>130</v>
      </c>
      <c r="I43" s="131">
        <f t="shared" si="2"/>
        <v>56.277056277056282</v>
      </c>
    </row>
    <row r="44" spans="1:9">
      <c r="A44" s="28" t="s">
        <v>160</v>
      </c>
      <c r="B44" s="95">
        <f t="shared" si="0"/>
        <v>126</v>
      </c>
      <c r="C44" s="82">
        <f t="shared" si="1"/>
        <v>0.55680763621901108</v>
      </c>
      <c r="E44" s="191">
        <v>56</v>
      </c>
      <c r="F44" s="131">
        <f t="shared" si="3"/>
        <v>44.444444444444443</v>
      </c>
      <c r="G44" s="191"/>
      <c r="H44" s="191">
        <v>70</v>
      </c>
      <c r="I44" s="131">
        <f t="shared" si="2"/>
        <v>55.555555555555557</v>
      </c>
    </row>
    <row r="45" spans="1:9">
      <c r="A45" s="28" t="s">
        <v>161</v>
      </c>
      <c r="B45" s="95">
        <f t="shared" si="0"/>
        <v>239</v>
      </c>
      <c r="C45" s="82">
        <f t="shared" si="1"/>
        <v>1.0561668655265368</v>
      </c>
      <c r="E45" s="191">
        <v>136</v>
      </c>
      <c r="F45" s="131">
        <f t="shared" si="3"/>
        <v>56.903765690376574</v>
      </c>
      <c r="G45" s="191"/>
      <c r="H45" s="191">
        <v>103</v>
      </c>
      <c r="I45" s="131">
        <f t="shared" si="2"/>
        <v>43.096234309623433</v>
      </c>
    </row>
    <row r="46" spans="1:9">
      <c r="A46" s="28" t="s">
        <v>347</v>
      </c>
      <c r="B46" s="95">
        <f>IF($A46&lt;&gt;0,E46+H46,"")</f>
        <v>224</v>
      </c>
      <c r="C46" s="82">
        <f>IF($A46&lt;&gt;0,B46/$B$11*100,"")</f>
        <v>0.98988024216713066</v>
      </c>
      <c r="E46" s="191">
        <v>141</v>
      </c>
      <c r="F46" s="131">
        <f t="shared" si="3"/>
        <v>62.946428571428569</v>
      </c>
      <c r="G46" s="191"/>
      <c r="H46" s="191">
        <v>83</v>
      </c>
      <c r="I46" s="131">
        <f>IF($A46&lt;&gt;0,H46/$B46*100,"")</f>
        <v>37.053571428571431</v>
      </c>
    </row>
    <row r="47" spans="1:9">
      <c r="A47" s="28" t="s">
        <v>215</v>
      </c>
      <c r="B47" s="95">
        <f>IF($A47&lt;&gt;0,E47+H47,"")</f>
        <v>400</v>
      </c>
      <c r="C47" s="82">
        <f>IF($A47&lt;&gt;0,B47/$B$11*100,"")</f>
        <v>1.7676432895841618</v>
      </c>
      <c r="E47" s="191">
        <v>178</v>
      </c>
      <c r="F47" s="131">
        <f t="shared" si="3"/>
        <v>44.5</v>
      </c>
      <c r="G47" s="191"/>
      <c r="H47" s="191">
        <v>222</v>
      </c>
      <c r="I47" s="131">
        <f>IF($A47&lt;&gt;0,H47/$B47*100,"")</f>
        <v>55.500000000000007</v>
      </c>
    </row>
    <row r="48" spans="1:9">
      <c r="A48" s="28" t="s">
        <v>163</v>
      </c>
      <c r="B48" s="95">
        <f t="shared" si="0"/>
        <v>160</v>
      </c>
      <c r="C48" s="82">
        <f t="shared" si="1"/>
        <v>0.70705731583366482</v>
      </c>
      <c r="E48" s="191">
        <v>46</v>
      </c>
      <c r="F48" s="131">
        <f t="shared" si="3"/>
        <v>28.749999999999996</v>
      </c>
      <c r="G48" s="191"/>
      <c r="H48" s="191">
        <v>114</v>
      </c>
      <c r="I48" s="131">
        <f t="shared" si="2"/>
        <v>71.25</v>
      </c>
    </row>
    <row r="49" spans="1:9">
      <c r="A49" s="28" t="s">
        <v>162</v>
      </c>
      <c r="B49" s="95">
        <f t="shared" si="0"/>
        <v>313</v>
      </c>
      <c r="C49" s="82">
        <f t="shared" si="1"/>
        <v>1.3831808740996068</v>
      </c>
      <c r="E49" s="191">
        <v>47</v>
      </c>
      <c r="F49" s="131">
        <f t="shared" si="3"/>
        <v>15.015974440894569</v>
      </c>
      <c r="G49" s="191"/>
      <c r="H49" s="191">
        <v>266</v>
      </c>
      <c r="I49" s="131">
        <f t="shared" si="2"/>
        <v>84.984025559105433</v>
      </c>
    </row>
    <row r="50" spans="1:9">
      <c r="A50" s="28"/>
      <c r="B50" s="95" t="str">
        <f t="shared" si="0"/>
        <v/>
      </c>
      <c r="C50" s="82" t="str">
        <f t="shared" si="1"/>
        <v/>
      </c>
      <c r="E50" s="192"/>
      <c r="F50" s="131" t="str">
        <f t="shared" si="3"/>
        <v/>
      </c>
      <c r="G50" s="192"/>
      <c r="H50" s="192"/>
      <c r="I50" s="131" t="str">
        <f t="shared" si="2"/>
        <v/>
      </c>
    </row>
    <row r="51" spans="1:9">
      <c r="A51" s="28" t="s">
        <v>166</v>
      </c>
      <c r="B51" s="95">
        <f t="shared" si="0"/>
        <v>420</v>
      </c>
      <c r="C51" s="82">
        <f t="shared" si="1"/>
        <v>1.8560254540633698</v>
      </c>
      <c r="E51" s="191">
        <v>172</v>
      </c>
      <c r="F51" s="131">
        <f t="shared" si="3"/>
        <v>40.952380952380949</v>
      </c>
      <c r="G51" s="191"/>
      <c r="H51" s="191">
        <v>248</v>
      </c>
      <c r="I51" s="131">
        <f t="shared" si="2"/>
        <v>59.047619047619051</v>
      </c>
    </row>
    <row r="52" spans="1:9">
      <c r="A52" s="28"/>
      <c r="B52" s="95" t="str">
        <f t="shared" si="0"/>
        <v/>
      </c>
      <c r="C52" s="82" t="str">
        <f t="shared" si="1"/>
        <v/>
      </c>
      <c r="F52" s="131" t="str">
        <f t="shared" si="3"/>
        <v/>
      </c>
      <c r="I52" s="131" t="str">
        <f t="shared" si="2"/>
        <v/>
      </c>
    </row>
    <row r="53" spans="1:9">
      <c r="A53" s="28" t="s">
        <v>167</v>
      </c>
      <c r="B53" s="95">
        <f t="shared" si="0"/>
        <v>2009</v>
      </c>
      <c r="C53" s="82">
        <f t="shared" si="1"/>
        <v>8.8779884219364522</v>
      </c>
      <c r="E53" s="130">
        <f>SUM(E54:E58)</f>
        <v>802</v>
      </c>
      <c r="F53" s="131">
        <f t="shared" si="3"/>
        <v>39.920358387257345</v>
      </c>
      <c r="H53" s="130">
        <f>SUM(H54:H58)</f>
        <v>1207</v>
      </c>
      <c r="I53" s="131">
        <f t="shared" si="2"/>
        <v>60.079641612742662</v>
      </c>
    </row>
    <row r="54" spans="1:9">
      <c r="A54" s="28" t="s">
        <v>168</v>
      </c>
      <c r="B54" s="95">
        <f t="shared" si="0"/>
        <v>43</v>
      </c>
      <c r="C54" s="82">
        <f t="shared" si="1"/>
        <v>0.19002165363029738</v>
      </c>
      <c r="E54" s="191">
        <v>14</v>
      </c>
      <c r="F54" s="131">
        <f t="shared" si="3"/>
        <v>32.558139534883722</v>
      </c>
      <c r="G54" s="191"/>
      <c r="H54" s="191">
        <v>29</v>
      </c>
      <c r="I54" s="131">
        <f t="shared" si="2"/>
        <v>67.441860465116278</v>
      </c>
    </row>
    <row r="55" spans="1:9">
      <c r="A55" s="28" t="s">
        <v>169</v>
      </c>
      <c r="B55" s="95">
        <f t="shared" si="0"/>
        <v>1290</v>
      </c>
      <c r="C55" s="82">
        <f t="shared" si="1"/>
        <v>5.7006496089089218</v>
      </c>
      <c r="E55" s="191">
        <v>554</v>
      </c>
      <c r="F55" s="131">
        <f t="shared" si="3"/>
        <v>42.945736434108525</v>
      </c>
      <c r="G55" s="191"/>
      <c r="H55" s="191">
        <v>736</v>
      </c>
      <c r="I55" s="131">
        <f t="shared" si="2"/>
        <v>57.054263565891475</v>
      </c>
    </row>
    <row r="56" spans="1:9">
      <c r="A56" s="28" t="s">
        <v>170</v>
      </c>
      <c r="B56" s="95">
        <f t="shared" si="0"/>
        <v>228</v>
      </c>
      <c r="C56" s="82">
        <f t="shared" si="1"/>
        <v>1.0075566750629723</v>
      </c>
      <c r="E56" s="191">
        <v>48</v>
      </c>
      <c r="F56" s="131">
        <f t="shared" si="3"/>
        <v>21.052631578947366</v>
      </c>
      <c r="G56" s="191"/>
      <c r="H56" s="191">
        <v>180</v>
      </c>
      <c r="I56" s="131">
        <f t="shared" si="2"/>
        <v>78.94736842105263</v>
      </c>
    </row>
    <row r="57" spans="1:9">
      <c r="A57" s="28" t="s">
        <v>216</v>
      </c>
      <c r="B57" s="95">
        <f t="shared" si="0"/>
        <v>295</v>
      </c>
      <c r="C57" s="82">
        <f t="shared" si="1"/>
        <v>1.3036369260683194</v>
      </c>
      <c r="E57" s="191">
        <v>85</v>
      </c>
      <c r="F57" s="131">
        <f t="shared" si="3"/>
        <v>28.8135593220339</v>
      </c>
      <c r="G57" s="191"/>
      <c r="H57" s="191">
        <v>210</v>
      </c>
      <c r="I57" s="131">
        <f t="shared" si="2"/>
        <v>71.186440677966104</v>
      </c>
    </row>
    <row r="58" spans="1:9">
      <c r="A58" s="28" t="s">
        <v>171</v>
      </c>
      <c r="B58" s="95">
        <f t="shared" si="0"/>
        <v>153</v>
      </c>
      <c r="C58" s="82">
        <f t="shared" si="1"/>
        <v>0.67612355826594195</v>
      </c>
      <c r="E58" s="191">
        <v>101</v>
      </c>
      <c r="F58" s="131">
        <f t="shared" si="3"/>
        <v>66.013071895424829</v>
      </c>
      <c r="G58" s="191"/>
      <c r="H58" s="191">
        <v>52</v>
      </c>
      <c r="I58" s="131">
        <f t="shared" si="2"/>
        <v>33.986928104575163</v>
      </c>
    </row>
    <row r="59" spans="1:9">
      <c r="A59" s="28"/>
      <c r="B59" s="95" t="str">
        <f t="shared" si="0"/>
        <v/>
      </c>
      <c r="C59" s="82" t="str">
        <f t="shared" si="1"/>
        <v/>
      </c>
      <c r="F59" s="131" t="str">
        <f t="shared" si="3"/>
        <v/>
      </c>
      <c r="I59" s="131" t="str">
        <f t="shared" si="2"/>
        <v/>
      </c>
    </row>
    <row r="60" spans="1:9">
      <c r="A60" s="37" t="s">
        <v>217</v>
      </c>
      <c r="B60" s="95">
        <f t="shared" si="0"/>
        <v>1878</v>
      </c>
      <c r="C60" s="82">
        <f t="shared" si="1"/>
        <v>8.2990852445976397</v>
      </c>
      <c r="E60" s="130">
        <f>E61+E63+E70+E72</f>
        <v>562</v>
      </c>
      <c r="F60" s="131">
        <f t="shared" si="3"/>
        <v>29.925452609158683</v>
      </c>
      <c r="H60" s="130">
        <f>H61+H63+H70+H72</f>
        <v>1316</v>
      </c>
      <c r="I60" s="131">
        <f t="shared" si="2"/>
        <v>70.074547390841317</v>
      </c>
    </row>
    <row r="61" spans="1:9">
      <c r="A61" s="28" t="s">
        <v>218</v>
      </c>
      <c r="B61" s="95">
        <f>IF($A61&lt;&gt;0,E61+H61,"")</f>
        <v>274</v>
      </c>
      <c r="C61" s="82">
        <f t="shared" si="1"/>
        <v>1.210835653365151</v>
      </c>
      <c r="E61" s="191">
        <v>82</v>
      </c>
      <c r="F61" s="131">
        <f t="shared" si="3"/>
        <v>29.927007299270077</v>
      </c>
      <c r="G61" s="191"/>
      <c r="H61" s="191">
        <v>192</v>
      </c>
      <c r="I61" s="131">
        <f>IF($A61&lt;&gt;0,H61/$B61*100,"")</f>
        <v>70.072992700729927</v>
      </c>
    </row>
    <row r="62" spans="1:9">
      <c r="A62" s="28"/>
      <c r="B62" s="95" t="str">
        <f t="shared" si="0"/>
        <v/>
      </c>
      <c r="C62" s="82" t="str">
        <f t="shared" si="1"/>
        <v/>
      </c>
      <c r="F62" s="131" t="str">
        <f t="shared" si="3"/>
        <v/>
      </c>
      <c r="I62" s="131" t="str">
        <f t="shared" si="2"/>
        <v/>
      </c>
    </row>
    <row r="63" spans="1:9">
      <c r="A63" s="28" t="s">
        <v>172</v>
      </c>
      <c r="B63" s="95">
        <f t="shared" si="0"/>
        <v>1112</v>
      </c>
      <c r="C63" s="82">
        <f t="shared" si="1"/>
        <v>4.9140483450439696</v>
      </c>
      <c r="E63" s="130">
        <f>SUM(E64:E68)</f>
        <v>322</v>
      </c>
      <c r="F63" s="131">
        <f t="shared" si="3"/>
        <v>28.956834532374099</v>
      </c>
      <c r="H63" s="130">
        <f>SUM(H64:H68)</f>
        <v>790</v>
      </c>
      <c r="I63" s="131">
        <f t="shared" si="2"/>
        <v>71.043165467625897</v>
      </c>
    </row>
    <row r="64" spans="1:9">
      <c r="A64" s="28" t="s">
        <v>173</v>
      </c>
      <c r="B64" s="95">
        <f t="shared" si="0"/>
        <v>247</v>
      </c>
      <c r="C64" s="82">
        <f t="shared" si="1"/>
        <v>1.0915197313182201</v>
      </c>
      <c r="E64" s="191">
        <v>99</v>
      </c>
      <c r="F64" s="131">
        <f t="shared" si="3"/>
        <v>40.08097165991903</v>
      </c>
      <c r="G64" s="191"/>
      <c r="H64" s="191">
        <v>148</v>
      </c>
      <c r="I64" s="131">
        <f t="shared" si="2"/>
        <v>59.91902834008097</v>
      </c>
    </row>
    <row r="65" spans="1:9">
      <c r="A65" s="28" t="s">
        <v>174</v>
      </c>
      <c r="B65" s="95">
        <f t="shared" si="0"/>
        <v>265</v>
      </c>
      <c r="C65" s="82">
        <f t="shared" si="1"/>
        <v>1.1710636793495073</v>
      </c>
      <c r="E65" s="191">
        <v>63</v>
      </c>
      <c r="F65" s="131">
        <f t="shared" si="3"/>
        <v>23.773584905660378</v>
      </c>
      <c r="G65" s="191"/>
      <c r="H65" s="191">
        <v>202</v>
      </c>
      <c r="I65" s="131">
        <f t="shared" si="2"/>
        <v>76.226415094339629</v>
      </c>
    </row>
    <row r="66" spans="1:9">
      <c r="A66" s="28" t="s">
        <v>176</v>
      </c>
      <c r="B66" s="95">
        <f t="shared" si="0"/>
        <v>118</v>
      </c>
      <c r="C66" s="82">
        <f t="shared" si="1"/>
        <v>0.5214547704273278</v>
      </c>
      <c r="E66" s="191">
        <v>18</v>
      </c>
      <c r="F66" s="131">
        <f t="shared" si="3"/>
        <v>15.254237288135593</v>
      </c>
      <c r="G66" s="191"/>
      <c r="H66" s="191">
        <v>100</v>
      </c>
      <c r="I66" s="131">
        <f t="shared" si="2"/>
        <v>84.745762711864401</v>
      </c>
    </row>
    <row r="67" spans="1:9">
      <c r="A67" s="28" t="s">
        <v>175</v>
      </c>
      <c r="B67" s="95">
        <f t="shared" si="0"/>
        <v>85</v>
      </c>
      <c r="C67" s="82">
        <f t="shared" si="1"/>
        <v>0.37562419903663441</v>
      </c>
      <c r="E67" s="191">
        <v>26</v>
      </c>
      <c r="F67" s="131">
        <f t="shared" si="3"/>
        <v>30.588235294117649</v>
      </c>
      <c r="G67" s="191"/>
      <c r="H67" s="191">
        <v>59</v>
      </c>
      <c r="I67" s="131">
        <f t="shared" si="2"/>
        <v>69.411764705882348</v>
      </c>
    </row>
    <row r="68" spans="1:9">
      <c r="A68" s="28" t="s">
        <v>348</v>
      </c>
      <c r="B68" s="95">
        <f>IF($A68&lt;&gt;0,E68+H68,"")</f>
        <v>397</v>
      </c>
      <c r="C68" s="82">
        <f>IF($A68&lt;&gt;0,B68/$B$11*100,"")</f>
        <v>1.7543859649122806</v>
      </c>
      <c r="E68" s="191">
        <v>116</v>
      </c>
      <c r="F68" s="131">
        <f t="shared" si="3"/>
        <v>29.219143576826195</v>
      </c>
      <c r="G68" s="191"/>
      <c r="H68" s="191">
        <v>281</v>
      </c>
      <c r="I68" s="131">
        <f>IF($A68&lt;&gt;0,H68/$B68*100,"")</f>
        <v>70.780856423173802</v>
      </c>
    </row>
    <row r="69" spans="1:9">
      <c r="A69" s="28"/>
      <c r="B69" s="95" t="str">
        <f t="shared" si="0"/>
        <v/>
      </c>
      <c r="C69" s="82" t="str">
        <f t="shared" si="1"/>
        <v/>
      </c>
      <c r="E69" s="192"/>
      <c r="F69" s="131" t="str">
        <f t="shared" si="3"/>
        <v/>
      </c>
      <c r="G69" s="192"/>
      <c r="H69" s="192"/>
      <c r="I69" s="131" t="str">
        <f t="shared" si="2"/>
        <v/>
      </c>
    </row>
    <row r="70" spans="1:9">
      <c r="A70" s="28" t="s">
        <v>178</v>
      </c>
      <c r="B70" s="95">
        <f>IF($A70&lt;&gt;0,E70+H70,"")</f>
        <v>208</v>
      </c>
      <c r="C70" s="82">
        <f t="shared" si="1"/>
        <v>0.9191745105837642</v>
      </c>
      <c r="E70" s="191">
        <v>76</v>
      </c>
      <c r="F70" s="131">
        <f t="shared" si="3"/>
        <v>36.538461538461533</v>
      </c>
      <c r="G70" s="191"/>
      <c r="H70" s="191">
        <v>132</v>
      </c>
      <c r="I70" s="131">
        <f t="shared" si="2"/>
        <v>63.46153846153846</v>
      </c>
    </row>
    <row r="71" spans="1:9">
      <c r="A71" s="28"/>
      <c r="B71" s="95" t="str">
        <f t="shared" si="0"/>
        <v/>
      </c>
      <c r="C71" s="82" t="str">
        <f t="shared" si="1"/>
        <v/>
      </c>
      <c r="E71" s="192"/>
      <c r="F71" s="131" t="str">
        <f t="shared" si="3"/>
        <v/>
      </c>
      <c r="G71" s="192"/>
      <c r="H71" s="192"/>
      <c r="I71" s="131" t="str">
        <f t="shared" si="2"/>
        <v/>
      </c>
    </row>
    <row r="72" spans="1:9">
      <c r="A72" s="28" t="s">
        <v>179</v>
      </c>
      <c r="B72" s="95">
        <f t="shared" si="0"/>
        <v>284</v>
      </c>
      <c r="C72" s="82">
        <f t="shared" si="1"/>
        <v>1.2550267356047549</v>
      </c>
      <c r="E72" s="191">
        <v>82</v>
      </c>
      <c r="F72" s="131">
        <f t="shared" si="3"/>
        <v>28.87323943661972</v>
      </c>
      <c r="G72" s="191"/>
      <c r="H72" s="191">
        <v>202</v>
      </c>
      <c r="I72" s="131">
        <f t="shared" si="2"/>
        <v>71.126760563380287</v>
      </c>
    </row>
    <row r="73" spans="1:9">
      <c r="A73" s="28"/>
      <c r="B73" s="95" t="str">
        <f t="shared" si="0"/>
        <v/>
      </c>
      <c r="C73" s="82" t="str">
        <f t="shared" si="1"/>
        <v/>
      </c>
      <c r="E73" s="133"/>
      <c r="F73" s="131" t="str">
        <f t="shared" si="3"/>
        <v/>
      </c>
      <c r="G73" s="94"/>
      <c r="H73" s="133"/>
      <c r="I73" s="131" t="str">
        <f t="shared" si="2"/>
        <v/>
      </c>
    </row>
    <row r="74" spans="1:9">
      <c r="A74" s="37" t="s">
        <v>219</v>
      </c>
      <c r="B74" s="95">
        <f>IF($A74&lt;&gt;0,E74+H74,"")</f>
        <v>717</v>
      </c>
      <c r="C74" s="82">
        <f>IF($A74&lt;&gt;0,B74/$B$11*100,"")</f>
        <v>3.1685005965796105</v>
      </c>
      <c r="E74" s="130">
        <f>E75</f>
        <v>335</v>
      </c>
      <c r="F74" s="131">
        <f t="shared" si="3"/>
        <v>46.722454672245469</v>
      </c>
      <c r="H74" s="130">
        <f>H75</f>
        <v>382</v>
      </c>
      <c r="I74" s="131">
        <f>IF($A74&lt;&gt;0,H74/$B74*100,"")</f>
        <v>53.277545327754524</v>
      </c>
    </row>
    <row r="75" spans="1:9">
      <c r="A75" s="28" t="s">
        <v>220</v>
      </c>
      <c r="B75" s="95">
        <f t="shared" si="0"/>
        <v>717</v>
      </c>
      <c r="C75" s="82">
        <f t="shared" si="1"/>
        <v>3.1685005965796105</v>
      </c>
      <c r="E75" s="130">
        <f>SUM(E76:E79)</f>
        <v>335</v>
      </c>
      <c r="F75" s="131">
        <f t="shared" si="3"/>
        <v>46.722454672245469</v>
      </c>
      <c r="H75" s="130">
        <f>SUM(H76:H79)</f>
        <v>382</v>
      </c>
      <c r="I75" s="131">
        <f t="shared" si="2"/>
        <v>53.277545327754524</v>
      </c>
    </row>
    <row r="76" spans="1:9">
      <c r="A76" s="28" t="s">
        <v>181</v>
      </c>
      <c r="B76" s="95">
        <f t="shared" si="0"/>
        <v>222</v>
      </c>
      <c r="C76" s="82">
        <f t="shared" si="1"/>
        <v>0.98104202571920995</v>
      </c>
      <c r="E76" s="191">
        <v>103</v>
      </c>
      <c r="F76" s="131">
        <f t="shared" si="3"/>
        <v>46.396396396396398</v>
      </c>
      <c r="G76" s="191"/>
      <c r="H76" s="191">
        <v>119</v>
      </c>
      <c r="I76" s="131">
        <f t="shared" si="2"/>
        <v>53.603603603603602</v>
      </c>
    </row>
    <row r="77" spans="1:9">
      <c r="A77" s="28" t="s">
        <v>182</v>
      </c>
      <c r="B77" s="95">
        <f t="shared" si="0"/>
        <v>254</v>
      </c>
      <c r="C77" s="82">
        <f t="shared" si="1"/>
        <v>1.1224534888859428</v>
      </c>
      <c r="E77" s="191">
        <v>138</v>
      </c>
      <c r="F77" s="131">
        <f t="shared" si="3"/>
        <v>54.330708661417326</v>
      </c>
      <c r="G77" s="191"/>
      <c r="H77" s="191">
        <v>116</v>
      </c>
      <c r="I77" s="131">
        <f t="shared" si="2"/>
        <v>45.669291338582681</v>
      </c>
    </row>
    <row r="78" spans="1:9">
      <c r="A78" s="28" t="s">
        <v>183</v>
      </c>
      <c r="B78" s="95">
        <f t="shared" si="0"/>
        <v>172</v>
      </c>
      <c r="C78" s="82">
        <f t="shared" si="1"/>
        <v>0.76008661452118953</v>
      </c>
      <c r="E78" s="191">
        <v>78</v>
      </c>
      <c r="F78" s="131">
        <f t="shared" si="3"/>
        <v>45.348837209302324</v>
      </c>
      <c r="G78" s="191"/>
      <c r="H78" s="191">
        <v>94</v>
      </c>
      <c r="I78" s="131">
        <f t="shared" si="2"/>
        <v>54.651162790697668</v>
      </c>
    </row>
    <row r="79" spans="1:9">
      <c r="A79" s="28" t="s">
        <v>184</v>
      </c>
      <c r="B79" s="95">
        <f t="shared" si="0"/>
        <v>69</v>
      </c>
      <c r="C79" s="82">
        <f t="shared" si="1"/>
        <v>0.30491846745326789</v>
      </c>
      <c r="E79" s="191">
        <v>16</v>
      </c>
      <c r="F79" s="131">
        <f t="shared" si="3"/>
        <v>23.188405797101449</v>
      </c>
      <c r="G79" s="191"/>
      <c r="H79" s="191">
        <v>53</v>
      </c>
      <c r="I79" s="131">
        <f t="shared" si="2"/>
        <v>76.811594202898547</v>
      </c>
    </row>
    <row r="80" spans="1:9">
      <c r="A80" s="28"/>
      <c r="F80" s="131" t="str">
        <f t="shared" ref="F80:F101" si="4">IF($A80&lt;&gt;0,E80/$B80*100,"")</f>
        <v/>
      </c>
    </row>
    <row r="81" spans="1:9">
      <c r="A81" s="37" t="s">
        <v>238</v>
      </c>
      <c r="B81" s="95">
        <f>IF(A81&lt;&gt;0,E81+H81,"")</f>
        <v>2556</v>
      </c>
      <c r="C81" s="82">
        <f>IF(A81&lt;&gt;0,B81/$B$11*100,"")</f>
        <v>11.295240620442796</v>
      </c>
      <c r="E81" s="130">
        <f>E82</f>
        <v>1749</v>
      </c>
      <c r="F81" s="131">
        <f t="shared" si="4"/>
        <v>68.427230046948367</v>
      </c>
      <c r="H81" s="130">
        <f>H82</f>
        <v>807</v>
      </c>
      <c r="I81" s="131">
        <f>IF(A81&lt;&gt;0,H81/$B81*100,"")</f>
        <v>31.572769953051644</v>
      </c>
    </row>
    <row r="82" spans="1:9">
      <c r="A82" s="28" t="s">
        <v>185</v>
      </c>
      <c r="B82" s="95">
        <f t="shared" ref="B82:B101" si="5">IF($A82&lt;&gt;0,E82+H82,"")</f>
        <v>2556</v>
      </c>
      <c r="C82" s="82">
        <f t="shared" ref="C82:C101" si="6">IF($A82&lt;&gt;0,B82/$B$11*100,"")</f>
        <v>11.295240620442796</v>
      </c>
      <c r="E82" s="130">
        <f>SUM(E83:E91)</f>
        <v>1749</v>
      </c>
      <c r="F82" s="131">
        <f t="shared" si="4"/>
        <v>68.427230046948367</v>
      </c>
      <c r="H82" s="130">
        <f>SUM(H83:H91)</f>
        <v>807</v>
      </c>
      <c r="I82" s="131">
        <f t="shared" ref="I82:I101" si="7">IF($A82&lt;&gt;0,H82/$B82*100,"")</f>
        <v>31.572769953051644</v>
      </c>
    </row>
    <row r="83" spans="1:9">
      <c r="A83" s="28" t="s">
        <v>221</v>
      </c>
      <c r="B83" s="95">
        <f t="shared" si="5"/>
        <v>277</v>
      </c>
      <c r="C83" s="82">
        <f t="shared" si="6"/>
        <v>1.2240929780370322</v>
      </c>
      <c r="E83" s="191">
        <v>176</v>
      </c>
      <c r="F83" s="131">
        <f t="shared" si="4"/>
        <v>63.537906137184116</v>
      </c>
      <c r="G83" s="191"/>
      <c r="H83" s="191">
        <v>101</v>
      </c>
      <c r="I83" s="131">
        <f t="shared" si="7"/>
        <v>36.462093862815884</v>
      </c>
    </row>
    <row r="84" spans="1:9">
      <c r="A84" s="28" t="s">
        <v>186</v>
      </c>
      <c r="B84" s="95">
        <f t="shared" si="5"/>
        <v>378</v>
      </c>
      <c r="C84" s="82">
        <f t="shared" si="6"/>
        <v>1.6704229086570332</v>
      </c>
      <c r="E84" s="191">
        <v>255</v>
      </c>
      <c r="F84" s="131">
        <f t="shared" si="4"/>
        <v>67.460317460317469</v>
      </c>
      <c r="G84" s="191"/>
      <c r="H84" s="191">
        <v>123</v>
      </c>
      <c r="I84" s="131">
        <f t="shared" si="7"/>
        <v>32.539682539682538</v>
      </c>
    </row>
    <row r="85" spans="1:9">
      <c r="A85" s="28" t="s">
        <v>188</v>
      </c>
      <c r="B85" s="95">
        <f t="shared" si="5"/>
        <v>463</v>
      </c>
      <c r="C85" s="82">
        <f t="shared" si="6"/>
        <v>2.0460471076936675</v>
      </c>
      <c r="E85" s="191">
        <v>371</v>
      </c>
      <c r="F85" s="131">
        <f t="shared" si="4"/>
        <v>80.129589632829379</v>
      </c>
      <c r="G85" s="191"/>
      <c r="H85" s="191">
        <v>92</v>
      </c>
      <c r="I85" s="131">
        <f t="shared" si="7"/>
        <v>19.870410367170628</v>
      </c>
    </row>
    <row r="86" spans="1:9">
      <c r="A86" s="28" t="s">
        <v>190</v>
      </c>
      <c r="B86" s="95">
        <f t="shared" si="5"/>
        <v>138</v>
      </c>
      <c r="C86" s="82">
        <f t="shared" si="6"/>
        <v>0.60983693490653579</v>
      </c>
      <c r="E86" s="191">
        <v>67</v>
      </c>
      <c r="F86" s="131">
        <f t="shared" si="4"/>
        <v>48.550724637681157</v>
      </c>
      <c r="G86" s="191"/>
      <c r="H86" s="191">
        <v>71</v>
      </c>
      <c r="I86" s="131">
        <f t="shared" si="7"/>
        <v>51.449275362318836</v>
      </c>
    </row>
    <row r="87" spans="1:9">
      <c r="A87" s="28" t="s">
        <v>189</v>
      </c>
      <c r="B87" s="95">
        <f t="shared" si="5"/>
        <v>191</v>
      </c>
      <c r="C87" s="82">
        <f t="shared" si="6"/>
        <v>0.84404967077643733</v>
      </c>
      <c r="E87" s="191">
        <v>155</v>
      </c>
      <c r="F87" s="131">
        <f t="shared" si="4"/>
        <v>81.15183246073299</v>
      </c>
      <c r="G87" s="191"/>
      <c r="H87" s="191">
        <v>36</v>
      </c>
      <c r="I87" s="131">
        <f t="shared" si="7"/>
        <v>18.848167539267017</v>
      </c>
    </row>
    <row r="88" spans="1:9">
      <c r="A88" s="28" t="s">
        <v>187</v>
      </c>
      <c r="B88" s="95">
        <f t="shared" si="5"/>
        <v>280</v>
      </c>
      <c r="C88" s="82">
        <f t="shared" si="6"/>
        <v>1.2373503027089134</v>
      </c>
      <c r="E88" s="191">
        <v>153</v>
      </c>
      <c r="F88" s="131">
        <f t="shared" si="4"/>
        <v>54.642857142857139</v>
      </c>
      <c r="G88" s="191"/>
      <c r="H88" s="191">
        <v>127</v>
      </c>
      <c r="I88" s="131">
        <f t="shared" si="7"/>
        <v>45.357142857142854</v>
      </c>
    </row>
    <row r="89" spans="1:9">
      <c r="A89" s="28" t="s">
        <v>191</v>
      </c>
      <c r="B89" s="95">
        <f t="shared" si="5"/>
        <v>296</v>
      </c>
      <c r="C89" s="82">
        <f t="shared" si="6"/>
        <v>1.3080560342922798</v>
      </c>
      <c r="E89" s="191">
        <v>166</v>
      </c>
      <c r="F89" s="131">
        <f t="shared" si="4"/>
        <v>56.081081081081088</v>
      </c>
      <c r="G89" s="191"/>
      <c r="H89" s="191">
        <v>130</v>
      </c>
      <c r="I89" s="131">
        <f t="shared" si="7"/>
        <v>43.918918918918919</v>
      </c>
    </row>
    <row r="90" spans="1:9">
      <c r="A90" s="72" t="s">
        <v>293</v>
      </c>
      <c r="B90" s="95">
        <f t="shared" si="5"/>
        <v>245</v>
      </c>
      <c r="C90" s="82">
        <f t="shared" si="6"/>
        <v>1.0826815148702991</v>
      </c>
      <c r="E90" s="191">
        <v>166</v>
      </c>
      <c r="F90" s="131">
        <f t="shared" si="4"/>
        <v>67.755102040816325</v>
      </c>
      <c r="G90" s="191"/>
      <c r="H90" s="191">
        <v>79</v>
      </c>
      <c r="I90" s="131">
        <f t="shared" si="7"/>
        <v>32.244897959183675</v>
      </c>
    </row>
    <row r="91" spans="1:9">
      <c r="A91" s="28" t="s">
        <v>222</v>
      </c>
      <c r="B91" s="95">
        <f t="shared" si="5"/>
        <v>288</v>
      </c>
      <c r="C91" s="82">
        <f t="shared" si="6"/>
        <v>1.2727031685005967</v>
      </c>
      <c r="E91" s="191">
        <v>240</v>
      </c>
      <c r="F91" s="131">
        <f t="shared" si="4"/>
        <v>83.333333333333343</v>
      </c>
      <c r="G91" s="191"/>
      <c r="H91" s="191">
        <v>48</v>
      </c>
      <c r="I91" s="131">
        <f t="shared" si="7"/>
        <v>16.666666666666664</v>
      </c>
    </row>
    <row r="92" spans="1:9">
      <c r="A92" s="28"/>
      <c r="E92" s="192"/>
      <c r="F92" s="131" t="str">
        <f t="shared" si="4"/>
        <v/>
      </c>
      <c r="G92" s="192"/>
      <c r="H92" s="192"/>
    </row>
    <row r="93" spans="1:9">
      <c r="A93" s="55" t="s">
        <v>242</v>
      </c>
      <c r="B93" s="95">
        <f t="shared" si="5"/>
        <v>332</v>
      </c>
      <c r="C93" s="82">
        <f t="shared" si="6"/>
        <v>1.4671439303548544</v>
      </c>
      <c r="E93" s="191">
        <v>140</v>
      </c>
      <c r="F93" s="131">
        <f t="shared" si="4"/>
        <v>42.168674698795186</v>
      </c>
      <c r="G93" s="191"/>
      <c r="H93" s="191">
        <v>192</v>
      </c>
      <c r="I93" s="131">
        <f t="shared" si="7"/>
        <v>57.831325301204814</v>
      </c>
    </row>
    <row r="94" spans="1:9">
      <c r="A94" s="55" t="s">
        <v>276</v>
      </c>
      <c r="B94" s="95">
        <f t="shared" si="5"/>
        <v>401</v>
      </c>
      <c r="C94" s="82">
        <f t="shared" si="6"/>
        <v>1.7720623978081222</v>
      </c>
      <c r="E94" s="191">
        <v>220</v>
      </c>
      <c r="F94" s="197">
        <f t="shared" si="4"/>
        <v>54.862842892768086</v>
      </c>
      <c r="G94" s="191"/>
      <c r="H94" s="191">
        <v>181</v>
      </c>
      <c r="I94" s="131">
        <f t="shared" si="7"/>
        <v>45.137157107231914</v>
      </c>
    </row>
    <row r="95" spans="1:9">
      <c r="A95" s="28"/>
      <c r="B95" s="95" t="str">
        <f t="shared" si="5"/>
        <v/>
      </c>
      <c r="C95" s="82" t="str">
        <f t="shared" si="6"/>
        <v/>
      </c>
      <c r="F95" s="131" t="str">
        <f t="shared" si="4"/>
        <v/>
      </c>
      <c r="I95" s="131" t="str">
        <f t="shared" si="7"/>
        <v/>
      </c>
    </row>
    <row r="96" spans="1:9">
      <c r="A96" s="37" t="s">
        <v>349</v>
      </c>
      <c r="B96" s="95">
        <f t="shared" si="5"/>
        <v>7824</v>
      </c>
      <c r="C96" s="82">
        <f t="shared" si="6"/>
        <v>34.575102744266204</v>
      </c>
      <c r="E96" s="130">
        <f>SUM(E97:E101)</f>
        <v>3524</v>
      </c>
      <c r="F96" s="131">
        <f t="shared" si="4"/>
        <v>45.040899795501019</v>
      </c>
      <c r="H96" s="130">
        <f>SUM(H97:H101)</f>
        <v>4300</v>
      </c>
      <c r="I96" s="131">
        <f t="shared" si="7"/>
        <v>54.959100204498981</v>
      </c>
    </row>
    <row r="97" spans="1:11">
      <c r="A97" s="28" t="s">
        <v>225</v>
      </c>
      <c r="B97" s="95">
        <f t="shared" si="5"/>
        <v>2382</v>
      </c>
      <c r="C97" s="82">
        <f t="shared" si="6"/>
        <v>10.526315789473683</v>
      </c>
      <c r="E97" s="191">
        <v>917</v>
      </c>
      <c r="F97" s="131">
        <f t="shared" si="4"/>
        <v>38.497061293031066</v>
      </c>
      <c r="G97" s="191"/>
      <c r="H97" s="191">
        <v>1465</v>
      </c>
      <c r="I97" s="131">
        <f t="shared" si="7"/>
        <v>61.502938706968934</v>
      </c>
    </row>
    <row r="98" spans="1:11">
      <c r="A98" s="28" t="s">
        <v>226</v>
      </c>
      <c r="B98" s="95">
        <f t="shared" si="5"/>
        <v>1575</v>
      </c>
      <c r="C98" s="82">
        <f t="shared" si="6"/>
        <v>6.9600954527376375</v>
      </c>
      <c r="E98" s="191">
        <v>802</v>
      </c>
      <c r="F98" s="131">
        <f t="shared" si="4"/>
        <v>50.920634920634924</v>
      </c>
      <c r="G98" s="191"/>
      <c r="H98" s="191">
        <v>773</v>
      </c>
      <c r="I98" s="131">
        <f t="shared" si="7"/>
        <v>49.079365079365076</v>
      </c>
    </row>
    <row r="99" spans="1:11">
      <c r="A99" s="28" t="s">
        <v>227</v>
      </c>
      <c r="B99" s="95">
        <f t="shared" si="5"/>
        <v>1628</v>
      </c>
      <c r="C99" s="82">
        <f t="shared" si="6"/>
        <v>7.1943081886075388</v>
      </c>
      <c r="E99" s="191">
        <v>709</v>
      </c>
      <c r="F99" s="131">
        <f t="shared" si="4"/>
        <v>43.550368550368553</v>
      </c>
      <c r="G99" s="191"/>
      <c r="H99" s="191">
        <v>919</v>
      </c>
      <c r="I99" s="131">
        <f t="shared" si="7"/>
        <v>56.449631449631454</v>
      </c>
    </row>
    <row r="100" spans="1:11">
      <c r="A100" s="28" t="s">
        <v>228</v>
      </c>
      <c r="B100" s="95">
        <f t="shared" si="5"/>
        <v>1208</v>
      </c>
      <c r="C100" s="82">
        <f t="shared" si="6"/>
        <v>5.338282734544169</v>
      </c>
      <c r="E100" s="191">
        <v>530</v>
      </c>
      <c r="F100" s="131">
        <f t="shared" si="4"/>
        <v>43.874172185430467</v>
      </c>
      <c r="G100" s="191"/>
      <c r="H100" s="191">
        <v>678</v>
      </c>
      <c r="I100" s="131">
        <f t="shared" si="7"/>
        <v>56.12582781456954</v>
      </c>
    </row>
    <row r="101" spans="1:11">
      <c r="A101" s="28" t="s">
        <v>229</v>
      </c>
      <c r="B101" s="95">
        <f t="shared" si="5"/>
        <v>1031</v>
      </c>
      <c r="C101" s="82">
        <f t="shared" si="6"/>
        <v>4.5561005789031768</v>
      </c>
      <c r="E101" s="191">
        <v>566</v>
      </c>
      <c r="F101" s="131">
        <f t="shared" si="4"/>
        <v>54.898157129000971</v>
      </c>
      <c r="G101" s="191"/>
      <c r="H101" s="191">
        <v>465</v>
      </c>
      <c r="I101" s="131">
        <f t="shared" si="7"/>
        <v>45.101842870999029</v>
      </c>
    </row>
    <row r="102" spans="1:11" ht="13.8" thickBot="1">
      <c r="A102" s="56"/>
      <c r="B102" s="92"/>
      <c r="C102" s="92"/>
      <c r="D102" s="56"/>
      <c r="E102" s="150"/>
      <c r="F102" s="150"/>
      <c r="G102" s="56"/>
      <c r="H102" s="150"/>
      <c r="I102" s="150"/>
      <c r="J102" s="56"/>
      <c r="K102" s="80"/>
    </row>
    <row r="103" spans="1:11">
      <c r="A103" s="80"/>
      <c r="B103" s="87"/>
      <c r="C103" s="87"/>
      <c r="D103" s="80"/>
      <c r="E103" s="197"/>
      <c r="F103" s="197"/>
      <c r="G103" s="80"/>
      <c r="H103" s="197"/>
      <c r="I103" s="197"/>
      <c r="J103" s="80"/>
      <c r="K103" s="80"/>
    </row>
    <row r="104" spans="1:11">
      <c r="A104" s="28" t="s">
        <v>350</v>
      </c>
      <c r="B104" s="87"/>
      <c r="C104" s="87"/>
      <c r="D104" s="80"/>
      <c r="E104" s="197"/>
      <c r="F104" s="197"/>
      <c r="G104" s="80"/>
      <c r="H104" s="197"/>
      <c r="I104" s="197"/>
      <c r="J104" s="80"/>
      <c r="K104" s="80"/>
    </row>
    <row r="105" spans="1:11">
      <c r="A105" s="55" t="s">
        <v>351</v>
      </c>
    </row>
    <row r="107" spans="1:11">
      <c r="A107" s="55" t="s">
        <v>352</v>
      </c>
    </row>
    <row r="108" spans="1:11">
      <c r="A108" s="55" t="s">
        <v>353</v>
      </c>
    </row>
  </sheetData>
  <mergeCells count="3">
    <mergeCell ref="B7:C7"/>
    <mergeCell ref="E7:F7"/>
    <mergeCell ref="H7:I7"/>
  </mergeCells>
  <conditionalFormatting sqref="A1:XFD1048576">
    <cfRule type="cellIs" dxfId="11" priority="1" operator="equal">
      <formula>0</formula>
    </cfRule>
  </conditionalFormatting>
  <pageMargins left="0.70866141732283472" right="0.70866141732283472" top="0.74803149606299213" bottom="0.74803149606299213" header="0.31496062992125984" footer="0.31496062992125984"/>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3"/>
  <sheetViews>
    <sheetView workbookViewId="0">
      <selection activeCell="J2" sqref="J2"/>
    </sheetView>
  </sheetViews>
  <sheetFormatPr baseColWidth="10" defaultRowHeight="14.4"/>
  <sheetData>
    <row r="1" spans="1:9">
      <c r="F1" s="3"/>
      <c r="G1" s="3"/>
    </row>
    <row r="2" spans="1:9">
      <c r="C2" s="28" t="s">
        <v>290</v>
      </c>
      <c r="D2" s="28" t="s">
        <v>291</v>
      </c>
      <c r="H2" s="41"/>
      <c r="I2" s="41"/>
    </row>
    <row r="3" spans="1:9">
      <c r="B3" s="28" t="s">
        <v>452</v>
      </c>
      <c r="C3" s="198">
        <v>85</v>
      </c>
      <c r="D3" s="198">
        <v>80</v>
      </c>
    </row>
    <row r="4" spans="1:9">
      <c r="B4" s="11" t="s">
        <v>283</v>
      </c>
      <c r="C4" s="169">
        <v>358</v>
      </c>
      <c r="D4" s="169">
        <v>538</v>
      </c>
      <c r="E4" s="37"/>
      <c r="F4" s="211"/>
      <c r="G4" s="211"/>
    </row>
    <row r="5" spans="1:9">
      <c r="B5" s="28" t="s">
        <v>289</v>
      </c>
      <c r="C5" s="306">
        <v>373</v>
      </c>
      <c r="D5" s="306">
        <v>360</v>
      </c>
      <c r="E5" s="28"/>
      <c r="F5" s="169"/>
      <c r="G5" s="169"/>
      <c r="H5" s="169"/>
      <c r="I5" s="169"/>
    </row>
    <row r="6" spans="1:9">
      <c r="B6" s="28" t="s">
        <v>282</v>
      </c>
      <c r="C6" s="169">
        <v>382</v>
      </c>
      <c r="D6" s="169">
        <v>335</v>
      </c>
      <c r="E6" s="37"/>
      <c r="F6" s="169"/>
      <c r="G6" s="169"/>
    </row>
    <row r="7" spans="1:9">
      <c r="B7" s="28" t="s">
        <v>284</v>
      </c>
      <c r="C7" s="169">
        <v>807</v>
      </c>
      <c r="D7" s="169">
        <v>1749</v>
      </c>
      <c r="E7" s="307"/>
      <c r="F7" s="169"/>
      <c r="G7" s="169"/>
      <c r="H7" s="169"/>
      <c r="I7" s="169"/>
    </row>
    <row r="8" spans="1:9">
      <c r="B8" s="11" t="s">
        <v>285</v>
      </c>
      <c r="C8" s="169">
        <v>847</v>
      </c>
      <c r="D8" s="169">
        <v>601</v>
      </c>
      <c r="E8" s="28"/>
      <c r="F8" s="169"/>
      <c r="G8" s="169"/>
      <c r="H8" s="169"/>
    </row>
    <row r="9" spans="1:9">
      <c r="B9" s="28" t="s">
        <v>286</v>
      </c>
      <c r="C9" s="169">
        <v>1316</v>
      </c>
      <c r="D9" s="169">
        <v>562</v>
      </c>
      <c r="E9" s="37"/>
      <c r="F9" s="169"/>
      <c r="G9" s="169"/>
      <c r="H9" s="169"/>
      <c r="I9" s="169"/>
    </row>
    <row r="10" spans="1:9">
      <c r="B10" s="28" t="s">
        <v>287</v>
      </c>
      <c r="C10" s="189">
        <v>3784</v>
      </c>
      <c r="D10" s="189">
        <v>2793</v>
      </c>
      <c r="E10" s="37"/>
      <c r="F10" s="189"/>
      <c r="G10" s="189"/>
      <c r="H10" s="189"/>
      <c r="I10" s="189"/>
    </row>
    <row r="11" spans="1:9">
      <c r="B11" s="28" t="s">
        <v>224</v>
      </c>
      <c r="C11" s="169">
        <v>4300</v>
      </c>
      <c r="D11" s="169">
        <v>3524</v>
      </c>
      <c r="E11" s="37"/>
      <c r="F11" s="169"/>
      <c r="G11" s="211"/>
      <c r="H11" s="169"/>
      <c r="I11" s="169"/>
    </row>
    <row r="12" spans="1:9">
      <c r="E12" s="28"/>
      <c r="F12" s="10"/>
      <c r="G12" s="10"/>
    </row>
    <row r="13" spans="1:9">
      <c r="E13" s="28"/>
      <c r="F13" s="10"/>
      <c r="G13" s="10"/>
    </row>
    <row r="15" spans="1:9">
      <c r="A15" s="37"/>
      <c r="B15" s="28"/>
      <c r="C15" s="198"/>
      <c r="D15" s="198"/>
    </row>
    <row r="16" spans="1:9">
      <c r="A16" s="37"/>
      <c r="B16" s="11"/>
      <c r="C16" s="169"/>
      <c r="D16" s="169"/>
    </row>
    <row r="17" spans="1:4">
      <c r="A17" s="28"/>
      <c r="B17" s="28"/>
      <c r="C17" s="306"/>
      <c r="D17" s="306"/>
    </row>
    <row r="18" spans="1:4">
      <c r="A18" s="37"/>
      <c r="B18" s="28"/>
      <c r="C18" s="169"/>
      <c r="D18" s="169"/>
    </row>
    <row r="19" spans="1:4">
      <c r="A19" s="37"/>
      <c r="B19" s="28"/>
      <c r="C19" s="169"/>
      <c r="D19" s="169"/>
    </row>
    <row r="20" spans="1:4">
      <c r="A20" s="37"/>
      <c r="B20" s="11"/>
      <c r="C20" s="169"/>
      <c r="D20" s="169"/>
    </row>
    <row r="21" spans="1:4">
      <c r="A21" s="37"/>
      <c r="B21" s="28"/>
      <c r="C21" s="169"/>
      <c r="D21" s="169"/>
    </row>
    <row r="22" spans="1:4">
      <c r="A22" s="37"/>
      <c r="B22" s="28"/>
      <c r="C22" s="189"/>
      <c r="D22" s="189"/>
    </row>
    <row r="23" spans="1:4">
      <c r="A23" s="37"/>
      <c r="B23" s="28"/>
      <c r="C23" s="169"/>
      <c r="D23" s="169"/>
    </row>
    <row r="32" spans="1:4">
      <c r="C32" s="28"/>
      <c r="D32" s="28"/>
    </row>
    <row r="35" spans="1:4">
      <c r="A35" s="37"/>
      <c r="C35" s="189"/>
      <c r="D35" s="189"/>
    </row>
    <row r="42" spans="1:4">
      <c r="C42" s="191"/>
      <c r="D42" s="191"/>
    </row>
    <row r="43" spans="1:4">
      <c r="C43" s="191"/>
      <c r="D43" s="19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4" sqref="A4"/>
    </sheetView>
  </sheetViews>
  <sheetFormatPr baseColWidth="10" defaultColWidth="9.109375" defaultRowHeight="13.2"/>
  <cols>
    <col min="1" max="1" width="40.6640625" style="55" customWidth="1"/>
    <col min="2" max="2" width="8.6640625" style="95" customWidth="1"/>
    <col min="3" max="3" width="8.6640625" style="82" customWidth="1"/>
    <col min="4" max="4" width="3.88671875" style="83" customWidth="1"/>
    <col min="5" max="5" width="10.109375" style="130" customWidth="1"/>
    <col min="6" max="6" width="9.33203125" style="63" customWidth="1"/>
    <col min="7" max="7" width="2.6640625" style="83" customWidth="1"/>
    <col min="8" max="8" width="8.6640625" style="130" customWidth="1"/>
    <col min="9" max="9" width="8.6640625" style="63" customWidth="1"/>
    <col min="10" max="10" width="2.6640625" style="55" customWidth="1"/>
    <col min="11" max="256" width="9.109375" style="55"/>
    <col min="257" max="257" width="37.6640625" style="55" customWidth="1"/>
    <col min="258" max="259" width="8.6640625" style="55" customWidth="1"/>
    <col min="260" max="260" width="3.88671875" style="55" customWidth="1"/>
    <col min="261" max="261" width="10.109375" style="55" customWidth="1"/>
    <col min="262" max="262" width="9.33203125" style="55" customWidth="1"/>
    <col min="263" max="263" width="2.6640625" style="55" customWidth="1"/>
    <col min="264" max="265" width="8.6640625" style="55" customWidth="1"/>
    <col min="266" max="266" width="2.6640625" style="55" customWidth="1"/>
    <col min="267" max="512" width="9.109375" style="55"/>
    <col min="513" max="513" width="37.6640625" style="55" customWidth="1"/>
    <col min="514" max="515" width="8.6640625" style="55" customWidth="1"/>
    <col min="516" max="516" width="3.88671875" style="55" customWidth="1"/>
    <col min="517" max="517" width="10.109375" style="55" customWidth="1"/>
    <col min="518" max="518" width="9.33203125" style="55" customWidth="1"/>
    <col min="519" max="519" width="2.6640625" style="55" customWidth="1"/>
    <col min="520" max="521" width="8.6640625" style="55" customWidth="1"/>
    <col min="522" max="522" width="2.6640625" style="55" customWidth="1"/>
    <col min="523" max="768" width="9.109375" style="55"/>
    <col min="769" max="769" width="37.6640625" style="55" customWidth="1"/>
    <col min="770" max="771" width="8.6640625" style="55" customWidth="1"/>
    <col min="772" max="772" width="3.88671875" style="55" customWidth="1"/>
    <col min="773" max="773" width="10.109375" style="55" customWidth="1"/>
    <col min="774" max="774" width="9.33203125" style="55" customWidth="1"/>
    <col min="775" max="775" width="2.6640625" style="55" customWidth="1"/>
    <col min="776" max="777" width="8.6640625" style="55" customWidth="1"/>
    <col min="778" max="778" width="2.6640625" style="55" customWidth="1"/>
    <col min="779" max="1024" width="9.109375" style="55"/>
    <col min="1025" max="1025" width="37.6640625" style="55" customWidth="1"/>
    <col min="1026" max="1027" width="8.6640625" style="55" customWidth="1"/>
    <col min="1028" max="1028" width="3.88671875" style="55" customWidth="1"/>
    <col min="1029" max="1029" width="10.109375" style="55" customWidth="1"/>
    <col min="1030" max="1030" width="9.33203125" style="55" customWidth="1"/>
    <col min="1031" max="1031" width="2.6640625" style="55" customWidth="1"/>
    <col min="1032" max="1033" width="8.6640625" style="55" customWidth="1"/>
    <col min="1034" max="1034" width="2.6640625" style="55" customWidth="1"/>
    <col min="1035" max="1280" width="9.109375" style="55"/>
    <col min="1281" max="1281" width="37.6640625" style="55" customWidth="1"/>
    <col min="1282" max="1283" width="8.6640625" style="55" customWidth="1"/>
    <col min="1284" max="1284" width="3.88671875" style="55" customWidth="1"/>
    <col min="1285" max="1285" width="10.109375" style="55" customWidth="1"/>
    <col min="1286" max="1286" width="9.33203125" style="55" customWidth="1"/>
    <col min="1287" max="1287" width="2.6640625" style="55" customWidth="1"/>
    <col min="1288" max="1289" width="8.6640625" style="55" customWidth="1"/>
    <col min="1290" max="1290" width="2.6640625" style="55" customWidth="1"/>
    <col min="1291" max="1536" width="9.109375" style="55"/>
    <col min="1537" max="1537" width="37.6640625" style="55" customWidth="1"/>
    <col min="1538" max="1539" width="8.6640625" style="55" customWidth="1"/>
    <col min="1540" max="1540" width="3.88671875" style="55" customWidth="1"/>
    <col min="1541" max="1541" width="10.109375" style="55" customWidth="1"/>
    <col min="1542" max="1542" width="9.33203125" style="55" customWidth="1"/>
    <col min="1543" max="1543" width="2.6640625" style="55" customWidth="1"/>
    <col min="1544" max="1545" width="8.6640625" style="55" customWidth="1"/>
    <col min="1546" max="1546" width="2.6640625" style="55" customWidth="1"/>
    <col min="1547" max="1792" width="9.109375" style="55"/>
    <col min="1793" max="1793" width="37.6640625" style="55" customWidth="1"/>
    <col min="1794" max="1795" width="8.6640625" style="55" customWidth="1"/>
    <col min="1796" max="1796" width="3.88671875" style="55" customWidth="1"/>
    <col min="1797" max="1797" width="10.109375" style="55" customWidth="1"/>
    <col min="1798" max="1798" width="9.33203125" style="55" customWidth="1"/>
    <col min="1799" max="1799" width="2.6640625" style="55" customWidth="1"/>
    <col min="1800" max="1801" width="8.6640625" style="55" customWidth="1"/>
    <col min="1802" max="1802" width="2.6640625" style="55" customWidth="1"/>
    <col min="1803" max="2048" width="9.109375" style="55"/>
    <col min="2049" max="2049" width="37.6640625" style="55" customWidth="1"/>
    <col min="2050" max="2051" width="8.6640625" style="55" customWidth="1"/>
    <col min="2052" max="2052" width="3.88671875" style="55" customWidth="1"/>
    <col min="2053" max="2053" width="10.109375" style="55" customWidth="1"/>
    <col min="2054" max="2054" width="9.33203125" style="55" customWidth="1"/>
    <col min="2055" max="2055" width="2.6640625" style="55" customWidth="1"/>
    <col min="2056" max="2057" width="8.6640625" style="55" customWidth="1"/>
    <col min="2058" max="2058" width="2.6640625" style="55" customWidth="1"/>
    <col min="2059" max="2304" width="9.109375" style="55"/>
    <col min="2305" max="2305" width="37.6640625" style="55" customWidth="1"/>
    <col min="2306" max="2307" width="8.6640625" style="55" customWidth="1"/>
    <col min="2308" max="2308" width="3.88671875" style="55" customWidth="1"/>
    <col min="2309" max="2309" width="10.109375" style="55" customWidth="1"/>
    <col min="2310" max="2310" width="9.33203125" style="55" customWidth="1"/>
    <col min="2311" max="2311" width="2.6640625" style="55" customWidth="1"/>
    <col min="2312" max="2313" width="8.6640625" style="55" customWidth="1"/>
    <col min="2314" max="2314" width="2.6640625" style="55" customWidth="1"/>
    <col min="2315" max="2560" width="9.109375" style="55"/>
    <col min="2561" max="2561" width="37.6640625" style="55" customWidth="1"/>
    <col min="2562" max="2563" width="8.6640625" style="55" customWidth="1"/>
    <col min="2564" max="2564" width="3.88671875" style="55" customWidth="1"/>
    <col min="2565" max="2565" width="10.109375" style="55" customWidth="1"/>
    <col min="2566" max="2566" width="9.33203125" style="55" customWidth="1"/>
    <col min="2567" max="2567" width="2.6640625" style="55" customWidth="1"/>
    <col min="2568" max="2569" width="8.6640625" style="55" customWidth="1"/>
    <col min="2570" max="2570" width="2.6640625" style="55" customWidth="1"/>
    <col min="2571" max="2816" width="9.109375" style="55"/>
    <col min="2817" max="2817" width="37.6640625" style="55" customWidth="1"/>
    <col min="2818" max="2819" width="8.6640625" style="55" customWidth="1"/>
    <col min="2820" max="2820" width="3.88671875" style="55" customWidth="1"/>
    <col min="2821" max="2821" width="10.109375" style="55" customWidth="1"/>
    <col min="2822" max="2822" width="9.33203125" style="55" customWidth="1"/>
    <col min="2823" max="2823" width="2.6640625" style="55" customWidth="1"/>
    <col min="2824" max="2825" width="8.6640625" style="55" customWidth="1"/>
    <col min="2826" max="2826" width="2.6640625" style="55" customWidth="1"/>
    <col min="2827" max="3072" width="9.109375" style="55"/>
    <col min="3073" max="3073" width="37.6640625" style="55" customWidth="1"/>
    <col min="3074" max="3075" width="8.6640625" style="55" customWidth="1"/>
    <col min="3076" max="3076" width="3.88671875" style="55" customWidth="1"/>
    <col min="3077" max="3077" width="10.109375" style="55" customWidth="1"/>
    <col min="3078" max="3078" width="9.33203125" style="55" customWidth="1"/>
    <col min="3079" max="3079" width="2.6640625" style="55" customWidth="1"/>
    <col min="3080" max="3081" width="8.6640625" style="55" customWidth="1"/>
    <col min="3082" max="3082" width="2.6640625" style="55" customWidth="1"/>
    <col min="3083" max="3328" width="9.109375" style="55"/>
    <col min="3329" max="3329" width="37.6640625" style="55" customWidth="1"/>
    <col min="3330" max="3331" width="8.6640625" style="55" customWidth="1"/>
    <col min="3332" max="3332" width="3.88671875" style="55" customWidth="1"/>
    <col min="3333" max="3333" width="10.109375" style="55" customWidth="1"/>
    <col min="3334" max="3334" width="9.33203125" style="55" customWidth="1"/>
    <col min="3335" max="3335" width="2.6640625" style="55" customWidth="1"/>
    <col min="3336" max="3337" width="8.6640625" style="55" customWidth="1"/>
    <col min="3338" max="3338" width="2.6640625" style="55" customWidth="1"/>
    <col min="3339" max="3584" width="9.109375" style="55"/>
    <col min="3585" max="3585" width="37.6640625" style="55" customWidth="1"/>
    <col min="3586" max="3587" width="8.6640625" style="55" customWidth="1"/>
    <col min="3588" max="3588" width="3.88671875" style="55" customWidth="1"/>
    <col min="3589" max="3589" width="10.109375" style="55" customWidth="1"/>
    <col min="3590" max="3590" width="9.33203125" style="55" customWidth="1"/>
    <col min="3591" max="3591" width="2.6640625" style="55" customWidth="1"/>
    <col min="3592" max="3593" width="8.6640625" style="55" customWidth="1"/>
    <col min="3594" max="3594" width="2.6640625" style="55" customWidth="1"/>
    <col min="3595" max="3840" width="9.109375" style="55"/>
    <col min="3841" max="3841" width="37.6640625" style="55" customWidth="1"/>
    <col min="3842" max="3843" width="8.6640625" style="55" customWidth="1"/>
    <col min="3844" max="3844" width="3.88671875" style="55" customWidth="1"/>
    <col min="3845" max="3845" width="10.109375" style="55" customWidth="1"/>
    <col min="3846" max="3846" width="9.33203125" style="55" customWidth="1"/>
    <col min="3847" max="3847" width="2.6640625" style="55" customWidth="1"/>
    <col min="3848" max="3849" width="8.6640625" style="55" customWidth="1"/>
    <col min="3850" max="3850" width="2.6640625" style="55" customWidth="1"/>
    <col min="3851" max="4096" width="9.109375" style="55"/>
    <col min="4097" max="4097" width="37.6640625" style="55" customWidth="1"/>
    <col min="4098" max="4099" width="8.6640625" style="55" customWidth="1"/>
    <col min="4100" max="4100" width="3.88671875" style="55" customWidth="1"/>
    <col min="4101" max="4101" width="10.109375" style="55" customWidth="1"/>
    <col min="4102" max="4102" width="9.33203125" style="55" customWidth="1"/>
    <col min="4103" max="4103" width="2.6640625" style="55" customWidth="1"/>
    <col min="4104" max="4105" width="8.6640625" style="55" customWidth="1"/>
    <col min="4106" max="4106" width="2.6640625" style="55" customWidth="1"/>
    <col min="4107" max="4352" width="9.109375" style="55"/>
    <col min="4353" max="4353" width="37.6640625" style="55" customWidth="1"/>
    <col min="4354" max="4355" width="8.6640625" style="55" customWidth="1"/>
    <col min="4356" max="4356" width="3.88671875" style="55" customWidth="1"/>
    <col min="4357" max="4357" width="10.109375" style="55" customWidth="1"/>
    <col min="4358" max="4358" width="9.33203125" style="55" customWidth="1"/>
    <col min="4359" max="4359" width="2.6640625" style="55" customWidth="1"/>
    <col min="4360" max="4361" width="8.6640625" style="55" customWidth="1"/>
    <col min="4362" max="4362" width="2.6640625" style="55" customWidth="1"/>
    <col min="4363" max="4608" width="9.109375" style="55"/>
    <col min="4609" max="4609" width="37.6640625" style="55" customWidth="1"/>
    <col min="4610" max="4611" width="8.6640625" style="55" customWidth="1"/>
    <col min="4612" max="4612" width="3.88671875" style="55" customWidth="1"/>
    <col min="4613" max="4613" width="10.109375" style="55" customWidth="1"/>
    <col min="4614" max="4614" width="9.33203125" style="55" customWidth="1"/>
    <col min="4615" max="4615" width="2.6640625" style="55" customWidth="1"/>
    <col min="4616" max="4617" width="8.6640625" style="55" customWidth="1"/>
    <col min="4618" max="4618" width="2.6640625" style="55" customWidth="1"/>
    <col min="4619" max="4864" width="9.109375" style="55"/>
    <col min="4865" max="4865" width="37.6640625" style="55" customWidth="1"/>
    <col min="4866" max="4867" width="8.6640625" style="55" customWidth="1"/>
    <col min="4868" max="4868" width="3.88671875" style="55" customWidth="1"/>
    <col min="4869" max="4869" width="10.109375" style="55" customWidth="1"/>
    <col min="4870" max="4870" width="9.33203125" style="55" customWidth="1"/>
    <col min="4871" max="4871" width="2.6640625" style="55" customWidth="1"/>
    <col min="4872" max="4873" width="8.6640625" style="55" customWidth="1"/>
    <col min="4874" max="4874" width="2.6640625" style="55" customWidth="1"/>
    <col min="4875" max="5120" width="9.109375" style="55"/>
    <col min="5121" max="5121" width="37.6640625" style="55" customWidth="1"/>
    <col min="5122" max="5123" width="8.6640625" style="55" customWidth="1"/>
    <col min="5124" max="5124" width="3.88671875" style="55" customWidth="1"/>
    <col min="5125" max="5125" width="10.109375" style="55" customWidth="1"/>
    <col min="5126" max="5126" width="9.33203125" style="55" customWidth="1"/>
    <col min="5127" max="5127" width="2.6640625" style="55" customWidth="1"/>
    <col min="5128" max="5129" width="8.6640625" style="55" customWidth="1"/>
    <col min="5130" max="5130" width="2.6640625" style="55" customWidth="1"/>
    <col min="5131" max="5376" width="9.109375" style="55"/>
    <col min="5377" max="5377" width="37.6640625" style="55" customWidth="1"/>
    <col min="5378" max="5379" width="8.6640625" style="55" customWidth="1"/>
    <col min="5380" max="5380" width="3.88671875" style="55" customWidth="1"/>
    <col min="5381" max="5381" width="10.109375" style="55" customWidth="1"/>
    <col min="5382" max="5382" width="9.33203125" style="55" customWidth="1"/>
    <col min="5383" max="5383" width="2.6640625" style="55" customWidth="1"/>
    <col min="5384" max="5385" width="8.6640625" style="55" customWidth="1"/>
    <col min="5386" max="5386" width="2.6640625" style="55" customWidth="1"/>
    <col min="5387" max="5632" width="9.109375" style="55"/>
    <col min="5633" max="5633" width="37.6640625" style="55" customWidth="1"/>
    <col min="5634" max="5635" width="8.6640625" style="55" customWidth="1"/>
    <col min="5636" max="5636" width="3.88671875" style="55" customWidth="1"/>
    <col min="5637" max="5637" width="10.109375" style="55" customWidth="1"/>
    <col min="5638" max="5638" width="9.33203125" style="55" customWidth="1"/>
    <col min="5639" max="5639" width="2.6640625" style="55" customWidth="1"/>
    <col min="5640" max="5641" width="8.6640625" style="55" customWidth="1"/>
    <col min="5642" max="5642" width="2.6640625" style="55" customWidth="1"/>
    <col min="5643" max="5888" width="9.109375" style="55"/>
    <col min="5889" max="5889" width="37.6640625" style="55" customWidth="1"/>
    <col min="5890" max="5891" width="8.6640625" style="55" customWidth="1"/>
    <col min="5892" max="5892" width="3.88671875" style="55" customWidth="1"/>
    <col min="5893" max="5893" width="10.109375" style="55" customWidth="1"/>
    <col min="5894" max="5894" width="9.33203125" style="55" customWidth="1"/>
    <col min="5895" max="5895" width="2.6640625" style="55" customWidth="1"/>
    <col min="5896" max="5897" width="8.6640625" style="55" customWidth="1"/>
    <col min="5898" max="5898" width="2.6640625" style="55" customWidth="1"/>
    <col min="5899" max="6144" width="9.109375" style="55"/>
    <col min="6145" max="6145" width="37.6640625" style="55" customWidth="1"/>
    <col min="6146" max="6147" width="8.6640625" style="55" customWidth="1"/>
    <col min="6148" max="6148" width="3.88671875" style="55" customWidth="1"/>
    <col min="6149" max="6149" width="10.109375" style="55" customWidth="1"/>
    <col min="6150" max="6150" width="9.33203125" style="55" customWidth="1"/>
    <col min="6151" max="6151" width="2.6640625" style="55" customWidth="1"/>
    <col min="6152" max="6153" width="8.6640625" style="55" customWidth="1"/>
    <col min="6154" max="6154" width="2.6640625" style="55" customWidth="1"/>
    <col min="6155" max="6400" width="9.109375" style="55"/>
    <col min="6401" max="6401" width="37.6640625" style="55" customWidth="1"/>
    <col min="6402" max="6403" width="8.6640625" style="55" customWidth="1"/>
    <col min="6404" max="6404" width="3.88671875" style="55" customWidth="1"/>
    <col min="6405" max="6405" width="10.109375" style="55" customWidth="1"/>
    <col min="6406" max="6406" width="9.33203125" style="55" customWidth="1"/>
    <col min="6407" max="6407" width="2.6640625" style="55" customWidth="1"/>
    <col min="6408" max="6409" width="8.6640625" style="55" customWidth="1"/>
    <col min="6410" max="6410" width="2.6640625" style="55" customWidth="1"/>
    <col min="6411" max="6656" width="9.109375" style="55"/>
    <col min="6657" max="6657" width="37.6640625" style="55" customWidth="1"/>
    <col min="6658" max="6659" width="8.6640625" style="55" customWidth="1"/>
    <col min="6660" max="6660" width="3.88671875" style="55" customWidth="1"/>
    <col min="6661" max="6661" width="10.109375" style="55" customWidth="1"/>
    <col min="6662" max="6662" width="9.33203125" style="55" customWidth="1"/>
    <col min="6663" max="6663" width="2.6640625" style="55" customWidth="1"/>
    <col min="6664" max="6665" width="8.6640625" style="55" customWidth="1"/>
    <col min="6666" max="6666" width="2.6640625" style="55" customWidth="1"/>
    <col min="6667" max="6912" width="9.109375" style="55"/>
    <col min="6913" max="6913" width="37.6640625" style="55" customWidth="1"/>
    <col min="6914" max="6915" width="8.6640625" style="55" customWidth="1"/>
    <col min="6916" max="6916" width="3.88671875" style="55" customWidth="1"/>
    <col min="6917" max="6917" width="10.109375" style="55" customWidth="1"/>
    <col min="6918" max="6918" width="9.33203125" style="55" customWidth="1"/>
    <col min="6919" max="6919" width="2.6640625" style="55" customWidth="1"/>
    <col min="6920" max="6921" width="8.6640625" style="55" customWidth="1"/>
    <col min="6922" max="6922" width="2.6640625" style="55" customWidth="1"/>
    <col min="6923" max="7168" width="9.109375" style="55"/>
    <col min="7169" max="7169" width="37.6640625" style="55" customWidth="1"/>
    <col min="7170" max="7171" width="8.6640625" style="55" customWidth="1"/>
    <col min="7172" max="7172" width="3.88671875" style="55" customWidth="1"/>
    <col min="7173" max="7173" width="10.109375" style="55" customWidth="1"/>
    <col min="7174" max="7174" width="9.33203125" style="55" customWidth="1"/>
    <col min="7175" max="7175" width="2.6640625" style="55" customWidth="1"/>
    <col min="7176" max="7177" width="8.6640625" style="55" customWidth="1"/>
    <col min="7178" max="7178" width="2.6640625" style="55" customWidth="1"/>
    <col min="7179" max="7424" width="9.109375" style="55"/>
    <col min="7425" max="7425" width="37.6640625" style="55" customWidth="1"/>
    <col min="7426" max="7427" width="8.6640625" style="55" customWidth="1"/>
    <col min="7428" max="7428" width="3.88671875" style="55" customWidth="1"/>
    <col min="7429" max="7429" width="10.109375" style="55" customWidth="1"/>
    <col min="7430" max="7430" width="9.33203125" style="55" customWidth="1"/>
    <col min="7431" max="7431" width="2.6640625" style="55" customWidth="1"/>
    <col min="7432" max="7433" width="8.6640625" style="55" customWidth="1"/>
    <col min="7434" max="7434" width="2.6640625" style="55" customWidth="1"/>
    <col min="7435" max="7680" width="9.109375" style="55"/>
    <col min="7681" max="7681" width="37.6640625" style="55" customWidth="1"/>
    <col min="7682" max="7683" width="8.6640625" style="55" customWidth="1"/>
    <col min="7684" max="7684" width="3.88671875" style="55" customWidth="1"/>
    <col min="7685" max="7685" width="10.109375" style="55" customWidth="1"/>
    <col min="7686" max="7686" width="9.33203125" style="55" customWidth="1"/>
    <col min="7687" max="7687" width="2.6640625" style="55" customWidth="1"/>
    <col min="7688" max="7689" width="8.6640625" style="55" customWidth="1"/>
    <col min="7690" max="7690" width="2.6640625" style="55" customWidth="1"/>
    <col min="7691" max="7936" width="9.109375" style="55"/>
    <col min="7937" max="7937" width="37.6640625" style="55" customWidth="1"/>
    <col min="7938" max="7939" width="8.6640625" style="55" customWidth="1"/>
    <col min="7940" max="7940" width="3.88671875" style="55" customWidth="1"/>
    <col min="7941" max="7941" width="10.109375" style="55" customWidth="1"/>
    <col min="7942" max="7942" width="9.33203125" style="55" customWidth="1"/>
    <col min="7943" max="7943" width="2.6640625" style="55" customWidth="1"/>
    <col min="7944" max="7945" width="8.6640625" style="55" customWidth="1"/>
    <col min="7946" max="7946" width="2.6640625" style="55" customWidth="1"/>
    <col min="7947" max="8192" width="9.109375" style="55"/>
    <col min="8193" max="8193" width="37.6640625" style="55" customWidth="1"/>
    <col min="8194" max="8195" width="8.6640625" style="55" customWidth="1"/>
    <col min="8196" max="8196" width="3.88671875" style="55" customWidth="1"/>
    <col min="8197" max="8197" width="10.109375" style="55" customWidth="1"/>
    <col min="8198" max="8198" width="9.33203125" style="55" customWidth="1"/>
    <col min="8199" max="8199" width="2.6640625" style="55" customWidth="1"/>
    <col min="8200" max="8201" width="8.6640625" style="55" customWidth="1"/>
    <col min="8202" max="8202" width="2.6640625" style="55" customWidth="1"/>
    <col min="8203" max="8448" width="9.109375" style="55"/>
    <col min="8449" max="8449" width="37.6640625" style="55" customWidth="1"/>
    <col min="8450" max="8451" width="8.6640625" style="55" customWidth="1"/>
    <col min="8452" max="8452" width="3.88671875" style="55" customWidth="1"/>
    <col min="8453" max="8453" width="10.109375" style="55" customWidth="1"/>
    <col min="8454" max="8454" width="9.33203125" style="55" customWidth="1"/>
    <col min="8455" max="8455" width="2.6640625" style="55" customWidth="1"/>
    <col min="8456" max="8457" width="8.6640625" style="55" customWidth="1"/>
    <col min="8458" max="8458" width="2.6640625" style="55" customWidth="1"/>
    <col min="8459" max="8704" width="9.109375" style="55"/>
    <col min="8705" max="8705" width="37.6640625" style="55" customWidth="1"/>
    <col min="8706" max="8707" width="8.6640625" style="55" customWidth="1"/>
    <col min="8708" max="8708" width="3.88671875" style="55" customWidth="1"/>
    <col min="8709" max="8709" width="10.109375" style="55" customWidth="1"/>
    <col min="8710" max="8710" width="9.33203125" style="55" customWidth="1"/>
    <col min="8711" max="8711" width="2.6640625" style="55" customWidth="1"/>
    <col min="8712" max="8713" width="8.6640625" style="55" customWidth="1"/>
    <col min="8714" max="8714" width="2.6640625" style="55" customWidth="1"/>
    <col min="8715" max="8960" width="9.109375" style="55"/>
    <col min="8961" max="8961" width="37.6640625" style="55" customWidth="1"/>
    <col min="8962" max="8963" width="8.6640625" style="55" customWidth="1"/>
    <col min="8964" max="8964" width="3.88671875" style="55" customWidth="1"/>
    <col min="8965" max="8965" width="10.109375" style="55" customWidth="1"/>
    <col min="8966" max="8966" width="9.33203125" style="55" customWidth="1"/>
    <col min="8967" max="8967" width="2.6640625" style="55" customWidth="1"/>
    <col min="8968" max="8969" width="8.6640625" style="55" customWidth="1"/>
    <col min="8970" max="8970" width="2.6640625" style="55" customWidth="1"/>
    <col min="8971" max="9216" width="9.109375" style="55"/>
    <col min="9217" max="9217" width="37.6640625" style="55" customWidth="1"/>
    <col min="9218" max="9219" width="8.6640625" style="55" customWidth="1"/>
    <col min="9220" max="9220" width="3.88671875" style="55" customWidth="1"/>
    <col min="9221" max="9221" width="10.109375" style="55" customWidth="1"/>
    <col min="9222" max="9222" width="9.33203125" style="55" customWidth="1"/>
    <col min="9223" max="9223" width="2.6640625" style="55" customWidth="1"/>
    <col min="9224" max="9225" width="8.6640625" style="55" customWidth="1"/>
    <col min="9226" max="9226" width="2.6640625" style="55" customWidth="1"/>
    <col min="9227" max="9472" width="9.109375" style="55"/>
    <col min="9473" max="9473" width="37.6640625" style="55" customWidth="1"/>
    <col min="9474" max="9475" width="8.6640625" style="55" customWidth="1"/>
    <col min="9476" max="9476" width="3.88671875" style="55" customWidth="1"/>
    <col min="9477" max="9477" width="10.109375" style="55" customWidth="1"/>
    <col min="9478" max="9478" width="9.33203125" style="55" customWidth="1"/>
    <col min="9479" max="9479" width="2.6640625" style="55" customWidth="1"/>
    <col min="9480" max="9481" width="8.6640625" style="55" customWidth="1"/>
    <col min="9482" max="9482" width="2.6640625" style="55" customWidth="1"/>
    <col min="9483" max="9728" width="9.109375" style="55"/>
    <col min="9729" max="9729" width="37.6640625" style="55" customWidth="1"/>
    <col min="9730" max="9731" width="8.6640625" style="55" customWidth="1"/>
    <col min="9732" max="9732" width="3.88671875" style="55" customWidth="1"/>
    <col min="9733" max="9733" width="10.109375" style="55" customWidth="1"/>
    <col min="9734" max="9734" width="9.33203125" style="55" customWidth="1"/>
    <col min="9735" max="9735" width="2.6640625" style="55" customWidth="1"/>
    <col min="9736" max="9737" width="8.6640625" style="55" customWidth="1"/>
    <col min="9738" max="9738" width="2.6640625" style="55" customWidth="1"/>
    <col min="9739" max="9984" width="9.109375" style="55"/>
    <col min="9985" max="9985" width="37.6640625" style="55" customWidth="1"/>
    <col min="9986" max="9987" width="8.6640625" style="55" customWidth="1"/>
    <col min="9988" max="9988" width="3.88671875" style="55" customWidth="1"/>
    <col min="9989" max="9989" width="10.109375" style="55" customWidth="1"/>
    <col min="9990" max="9990" width="9.33203125" style="55" customWidth="1"/>
    <col min="9991" max="9991" width="2.6640625" style="55" customWidth="1"/>
    <col min="9992" max="9993" width="8.6640625" style="55" customWidth="1"/>
    <col min="9994" max="9994" width="2.6640625" style="55" customWidth="1"/>
    <col min="9995" max="10240" width="9.109375" style="55"/>
    <col min="10241" max="10241" width="37.6640625" style="55" customWidth="1"/>
    <col min="10242" max="10243" width="8.6640625" style="55" customWidth="1"/>
    <col min="10244" max="10244" width="3.88671875" style="55" customWidth="1"/>
    <col min="10245" max="10245" width="10.109375" style="55" customWidth="1"/>
    <col min="10246" max="10246" width="9.33203125" style="55" customWidth="1"/>
    <col min="10247" max="10247" width="2.6640625" style="55" customWidth="1"/>
    <col min="10248" max="10249" width="8.6640625" style="55" customWidth="1"/>
    <col min="10250" max="10250" width="2.6640625" style="55" customWidth="1"/>
    <col min="10251" max="10496" width="9.109375" style="55"/>
    <col min="10497" max="10497" width="37.6640625" style="55" customWidth="1"/>
    <col min="10498" max="10499" width="8.6640625" style="55" customWidth="1"/>
    <col min="10500" max="10500" width="3.88671875" style="55" customWidth="1"/>
    <col min="10501" max="10501" width="10.109375" style="55" customWidth="1"/>
    <col min="10502" max="10502" width="9.33203125" style="55" customWidth="1"/>
    <col min="10503" max="10503" width="2.6640625" style="55" customWidth="1"/>
    <col min="10504" max="10505" width="8.6640625" style="55" customWidth="1"/>
    <col min="10506" max="10506" width="2.6640625" style="55" customWidth="1"/>
    <col min="10507" max="10752" width="9.109375" style="55"/>
    <col min="10753" max="10753" width="37.6640625" style="55" customWidth="1"/>
    <col min="10754" max="10755" width="8.6640625" style="55" customWidth="1"/>
    <col min="10756" max="10756" width="3.88671875" style="55" customWidth="1"/>
    <col min="10757" max="10757" width="10.109375" style="55" customWidth="1"/>
    <col min="10758" max="10758" width="9.33203125" style="55" customWidth="1"/>
    <col min="10759" max="10759" width="2.6640625" style="55" customWidth="1"/>
    <col min="10760" max="10761" width="8.6640625" style="55" customWidth="1"/>
    <col min="10762" max="10762" width="2.6640625" style="55" customWidth="1"/>
    <col min="10763" max="11008" width="9.109375" style="55"/>
    <col min="11009" max="11009" width="37.6640625" style="55" customWidth="1"/>
    <col min="11010" max="11011" width="8.6640625" style="55" customWidth="1"/>
    <col min="11012" max="11012" width="3.88671875" style="55" customWidth="1"/>
    <col min="11013" max="11013" width="10.109375" style="55" customWidth="1"/>
    <col min="11014" max="11014" width="9.33203125" style="55" customWidth="1"/>
    <col min="11015" max="11015" width="2.6640625" style="55" customWidth="1"/>
    <col min="11016" max="11017" width="8.6640625" style="55" customWidth="1"/>
    <col min="11018" max="11018" width="2.6640625" style="55" customWidth="1"/>
    <col min="11019" max="11264" width="9.109375" style="55"/>
    <col min="11265" max="11265" width="37.6640625" style="55" customWidth="1"/>
    <col min="11266" max="11267" width="8.6640625" style="55" customWidth="1"/>
    <col min="11268" max="11268" width="3.88671875" style="55" customWidth="1"/>
    <col min="11269" max="11269" width="10.109375" style="55" customWidth="1"/>
    <col min="11270" max="11270" width="9.33203125" style="55" customWidth="1"/>
    <col min="11271" max="11271" width="2.6640625" style="55" customWidth="1"/>
    <col min="11272" max="11273" width="8.6640625" style="55" customWidth="1"/>
    <col min="11274" max="11274" width="2.6640625" style="55" customWidth="1"/>
    <col min="11275" max="11520" width="9.109375" style="55"/>
    <col min="11521" max="11521" width="37.6640625" style="55" customWidth="1"/>
    <col min="11522" max="11523" width="8.6640625" style="55" customWidth="1"/>
    <col min="11524" max="11524" width="3.88671875" style="55" customWidth="1"/>
    <col min="11525" max="11525" width="10.109375" style="55" customWidth="1"/>
    <col min="11526" max="11526" width="9.33203125" style="55" customWidth="1"/>
    <col min="11527" max="11527" width="2.6640625" style="55" customWidth="1"/>
    <col min="11528" max="11529" width="8.6640625" style="55" customWidth="1"/>
    <col min="11530" max="11530" width="2.6640625" style="55" customWidth="1"/>
    <col min="11531" max="11776" width="9.109375" style="55"/>
    <col min="11777" max="11777" width="37.6640625" style="55" customWidth="1"/>
    <col min="11778" max="11779" width="8.6640625" style="55" customWidth="1"/>
    <col min="11780" max="11780" width="3.88671875" style="55" customWidth="1"/>
    <col min="11781" max="11781" width="10.109375" style="55" customWidth="1"/>
    <col min="11782" max="11782" width="9.33203125" style="55" customWidth="1"/>
    <col min="11783" max="11783" width="2.6640625" style="55" customWidth="1"/>
    <col min="11784" max="11785" width="8.6640625" style="55" customWidth="1"/>
    <col min="11786" max="11786" width="2.6640625" style="55" customWidth="1"/>
    <col min="11787" max="12032" width="9.109375" style="55"/>
    <col min="12033" max="12033" width="37.6640625" style="55" customWidth="1"/>
    <col min="12034" max="12035" width="8.6640625" style="55" customWidth="1"/>
    <col min="12036" max="12036" width="3.88671875" style="55" customWidth="1"/>
    <col min="12037" max="12037" width="10.109375" style="55" customWidth="1"/>
    <col min="12038" max="12038" width="9.33203125" style="55" customWidth="1"/>
    <col min="12039" max="12039" width="2.6640625" style="55" customWidth="1"/>
    <col min="12040" max="12041" width="8.6640625" style="55" customWidth="1"/>
    <col min="12042" max="12042" width="2.6640625" style="55" customWidth="1"/>
    <col min="12043" max="12288" width="9.109375" style="55"/>
    <col min="12289" max="12289" width="37.6640625" style="55" customWidth="1"/>
    <col min="12290" max="12291" width="8.6640625" style="55" customWidth="1"/>
    <col min="12292" max="12292" width="3.88671875" style="55" customWidth="1"/>
    <col min="12293" max="12293" width="10.109375" style="55" customWidth="1"/>
    <col min="12294" max="12294" width="9.33203125" style="55" customWidth="1"/>
    <col min="12295" max="12295" width="2.6640625" style="55" customWidth="1"/>
    <col min="12296" max="12297" width="8.6640625" style="55" customWidth="1"/>
    <col min="12298" max="12298" width="2.6640625" style="55" customWidth="1"/>
    <col min="12299" max="12544" width="9.109375" style="55"/>
    <col min="12545" max="12545" width="37.6640625" style="55" customWidth="1"/>
    <col min="12546" max="12547" width="8.6640625" style="55" customWidth="1"/>
    <col min="12548" max="12548" width="3.88671875" style="55" customWidth="1"/>
    <col min="12549" max="12549" width="10.109375" style="55" customWidth="1"/>
    <col min="12550" max="12550" width="9.33203125" style="55" customWidth="1"/>
    <col min="12551" max="12551" width="2.6640625" style="55" customWidth="1"/>
    <col min="12552" max="12553" width="8.6640625" style="55" customWidth="1"/>
    <col min="12554" max="12554" width="2.6640625" style="55" customWidth="1"/>
    <col min="12555" max="12800" width="9.109375" style="55"/>
    <col min="12801" max="12801" width="37.6640625" style="55" customWidth="1"/>
    <col min="12802" max="12803" width="8.6640625" style="55" customWidth="1"/>
    <col min="12804" max="12804" width="3.88671875" style="55" customWidth="1"/>
    <col min="12805" max="12805" width="10.109375" style="55" customWidth="1"/>
    <col min="12806" max="12806" width="9.33203125" style="55" customWidth="1"/>
    <col min="12807" max="12807" width="2.6640625" style="55" customWidth="1"/>
    <col min="12808" max="12809" width="8.6640625" style="55" customWidth="1"/>
    <col min="12810" max="12810" width="2.6640625" style="55" customWidth="1"/>
    <col min="12811" max="13056" width="9.109375" style="55"/>
    <col min="13057" max="13057" width="37.6640625" style="55" customWidth="1"/>
    <col min="13058" max="13059" width="8.6640625" style="55" customWidth="1"/>
    <col min="13060" max="13060" width="3.88671875" style="55" customWidth="1"/>
    <col min="13061" max="13061" width="10.109375" style="55" customWidth="1"/>
    <col min="13062" max="13062" width="9.33203125" style="55" customWidth="1"/>
    <col min="13063" max="13063" width="2.6640625" style="55" customWidth="1"/>
    <col min="13064" max="13065" width="8.6640625" style="55" customWidth="1"/>
    <col min="13066" max="13066" width="2.6640625" style="55" customWidth="1"/>
    <col min="13067" max="13312" width="9.109375" style="55"/>
    <col min="13313" max="13313" width="37.6640625" style="55" customWidth="1"/>
    <col min="13314" max="13315" width="8.6640625" style="55" customWidth="1"/>
    <col min="13316" max="13316" width="3.88671875" style="55" customWidth="1"/>
    <col min="13317" max="13317" width="10.109375" style="55" customWidth="1"/>
    <col min="13318" max="13318" width="9.33203125" style="55" customWidth="1"/>
    <col min="13319" max="13319" width="2.6640625" style="55" customWidth="1"/>
    <col min="13320" max="13321" width="8.6640625" style="55" customWidth="1"/>
    <col min="13322" max="13322" width="2.6640625" style="55" customWidth="1"/>
    <col min="13323" max="13568" width="9.109375" style="55"/>
    <col min="13569" max="13569" width="37.6640625" style="55" customWidth="1"/>
    <col min="13570" max="13571" width="8.6640625" style="55" customWidth="1"/>
    <col min="13572" max="13572" width="3.88671875" style="55" customWidth="1"/>
    <col min="13573" max="13573" width="10.109375" style="55" customWidth="1"/>
    <col min="13574" max="13574" width="9.33203125" style="55" customWidth="1"/>
    <col min="13575" max="13575" width="2.6640625" style="55" customWidth="1"/>
    <col min="13576" max="13577" width="8.6640625" style="55" customWidth="1"/>
    <col min="13578" max="13578" width="2.6640625" style="55" customWidth="1"/>
    <col min="13579" max="13824" width="9.109375" style="55"/>
    <col min="13825" max="13825" width="37.6640625" style="55" customWidth="1"/>
    <col min="13826" max="13827" width="8.6640625" style="55" customWidth="1"/>
    <col min="13828" max="13828" width="3.88671875" style="55" customWidth="1"/>
    <col min="13829" max="13829" width="10.109375" style="55" customWidth="1"/>
    <col min="13830" max="13830" width="9.33203125" style="55" customWidth="1"/>
    <col min="13831" max="13831" width="2.6640625" style="55" customWidth="1"/>
    <col min="13832" max="13833" width="8.6640625" style="55" customWidth="1"/>
    <col min="13834" max="13834" width="2.6640625" style="55" customWidth="1"/>
    <col min="13835" max="14080" width="9.109375" style="55"/>
    <col min="14081" max="14081" width="37.6640625" style="55" customWidth="1"/>
    <col min="14082" max="14083" width="8.6640625" style="55" customWidth="1"/>
    <col min="14084" max="14084" width="3.88671875" style="55" customWidth="1"/>
    <col min="14085" max="14085" width="10.109375" style="55" customWidth="1"/>
    <col min="14086" max="14086" width="9.33203125" style="55" customWidth="1"/>
    <col min="14087" max="14087" width="2.6640625" style="55" customWidth="1"/>
    <col min="14088" max="14089" width="8.6640625" style="55" customWidth="1"/>
    <col min="14090" max="14090" width="2.6640625" style="55" customWidth="1"/>
    <col min="14091" max="14336" width="9.109375" style="55"/>
    <col min="14337" max="14337" width="37.6640625" style="55" customWidth="1"/>
    <col min="14338" max="14339" width="8.6640625" style="55" customWidth="1"/>
    <col min="14340" max="14340" width="3.88671875" style="55" customWidth="1"/>
    <col min="14341" max="14341" width="10.109375" style="55" customWidth="1"/>
    <col min="14342" max="14342" width="9.33203125" style="55" customWidth="1"/>
    <col min="14343" max="14343" width="2.6640625" style="55" customWidth="1"/>
    <col min="14344" max="14345" width="8.6640625" style="55" customWidth="1"/>
    <col min="14346" max="14346" width="2.6640625" style="55" customWidth="1"/>
    <col min="14347" max="14592" width="9.109375" style="55"/>
    <col min="14593" max="14593" width="37.6640625" style="55" customWidth="1"/>
    <col min="14594" max="14595" width="8.6640625" style="55" customWidth="1"/>
    <col min="14596" max="14596" width="3.88671875" style="55" customWidth="1"/>
    <col min="14597" max="14597" width="10.109375" style="55" customWidth="1"/>
    <col min="14598" max="14598" width="9.33203125" style="55" customWidth="1"/>
    <col min="14599" max="14599" width="2.6640625" style="55" customWidth="1"/>
    <col min="14600" max="14601" width="8.6640625" style="55" customWidth="1"/>
    <col min="14602" max="14602" width="2.6640625" style="55" customWidth="1"/>
    <col min="14603" max="14848" width="9.109375" style="55"/>
    <col min="14849" max="14849" width="37.6640625" style="55" customWidth="1"/>
    <col min="14850" max="14851" width="8.6640625" style="55" customWidth="1"/>
    <col min="14852" max="14852" width="3.88671875" style="55" customWidth="1"/>
    <col min="14853" max="14853" width="10.109375" style="55" customWidth="1"/>
    <col min="14854" max="14854" width="9.33203125" style="55" customWidth="1"/>
    <col min="14855" max="14855" width="2.6640625" style="55" customWidth="1"/>
    <col min="14856" max="14857" width="8.6640625" style="55" customWidth="1"/>
    <col min="14858" max="14858" width="2.6640625" style="55" customWidth="1"/>
    <col min="14859" max="15104" width="9.109375" style="55"/>
    <col min="15105" max="15105" width="37.6640625" style="55" customWidth="1"/>
    <col min="15106" max="15107" width="8.6640625" style="55" customWidth="1"/>
    <col min="15108" max="15108" width="3.88671875" style="55" customWidth="1"/>
    <col min="15109" max="15109" width="10.109375" style="55" customWidth="1"/>
    <col min="15110" max="15110" width="9.33203125" style="55" customWidth="1"/>
    <col min="15111" max="15111" width="2.6640625" style="55" customWidth="1"/>
    <col min="15112" max="15113" width="8.6640625" style="55" customWidth="1"/>
    <col min="15114" max="15114" width="2.6640625" style="55" customWidth="1"/>
    <col min="15115" max="15360" width="9.109375" style="55"/>
    <col min="15361" max="15361" width="37.6640625" style="55" customWidth="1"/>
    <col min="15362" max="15363" width="8.6640625" style="55" customWidth="1"/>
    <col min="15364" max="15364" width="3.88671875" style="55" customWidth="1"/>
    <col min="15365" max="15365" width="10.109375" style="55" customWidth="1"/>
    <col min="15366" max="15366" width="9.33203125" style="55" customWidth="1"/>
    <col min="15367" max="15367" width="2.6640625" style="55" customWidth="1"/>
    <col min="15368" max="15369" width="8.6640625" style="55" customWidth="1"/>
    <col min="15370" max="15370" width="2.6640625" style="55" customWidth="1"/>
    <col min="15371" max="15616" width="9.109375" style="55"/>
    <col min="15617" max="15617" width="37.6640625" style="55" customWidth="1"/>
    <col min="15618" max="15619" width="8.6640625" style="55" customWidth="1"/>
    <col min="15620" max="15620" width="3.88671875" style="55" customWidth="1"/>
    <col min="15621" max="15621" width="10.109375" style="55" customWidth="1"/>
    <col min="15622" max="15622" width="9.33203125" style="55" customWidth="1"/>
    <col min="15623" max="15623" width="2.6640625" style="55" customWidth="1"/>
    <col min="15624" max="15625" width="8.6640625" style="55" customWidth="1"/>
    <col min="15626" max="15626" width="2.6640625" style="55" customWidth="1"/>
    <col min="15627" max="15872" width="9.109375" style="55"/>
    <col min="15873" max="15873" width="37.6640625" style="55" customWidth="1"/>
    <col min="15874" max="15875" width="8.6640625" style="55" customWidth="1"/>
    <col min="15876" max="15876" width="3.88671875" style="55" customWidth="1"/>
    <col min="15877" max="15877" width="10.109375" style="55" customWidth="1"/>
    <col min="15878" max="15878" width="9.33203125" style="55" customWidth="1"/>
    <col min="15879" max="15879" width="2.6640625" style="55" customWidth="1"/>
    <col min="15880" max="15881" width="8.6640625" style="55" customWidth="1"/>
    <col min="15882" max="15882" width="2.6640625" style="55" customWidth="1"/>
    <col min="15883" max="16128" width="9.109375" style="55"/>
    <col min="16129" max="16129" width="37.6640625" style="55" customWidth="1"/>
    <col min="16130" max="16131" width="8.6640625" style="55" customWidth="1"/>
    <col min="16132" max="16132" width="3.88671875" style="55" customWidth="1"/>
    <col min="16133" max="16133" width="10.109375" style="55" customWidth="1"/>
    <col min="16134" max="16134" width="9.33203125" style="55" customWidth="1"/>
    <col min="16135" max="16135" width="2.6640625" style="55" customWidth="1"/>
    <col min="16136" max="16137" width="8.6640625" style="55" customWidth="1"/>
    <col min="16138" max="16138" width="2.6640625" style="55" customWidth="1"/>
    <col min="16139" max="16384" width="9.109375" style="55"/>
  </cols>
  <sheetData>
    <row r="1" spans="1:10">
      <c r="A1" s="55" t="s">
        <v>278</v>
      </c>
    </row>
    <row r="2" spans="1:10">
      <c r="A2" s="55" t="s">
        <v>279</v>
      </c>
    </row>
    <row r="4" spans="1:10" ht="15.6">
      <c r="A4" s="28" t="s">
        <v>683</v>
      </c>
    </row>
    <row r="5" spans="1:10" ht="13.8" thickBot="1">
      <c r="J5" s="63"/>
    </row>
    <row r="6" spans="1:10">
      <c r="A6" s="57"/>
      <c r="B6" s="71"/>
      <c r="C6" s="85"/>
      <c r="D6" s="86"/>
      <c r="E6" s="193"/>
      <c r="F6" s="59"/>
      <c r="G6" s="86"/>
      <c r="H6" s="193"/>
      <c r="I6" s="59"/>
      <c r="J6" s="59"/>
    </row>
    <row r="7" spans="1:10" ht="15.6">
      <c r="A7" s="72" t="s">
        <v>355</v>
      </c>
      <c r="B7" s="435" t="s">
        <v>653</v>
      </c>
      <c r="C7" s="435"/>
      <c r="D7" s="94"/>
      <c r="E7" s="434" t="s">
        <v>291</v>
      </c>
      <c r="F7" s="436"/>
      <c r="G7" s="94"/>
      <c r="H7" s="434" t="s">
        <v>290</v>
      </c>
      <c r="I7" s="436"/>
    </row>
    <row r="8" spans="1:10" ht="15" customHeight="1">
      <c r="B8" s="203" t="s">
        <v>208</v>
      </c>
      <c r="C8" s="89" t="s">
        <v>209</v>
      </c>
      <c r="D8" s="94"/>
      <c r="E8" s="195" t="s">
        <v>208</v>
      </c>
      <c r="F8" s="60" t="s">
        <v>209</v>
      </c>
      <c r="G8" s="94"/>
      <c r="H8" s="195" t="s">
        <v>208</v>
      </c>
      <c r="I8" s="60" t="s">
        <v>209</v>
      </c>
    </row>
    <row r="9" spans="1:10" ht="15" customHeight="1" thickBot="1">
      <c r="A9" s="61"/>
      <c r="B9" s="77"/>
      <c r="C9" s="92"/>
      <c r="D9" s="93"/>
      <c r="E9" s="196"/>
      <c r="F9" s="56"/>
      <c r="G9" s="93"/>
      <c r="H9" s="196"/>
      <c r="I9" s="56"/>
    </row>
    <row r="10" spans="1:10" ht="15" customHeight="1">
      <c r="A10" s="72"/>
      <c r="B10" s="74"/>
      <c r="C10" s="87"/>
      <c r="D10" s="94"/>
      <c r="E10" s="133"/>
      <c r="F10" s="80"/>
      <c r="G10" s="94"/>
      <c r="H10" s="133"/>
      <c r="I10" s="80"/>
      <c r="J10" s="59"/>
    </row>
    <row r="11" spans="1:10" ht="15" customHeight="1">
      <c r="A11" s="37" t="s">
        <v>193</v>
      </c>
      <c r="B11" s="134">
        <f>IF($A11&lt;&gt;0,E11+H11,"")</f>
        <v>165</v>
      </c>
      <c r="C11" s="67">
        <f>SUM(C13:C51)</f>
        <v>100.00000000000001</v>
      </c>
      <c r="D11" s="130"/>
      <c r="E11" s="198">
        <f>SUM(E13:E51)</f>
        <v>80</v>
      </c>
      <c r="F11" s="145">
        <f>IF($A11&lt;&gt;0,E11/B11*100,"")</f>
        <v>48.484848484848484</v>
      </c>
      <c r="G11" s="144"/>
      <c r="H11" s="198">
        <f>SUM(H13:H51)</f>
        <v>85</v>
      </c>
      <c r="I11" s="131">
        <f t="shared" ref="I11:I51" si="0">IF($A11&lt;&gt;0,H11/B11*100,"")</f>
        <v>51.515151515151516</v>
      </c>
    </row>
    <row r="12" spans="1:10" ht="15" customHeight="1">
      <c r="A12" s="37"/>
      <c r="B12" s="134"/>
      <c r="C12" s="204"/>
      <c r="D12" s="130"/>
      <c r="E12" s="140"/>
      <c r="F12" s="145" t="str">
        <f t="shared" ref="F12:F51" si="1">IF($A12&lt;&gt;0,E12/B12*100,"")</f>
        <v/>
      </c>
      <c r="G12" s="140"/>
      <c r="H12" s="140"/>
      <c r="I12" s="131"/>
    </row>
    <row r="13" spans="1:10" ht="15" customHeight="1">
      <c r="A13" s="28" t="s">
        <v>248</v>
      </c>
      <c r="B13" s="134">
        <f t="shared" ref="B13:B51" si="2">IF($A13&lt;&gt;0,E13+H13,"")</f>
        <v>2</v>
      </c>
      <c r="C13" s="204">
        <f t="shared" ref="C13:C51" si="3">IF(A13&lt;&gt;0,B13/$B$11*100,"")</f>
        <v>1.2121212121212122</v>
      </c>
      <c r="D13" s="130"/>
      <c r="E13" s="191">
        <v>1</v>
      </c>
      <c r="F13" s="145">
        <f t="shared" si="1"/>
        <v>50</v>
      </c>
      <c r="G13" s="199"/>
      <c r="H13" s="191">
        <v>1</v>
      </c>
      <c r="I13" s="131">
        <f t="shared" si="0"/>
        <v>50</v>
      </c>
    </row>
    <row r="14" spans="1:10" ht="15" customHeight="1">
      <c r="A14" s="200" t="s">
        <v>356</v>
      </c>
      <c r="B14" s="134">
        <f t="shared" si="2"/>
        <v>1</v>
      </c>
      <c r="C14" s="204">
        <f t="shared" si="3"/>
        <v>0.60606060606060608</v>
      </c>
      <c r="D14" s="130"/>
      <c r="E14" s="191">
        <v>0</v>
      </c>
      <c r="F14" s="145">
        <f t="shared" si="1"/>
        <v>0</v>
      </c>
      <c r="G14" s="199"/>
      <c r="H14" s="191">
        <v>1</v>
      </c>
      <c r="I14" s="131">
        <f t="shared" si="0"/>
        <v>100</v>
      </c>
    </row>
    <row r="15" spans="1:10" ht="15" customHeight="1">
      <c r="A15" s="28" t="s">
        <v>357</v>
      </c>
      <c r="B15" s="134">
        <f t="shared" si="2"/>
        <v>1</v>
      </c>
      <c r="C15" s="204">
        <f t="shared" si="3"/>
        <v>0.60606060606060608</v>
      </c>
      <c r="D15" s="130"/>
      <c r="E15" s="191">
        <v>1</v>
      </c>
      <c r="F15" s="145">
        <f t="shared" si="1"/>
        <v>100</v>
      </c>
      <c r="G15" s="199"/>
      <c r="H15" s="191">
        <v>0</v>
      </c>
      <c r="I15" s="131">
        <f t="shared" si="0"/>
        <v>0</v>
      </c>
    </row>
    <row r="16" spans="1:10" ht="15" customHeight="1">
      <c r="A16" s="28" t="s">
        <v>249</v>
      </c>
      <c r="B16" s="134">
        <f t="shared" si="2"/>
        <v>11</v>
      </c>
      <c r="C16" s="204">
        <f t="shared" si="3"/>
        <v>6.666666666666667</v>
      </c>
      <c r="D16" s="130"/>
      <c r="E16" s="191">
        <v>3</v>
      </c>
      <c r="F16" s="145">
        <f t="shared" si="1"/>
        <v>27.27272727272727</v>
      </c>
      <c r="G16" s="199"/>
      <c r="H16" s="191">
        <v>8</v>
      </c>
      <c r="I16" s="131">
        <f t="shared" si="0"/>
        <v>72.727272727272734</v>
      </c>
    </row>
    <row r="17" spans="1:9" ht="15" customHeight="1">
      <c r="A17" s="28" t="s">
        <v>250</v>
      </c>
      <c r="B17" s="134">
        <f t="shared" si="2"/>
        <v>1</v>
      </c>
      <c r="C17" s="204">
        <f t="shared" si="3"/>
        <v>0.60606060606060608</v>
      </c>
      <c r="D17" s="130"/>
      <c r="E17" s="191">
        <v>0</v>
      </c>
      <c r="F17" s="145">
        <f t="shared" si="1"/>
        <v>0</v>
      </c>
      <c r="G17" s="199"/>
      <c r="H17" s="191">
        <v>1</v>
      </c>
      <c r="I17" s="131">
        <f t="shared" si="0"/>
        <v>100</v>
      </c>
    </row>
    <row r="18" spans="1:9" ht="15" customHeight="1">
      <c r="A18" s="28" t="s">
        <v>251</v>
      </c>
      <c r="B18" s="134">
        <f t="shared" si="2"/>
        <v>14</v>
      </c>
      <c r="C18" s="204">
        <f t="shared" si="3"/>
        <v>8.4848484848484862</v>
      </c>
      <c r="D18" s="130"/>
      <c r="E18" s="191">
        <v>6</v>
      </c>
      <c r="F18" s="145">
        <f t="shared" si="1"/>
        <v>42.857142857142854</v>
      </c>
      <c r="G18" s="199"/>
      <c r="H18" s="191">
        <v>8</v>
      </c>
      <c r="I18" s="131">
        <f t="shared" si="0"/>
        <v>57.142857142857139</v>
      </c>
    </row>
    <row r="19" spans="1:9" ht="15" customHeight="1">
      <c r="A19" s="28" t="s">
        <v>358</v>
      </c>
      <c r="B19" s="134">
        <f t="shared" si="2"/>
        <v>5</v>
      </c>
      <c r="C19" s="204">
        <f t="shared" si="3"/>
        <v>3.0303030303030303</v>
      </c>
      <c r="D19" s="130"/>
      <c r="E19" s="191">
        <v>3</v>
      </c>
      <c r="F19" s="145">
        <f t="shared" si="1"/>
        <v>60</v>
      </c>
      <c r="G19" s="199"/>
      <c r="H19" s="191">
        <v>2</v>
      </c>
      <c r="I19" s="131">
        <f t="shared" si="0"/>
        <v>40</v>
      </c>
    </row>
    <row r="20" spans="1:9" ht="15" customHeight="1">
      <c r="A20" s="28" t="s">
        <v>252</v>
      </c>
      <c r="B20" s="134">
        <f t="shared" si="2"/>
        <v>1</v>
      </c>
      <c r="C20" s="204">
        <f t="shared" si="3"/>
        <v>0.60606060606060608</v>
      </c>
      <c r="D20" s="130"/>
      <c r="E20" s="191">
        <v>1</v>
      </c>
      <c r="F20" s="145">
        <f t="shared" si="1"/>
        <v>100</v>
      </c>
      <c r="G20" s="199"/>
      <c r="H20" s="191">
        <v>0</v>
      </c>
      <c r="I20" s="131">
        <f t="shared" si="0"/>
        <v>0</v>
      </c>
    </row>
    <row r="21" spans="1:9" ht="15" customHeight="1">
      <c r="A21" s="28" t="s">
        <v>253</v>
      </c>
      <c r="B21" s="134">
        <f t="shared" si="2"/>
        <v>3</v>
      </c>
      <c r="C21" s="204">
        <f t="shared" si="3"/>
        <v>1.8181818181818181</v>
      </c>
      <c r="D21" s="130"/>
      <c r="E21" s="191">
        <v>1</v>
      </c>
      <c r="F21" s="145">
        <f t="shared" si="1"/>
        <v>33.333333333333329</v>
      </c>
      <c r="G21" s="199"/>
      <c r="H21" s="191">
        <v>2</v>
      </c>
      <c r="I21" s="131">
        <f t="shared" si="0"/>
        <v>66.666666666666657</v>
      </c>
    </row>
    <row r="22" spans="1:9" ht="15" customHeight="1">
      <c r="A22" s="28" t="s">
        <v>254</v>
      </c>
      <c r="B22" s="134">
        <f t="shared" si="2"/>
        <v>1</v>
      </c>
      <c r="C22" s="204">
        <f t="shared" si="3"/>
        <v>0.60606060606060608</v>
      </c>
      <c r="D22" s="130"/>
      <c r="E22" s="191">
        <v>0</v>
      </c>
      <c r="F22" s="145">
        <f t="shared" si="1"/>
        <v>0</v>
      </c>
      <c r="G22" s="199"/>
      <c r="H22" s="191">
        <v>1</v>
      </c>
      <c r="I22" s="131">
        <f t="shared" si="0"/>
        <v>100</v>
      </c>
    </row>
    <row r="23" spans="1:9" ht="15" customHeight="1">
      <c r="A23" s="28" t="s">
        <v>359</v>
      </c>
      <c r="B23" s="134">
        <f t="shared" si="2"/>
        <v>13</v>
      </c>
      <c r="C23" s="204">
        <f t="shared" si="3"/>
        <v>7.878787878787878</v>
      </c>
      <c r="D23" s="130"/>
      <c r="E23" s="191">
        <v>8</v>
      </c>
      <c r="F23" s="145">
        <f t="shared" si="1"/>
        <v>61.53846153846154</v>
      </c>
      <c r="G23" s="199"/>
      <c r="H23" s="191">
        <v>5</v>
      </c>
      <c r="I23" s="131">
        <f t="shared" si="0"/>
        <v>38.461538461538467</v>
      </c>
    </row>
    <row r="24" spans="1:9" ht="15" customHeight="1">
      <c r="A24" s="28" t="s">
        <v>255</v>
      </c>
      <c r="B24" s="134">
        <f t="shared" si="2"/>
        <v>1</v>
      </c>
      <c r="C24" s="204">
        <f t="shared" si="3"/>
        <v>0.60606060606060608</v>
      </c>
      <c r="D24" s="130"/>
      <c r="E24" s="191">
        <v>1</v>
      </c>
      <c r="F24" s="145">
        <f t="shared" si="1"/>
        <v>100</v>
      </c>
      <c r="G24" s="199"/>
      <c r="H24" s="191">
        <v>0</v>
      </c>
      <c r="I24" s="131">
        <f t="shared" si="0"/>
        <v>0</v>
      </c>
    </row>
    <row r="25" spans="1:9" ht="15" customHeight="1">
      <c r="A25" s="28" t="s">
        <v>256</v>
      </c>
      <c r="B25" s="134">
        <f t="shared" si="2"/>
        <v>1</v>
      </c>
      <c r="C25" s="204">
        <f t="shared" si="3"/>
        <v>0.60606060606060608</v>
      </c>
      <c r="D25" s="130"/>
      <c r="E25" s="191">
        <v>1</v>
      </c>
      <c r="F25" s="145">
        <f t="shared" si="1"/>
        <v>100</v>
      </c>
      <c r="G25" s="199"/>
      <c r="H25" s="191">
        <v>0</v>
      </c>
      <c r="I25" s="131">
        <f t="shared" si="0"/>
        <v>0</v>
      </c>
    </row>
    <row r="26" spans="1:9" ht="15" customHeight="1">
      <c r="A26" s="28" t="s">
        <v>257</v>
      </c>
      <c r="B26" s="134">
        <f t="shared" si="2"/>
        <v>6</v>
      </c>
      <c r="C26" s="204">
        <f t="shared" si="3"/>
        <v>3.6363636363636362</v>
      </c>
      <c r="D26" s="130"/>
      <c r="E26" s="191">
        <v>1</v>
      </c>
      <c r="F26" s="145">
        <f t="shared" si="1"/>
        <v>16.666666666666664</v>
      </c>
      <c r="G26" s="199"/>
      <c r="H26" s="191">
        <v>5</v>
      </c>
      <c r="I26" s="131">
        <f t="shared" si="0"/>
        <v>83.333333333333343</v>
      </c>
    </row>
    <row r="27" spans="1:9" ht="15" customHeight="1">
      <c r="A27" s="200" t="s">
        <v>331</v>
      </c>
      <c r="B27" s="134">
        <f t="shared" si="2"/>
        <v>1</v>
      </c>
      <c r="C27" s="204">
        <f t="shared" si="3"/>
        <v>0.60606060606060608</v>
      </c>
      <c r="D27" s="130"/>
      <c r="E27" s="191">
        <v>1</v>
      </c>
      <c r="F27" s="145">
        <f t="shared" si="1"/>
        <v>100</v>
      </c>
      <c r="G27" s="199"/>
      <c r="H27" s="191">
        <v>0</v>
      </c>
      <c r="I27" s="131">
        <f t="shared" si="0"/>
        <v>0</v>
      </c>
    </row>
    <row r="28" spans="1:9" ht="15" customHeight="1">
      <c r="A28" s="200" t="s">
        <v>360</v>
      </c>
      <c r="B28" s="134">
        <f t="shared" si="2"/>
        <v>1</v>
      </c>
      <c r="C28" s="204">
        <f t="shared" si="3"/>
        <v>0.60606060606060608</v>
      </c>
      <c r="D28" s="130"/>
      <c r="E28" s="191">
        <v>1</v>
      </c>
      <c r="F28" s="145">
        <f t="shared" si="1"/>
        <v>100</v>
      </c>
      <c r="G28" s="199"/>
      <c r="H28" s="191">
        <v>0</v>
      </c>
      <c r="I28" s="131">
        <f t="shared" si="0"/>
        <v>0</v>
      </c>
    </row>
    <row r="29" spans="1:9" ht="15" customHeight="1">
      <c r="A29" s="28" t="s">
        <v>361</v>
      </c>
      <c r="B29" s="134">
        <f t="shared" si="2"/>
        <v>3</v>
      </c>
      <c r="C29" s="204">
        <f t="shared" si="3"/>
        <v>1.8181818181818181</v>
      </c>
      <c r="D29" s="130"/>
      <c r="E29" s="191">
        <v>1</v>
      </c>
      <c r="F29" s="145">
        <f t="shared" si="1"/>
        <v>33.333333333333329</v>
      </c>
      <c r="G29" s="199"/>
      <c r="H29" s="191">
        <v>2</v>
      </c>
      <c r="I29" s="131">
        <f t="shared" si="0"/>
        <v>66.666666666666657</v>
      </c>
    </row>
    <row r="30" spans="1:9" ht="15" customHeight="1">
      <c r="A30" s="28" t="s">
        <v>258</v>
      </c>
      <c r="B30" s="134">
        <f t="shared" si="2"/>
        <v>1</v>
      </c>
      <c r="C30" s="204">
        <f t="shared" si="3"/>
        <v>0.60606060606060608</v>
      </c>
      <c r="D30" s="130"/>
      <c r="E30" s="191">
        <v>1</v>
      </c>
      <c r="F30" s="145">
        <f t="shared" si="1"/>
        <v>100</v>
      </c>
      <c r="G30" s="199"/>
      <c r="H30" s="191">
        <v>0</v>
      </c>
      <c r="I30" s="131">
        <f t="shared" si="0"/>
        <v>0</v>
      </c>
    </row>
    <row r="31" spans="1:9" ht="15" customHeight="1">
      <c r="A31" s="28" t="s">
        <v>259</v>
      </c>
      <c r="B31" s="134">
        <f t="shared" si="2"/>
        <v>6</v>
      </c>
      <c r="C31" s="204">
        <f t="shared" si="3"/>
        <v>3.6363636363636362</v>
      </c>
      <c r="D31" s="130"/>
      <c r="E31" s="191">
        <v>2</v>
      </c>
      <c r="F31" s="145">
        <f t="shared" si="1"/>
        <v>33.333333333333329</v>
      </c>
      <c r="G31" s="199"/>
      <c r="H31" s="191">
        <v>4</v>
      </c>
      <c r="I31" s="131">
        <f t="shared" si="0"/>
        <v>66.666666666666657</v>
      </c>
    </row>
    <row r="32" spans="1:9" ht="15" customHeight="1">
      <c r="A32" s="28" t="s">
        <v>362</v>
      </c>
      <c r="B32" s="134">
        <f t="shared" si="2"/>
        <v>15</v>
      </c>
      <c r="C32" s="204">
        <f t="shared" si="3"/>
        <v>9.0909090909090917</v>
      </c>
      <c r="D32" s="130"/>
      <c r="E32" s="191">
        <v>3</v>
      </c>
      <c r="F32" s="145">
        <f t="shared" si="1"/>
        <v>20</v>
      </c>
      <c r="G32" s="199"/>
      <c r="H32" s="191">
        <v>12</v>
      </c>
      <c r="I32" s="131">
        <f t="shared" si="0"/>
        <v>80</v>
      </c>
    </row>
    <row r="33" spans="1:9" ht="15" customHeight="1">
      <c r="A33" s="28" t="s">
        <v>260</v>
      </c>
      <c r="B33" s="134">
        <f t="shared" si="2"/>
        <v>2</v>
      </c>
      <c r="C33" s="204">
        <f t="shared" si="3"/>
        <v>1.2121212121212122</v>
      </c>
      <c r="D33" s="130"/>
      <c r="E33" s="191">
        <v>0</v>
      </c>
      <c r="F33" s="145">
        <f t="shared" si="1"/>
        <v>0</v>
      </c>
      <c r="G33" s="199"/>
      <c r="H33" s="191">
        <v>2</v>
      </c>
      <c r="I33" s="131">
        <f t="shared" si="0"/>
        <v>100</v>
      </c>
    </row>
    <row r="34" spans="1:9" ht="15" customHeight="1">
      <c r="A34" s="28" t="s">
        <v>261</v>
      </c>
      <c r="B34" s="134">
        <f t="shared" si="2"/>
        <v>2</v>
      </c>
      <c r="C34" s="204">
        <f t="shared" si="3"/>
        <v>1.2121212121212122</v>
      </c>
      <c r="D34" s="130"/>
      <c r="E34" s="191">
        <v>0</v>
      </c>
      <c r="F34" s="145">
        <f t="shared" si="1"/>
        <v>0</v>
      </c>
      <c r="G34" s="199"/>
      <c r="H34" s="191">
        <v>2</v>
      </c>
      <c r="I34" s="131">
        <f t="shared" si="0"/>
        <v>100</v>
      </c>
    </row>
    <row r="35" spans="1:9" ht="15" customHeight="1">
      <c r="A35" s="200" t="s">
        <v>363</v>
      </c>
      <c r="B35" s="134">
        <f t="shared" si="2"/>
        <v>2</v>
      </c>
      <c r="C35" s="204">
        <f t="shared" si="3"/>
        <v>1.2121212121212122</v>
      </c>
      <c r="D35" s="130"/>
      <c r="E35" s="191">
        <v>1</v>
      </c>
      <c r="F35" s="145">
        <f t="shared" si="1"/>
        <v>50</v>
      </c>
      <c r="G35" s="199"/>
      <c r="H35" s="191">
        <v>1</v>
      </c>
      <c r="I35" s="131">
        <f t="shared" si="0"/>
        <v>50</v>
      </c>
    </row>
    <row r="36" spans="1:9" ht="15" customHeight="1">
      <c r="A36" s="28" t="s">
        <v>364</v>
      </c>
      <c r="B36" s="134">
        <f t="shared" si="2"/>
        <v>1</v>
      </c>
      <c r="C36" s="204">
        <f t="shared" si="3"/>
        <v>0.60606060606060608</v>
      </c>
      <c r="D36" s="130"/>
      <c r="E36" s="191">
        <v>0</v>
      </c>
      <c r="F36" s="145">
        <f t="shared" si="1"/>
        <v>0</v>
      </c>
      <c r="G36" s="199"/>
      <c r="H36" s="191">
        <v>1</v>
      </c>
      <c r="I36" s="131">
        <f t="shared" si="0"/>
        <v>100</v>
      </c>
    </row>
    <row r="37" spans="1:9" ht="15" customHeight="1">
      <c r="A37" s="28" t="s">
        <v>262</v>
      </c>
      <c r="B37" s="134">
        <f t="shared" si="2"/>
        <v>10</v>
      </c>
      <c r="C37" s="204">
        <f t="shared" si="3"/>
        <v>6.0606060606060606</v>
      </c>
      <c r="D37" s="130"/>
      <c r="E37" s="191">
        <v>9</v>
      </c>
      <c r="F37" s="145">
        <f t="shared" si="1"/>
        <v>90</v>
      </c>
      <c r="G37" s="199"/>
      <c r="H37" s="191">
        <v>1</v>
      </c>
      <c r="I37" s="131">
        <f t="shared" si="0"/>
        <v>10</v>
      </c>
    </row>
    <row r="38" spans="1:9" ht="15" customHeight="1">
      <c r="A38" s="28" t="s">
        <v>263</v>
      </c>
      <c r="B38" s="134">
        <f t="shared" si="2"/>
        <v>2</v>
      </c>
      <c r="C38" s="204">
        <f t="shared" si="3"/>
        <v>1.2121212121212122</v>
      </c>
      <c r="D38" s="130"/>
      <c r="E38" s="191">
        <v>2</v>
      </c>
      <c r="F38" s="145">
        <f t="shared" si="1"/>
        <v>100</v>
      </c>
      <c r="G38" s="199"/>
      <c r="H38" s="191">
        <v>0</v>
      </c>
      <c r="I38" s="131">
        <f t="shared" si="0"/>
        <v>0</v>
      </c>
    </row>
    <row r="39" spans="1:9" ht="15" customHeight="1">
      <c r="A39" s="28" t="s">
        <v>264</v>
      </c>
      <c r="B39" s="134">
        <f>IF($A39&lt;&gt;0,E39+H39,"")</f>
        <v>5</v>
      </c>
      <c r="C39" s="204">
        <f>IF(A39&lt;&gt;0,B39/$B$11*100,"")</f>
        <v>3.0303030303030303</v>
      </c>
      <c r="D39" s="130"/>
      <c r="E39" s="191">
        <v>5</v>
      </c>
      <c r="F39" s="145">
        <f t="shared" si="1"/>
        <v>100</v>
      </c>
      <c r="G39" s="199"/>
      <c r="H39" s="191">
        <v>0</v>
      </c>
      <c r="I39" s="131">
        <f t="shared" si="0"/>
        <v>0</v>
      </c>
    </row>
    <row r="40" spans="1:9" ht="15" customHeight="1">
      <c r="A40" s="28" t="s">
        <v>265</v>
      </c>
      <c r="B40" s="134">
        <f t="shared" si="2"/>
        <v>1</v>
      </c>
      <c r="C40" s="204">
        <f t="shared" si="3"/>
        <v>0.60606060606060608</v>
      </c>
      <c r="D40" s="130"/>
      <c r="E40" s="191">
        <v>1</v>
      </c>
      <c r="F40" s="145">
        <f t="shared" si="1"/>
        <v>100</v>
      </c>
      <c r="G40" s="199"/>
      <c r="H40" s="191">
        <v>0</v>
      </c>
      <c r="I40" s="131">
        <f t="shared" si="0"/>
        <v>0</v>
      </c>
    </row>
    <row r="41" spans="1:9" ht="15" customHeight="1">
      <c r="A41" s="28" t="s">
        <v>266</v>
      </c>
      <c r="B41" s="134">
        <f t="shared" si="2"/>
        <v>1</v>
      </c>
      <c r="C41" s="204">
        <f t="shared" si="3"/>
        <v>0.60606060606060608</v>
      </c>
      <c r="D41" s="130"/>
      <c r="E41" s="191">
        <v>1</v>
      </c>
      <c r="F41" s="145">
        <f t="shared" si="1"/>
        <v>100</v>
      </c>
      <c r="G41" s="199"/>
      <c r="H41" s="191">
        <v>0</v>
      </c>
      <c r="I41" s="131">
        <f t="shared" si="0"/>
        <v>0</v>
      </c>
    </row>
    <row r="42" spans="1:9" ht="15" customHeight="1">
      <c r="A42" s="28" t="s">
        <v>267</v>
      </c>
      <c r="B42" s="134">
        <f t="shared" si="2"/>
        <v>1</v>
      </c>
      <c r="C42" s="204">
        <f t="shared" si="3"/>
        <v>0.60606060606060608</v>
      </c>
      <c r="D42" s="130"/>
      <c r="E42" s="191">
        <v>1</v>
      </c>
      <c r="F42" s="145">
        <f t="shared" si="1"/>
        <v>100</v>
      </c>
      <c r="G42" s="199"/>
      <c r="H42" s="191">
        <v>0</v>
      </c>
      <c r="I42" s="131">
        <f t="shared" si="0"/>
        <v>0</v>
      </c>
    </row>
    <row r="43" spans="1:9" ht="15" customHeight="1">
      <c r="A43" s="28" t="s">
        <v>268</v>
      </c>
      <c r="B43" s="134">
        <f t="shared" si="2"/>
        <v>12</v>
      </c>
      <c r="C43" s="204">
        <f t="shared" si="3"/>
        <v>7.2727272727272725</v>
      </c>
      <c r="D43" s="130"/>
      <c r="E43" s="191">
        <v>9</v>
      </c>
      <c r="F43" s="145">
        <f t="shared" si="1"/>
        <v>75</v>
      </c>
      <c r="G43" s="199"/>
      <c r="H43" s="191">
        <v>3</v>
      </c>
      <c r="I43" s="131">
        <f t="shared" si="0"/>
        <v>25</v>
      </c>
    </row>
    <row r="44" spans="1:9" ht="15" customHeight="1">
      <c r="A44" s="28" t="s">
        <v>269</v>
      </c>
      <c r="B44" s="134">
        <f t="shared" si="2"/>
        <v>1</v>
      </c>
      <c r="C44" s="204">
        <f t="shared" si="3"/>
        <v>0.60606060606060608</v>
      </c>
      <c r="D44" s="130"/>
      <c r="E44" s="191">
        <v>1</v>
      </c>
      <c r="F44" s="145">
        <f t="shared" si="1"/>
        <v>100</v>
      </c>
      <c r="G44" s="199"/>
      <c r="H44" s="191">
        <v>0</v>
      </c>
      <c r="I44" s="131">
        <f t="shared" si="0"/>
        <v>0</v>
      </c>
    </row>
    <row r="45" spans="1:9" ht="15" customHeight="1">
      <c r="A45" s="28" t="s">
        <v>270</v>
      </c>
      <c r="B45" s="134">
        <f t="shared" si="2"/>
        <v>15</v>
      </c>
      <c r="C45" s="204">
        <f t="shared" si="3"/>
        <v>9.0909090909090917</v>
      </c>
      <c r="D45" s="130"/>
      <c r="E45" s="191">
        <v>2</v>
      </c>
      <c r="F45" s="145">
        <f t="shared" si="1"/>
        <v>13.333333333333334</v>
      </c>
      <c r="G45" s="199"/>
      <c r="H45" s="191">
        <v>13</v>
      </c>
      <c r="I45" s="131">
        <f t="shared" si="0"/>
        <v>86.666666666666671</v>
      </c>
    </row>
    <row r="46" spans="1:9" ht="15" customHeight="1">
      <c r="A46" s="28" t="s">
        <v>271</v>
      </c>
      <c r="B46" s="134">
        <f t="shared" si="2"/>
        <v>12</v>
      </c>
      <c r="C46" s="204">
        <f t="shared" si="3"/>
        <v>7.2727272727272725</v>
      </c>
      <c r="D46" s="130"/>
      <c r="E46" s="191">
        <v>6</v>
      </c>
      <c r="F46" s="145">
        <f t="shared" si="1"/>
        <v>50</v>
      </c>
      <c r="G46" s="199"/>
      <c r="H46" s="191">
        <v>6</v>
      </c>
      <c r="I46" s="131">
        <f t="shared" si="0"/>
        <v>50</v>
      </c>
    </row>
    <row r="47" spans="1:9" ht="15" customHeight="1">
      <c r="A47" s="28" t="s">
        <v>272</v>
      </c>
      <c r="B47" s="134">
        <f t="shared" si="2"/>
        <v>4</v>
      </c>
      <c r="C47" s="204">
        <f t="shared" si="3"/>
        <v>2.4242424242424243</v>
      </c>
      <c r="D47" s="130"/>
      <c r="E47" s="191">
        <v>4</v>
      </c>
      <c r="F47" s="145">
        <f t="shared" si="1"/>
        <v>100</v>
      </c>
      <c r="G47" s="199"/>
      <c r="H47" s="191">
        <v>0</v>
      </c>
      <c r="I47" s="131">
        <f t="shared" si="0"/>
        <v>0</v>
      </c>
    </row>
    <row r="48" spans="1:9" ht="15" customHeight="1">
      <c r="A48" s="28" t="s">
        <v>365</v>
      </c>
      <c r="B48" s="134">
        <f t="shared" si="2"/>
        <v>1</v>
      </c>
      <c r="C48" s="204">
        <f t="shared" si="3"/>
        <v>0.60606060606060608</v>
      </c>
      <c r="D48" s="130"/>
      <c r="E48" s="191">
        <v>0</v>
      </c>
      <c r="F48" s="145">
        <f t="shared" si="1"/>
        <v>0</v>
      </c>
      <c r="G48" s="199"/>
      <c r="H48" s="191">
        <v>1</v>
      </c>
      <c r="I48" s="131">
        <f t="shared" si="0"/>
        <v>100</v>
      </c>
    </row>
    <row r="49" spans="1:10" ht="15" customHeight="1">
      <c r="A49" s="200" t="s">
        <v>332</v>
      </c>
      <c r="B49" s="134">
        <f t="shared" si="2"/>
        <v>3</v>
      </c>
      <c r="C49" s="204">
        <f t="shared" si="3"/>
        <v>1.8181818181818181</v>
      </c>
      <c r="D49" s="130"/>
      <c r="E49" s="191">
        <v>1</v>
      </c>
      <c r="F49" s="145">
        <f t="shared" si="1"/>
        <v>33.333333333333329</v>
      </c>
      <c r="G49" s="199"/>
      <c r="H49" s="191">
        <v>2</v>
      </c>
      <c r="I49" s="131"/>
    </row>
    <row r="50" spans="1:10" ht="15" customHeight="1">
      <c r="A50" s="28" t="s">
        <v>273</v>
      </c>
      <c r="B50" s="134">
        <f t="shared" si="2"/>
        <v>1</v>
      </c>
      <c r="C50" s="204">
        <f t="shared" si="3"/>
        <v>0.60606060606060608</v>
      </c>
      <c r="D50" s="130"/>
      <c r="E50" s="191">
        <v>0</v>
      </c>
      <c r="F50" s="145">
        <f t="shared" si="1"/>
        <v>0</v>
      </c>
      <c r="G50" s="199"/>
      <c r="H50" s="191">
        <v>1</v>
      </c>
      <c r="I50" s="131">
        <f t="shared" si="0"/>
        <v>100</v>
      </c>
    </row>
    <row r="51" spans="1:10" ht="15" customHeight="1">
      <c r="A51" s="28" t="s">
        <v>275</v>
      </c>
      <c r="B51" s="134">
        <f t="shared" si="2"/>
        <v>1</v>
      </c>
      <c r="C51" s="204">
        <f t="shared" si="3"/>
        <v>0.60606060606060608</v>
      </c>
      <c r="D51" s="130"/>
      <c r="E51" s="201">
        <v>1</v>
      </c>
      <c r="F51" s="145">
        <f t="shared" si="1"/>
        <v>100</v>
      </c>
      <c r="G51" s="202"/>
      <c r="H51" s="201">
        <v>0</v>
      </c>
      <c r="I51" s="131">
        <f t="shared" si="0"/>
        <v>0</v>
      </c>
    </row>
    <row r="52" spans="1:10" ht="7.5" customHeight="1" thickBot="1">
      <c r="A52" s="61"/>
      <c r="B52" s="76"/>
      <c r="C52" s="76"/>
      <c r="D52" s="61"/>
      <c r="E52" s="61"/>
      <c r="F52" s="61"/>
      <c r="G52" s="61"/>
      <c r="H52" s="61"/>
      <c r="I52" s="61"/>
      <c r="J52" s="61"/>
    </row>
    <row r="53" spans="1:10" ht="9" customHeight="1">
      <c r="A53" s="80"/>
      <c r="H53" s="83"/>
      <c r="I53" s="83"/>
      <c r="J53" s="83"/>
    </row>
    <row r="54" spans="1:10">
      <c r="A54" s="28" t="s">
        <v>366</v>
      </c>
    </row>
    <row r="55" spans="1:10">
      <c r="A55" s="55" t="s">
        <v>351</v>
      </c>
    </row>
    <row r="57" spans="1:10">
      <c r="A57" s="55" t="s">
        <v>352</v>
      </c>
    </row>
    <row r="58" spans="1:10">
      <c r="A58" s="55" t="s">
        <v>353</v>
      </c>
    </row>
  </sheetData>
  <mergeCells count="3">
    <mergeCell ref="B7:C7"/>
    <mergeCell ref="E7:F7"/>
    <mergeCell ref="H7:I7"/>
  </mergeCells>
  <pageMargins left="0.70866141732283472" right="0.70866141732283472" top="0.55118110236220474" bottom="0.55118110236220474" header="0.31496062992125984" footer="0.31496062992125984"/>
  <pageSetup scale="85"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3:J9"/>
  <sheetViews>
    <sheetView workbookViewId="0">
      <selection activeCell="K9" sqref="K9"/>
    </sheetView>
  </sheetViews>
  <sheetFormatPr baseColWidth="10" defaultRowHeight="14.4"/>
  <cols>
    <col min="2" max="2" width="16" customWidth="1"/>
    <col min="258" max="258" width="16" customWidth="1"/>
    <col min="514" max="514" width="16" customWidth="1"/>
    <col min="770" max="770" width="16" customWidth="1"/>
    <col min="1026" max="1026" width="16" customWidth="1"/>
    <col min="1282" max="1282" width="16" customWidth="1"/>
    <col min="1538" max="1538" width="16" customWidth="1"/>
    <col min="1794" max="1794" width="16" customWidth="1"/>
    <col min="2050" max="2050" width="16" customWidth="1"/>
    <col min="2306" max="2306" width="16" customWidth="1"/>
    <col min="2562" max="2562" width="16" customWidth="1"/>
    <col min="2818" max="2818" width="16" customWidth="1"/>
    <col min="3074" max="3074" width="16" customWidth="1"/>
    <col min="3330" max="3330" width="16" customWidth="1"/>
    <col min="3586" max="3586" width="16" customWidth="1"/>
    <col min="3842" max="3842" width="16" customWidth="1"/>
    <col min="4098" max="4098" width="16" customWidth="1"/>
    <col min="4354" max="4354" width="16" customWidth="1"/>
    <col min="4610" max="4610" width="16" customWidth="1"/>
    <col min="4866" max="4866" width="16" customWidth="1"/>
    <col min="5122" max="5122" width="16" customWidth="1"/>
    <col min="5378" max="5378" width="16" customWidth="1"/>
    <col min="5634" max="5634" width="16" customWidth="1"/>
    <col min="5890" max="5890" width="16" customWidth="1"/>
    <col min="6146" max="6146" width="16" customWidth="1"/>
    <col min="6402" max="6402" width="16" customWidth="1"/>
    <col min="6658" max="6658" width="16" customWidth="1"/>
    <col min="6914" max="6914" width="16" customWidth="1"/>
    <col min="7170" max="7170" width="16" customWidth="1"/>
    <col min="7426" max="7426" width="16" customWidth="1"/>
    <col min="7682" max="7682" width="16" customWidth="1"/>
    <col min="7938" max="7938" width="16" customWidth="1"/>
    <col min="8194" max="8194" width="16" customWidth="1"/>
    <col min="8450" max="8450" width="16" customWidth="1"/>
    <col min="8706" max="8706" width="16" customWidth="1"/>
    <col min="8962" max="8962" width="16" customWidth="1"/>
    <col min="9218" max="9218" width="16" customWidth="1"/>
    <col min="9474" max="9474" width="16" customWidth="1"/>
    <col min="9730" max="9730" width="16" customWidth="1"/>
    <col min="9986" max="9986" width="16" customWidth="1"/>
    <col min="10242" max="10242" width="16" customWidth="1"/>
    <col min="10498" max="10498" width="16" customWidth="1"/>
    <col min="10754" max="10754" width="16" customWidth="1"/>
    <col min="11010" max="11010" width="16" customWidth="1"/>
    <col min="11266" max="11266" width="16" customWidth="1"/>
    <col min="11522" max="11522" width="16" customWidth="1"/>
    <col min="11778" max="11778" width="16" customWidth="1"/>
    <col min="12034" max="12034" width="16" customWidth="1"/>
    <col min="12290" max="12290" width="16" customWidth="1"/>
    <col min="12546" max="12546" width="16" customWidth="1"/>
    <col min="12802" max="12802" width="16" customWidth="1"/>
    <col min="13058" max="13058" width="16" customWidth="1"/>
    <col min="13314" max="13314" width="16" customWidth="1"/>
    <col min="13570" max="13570" width="16" customWidth="1"/>
    <col min="13826" max="13826" width="16" customWidth="1"/>
    <col min="14082" max="14082" width="16" customWidth="1"/>
    <col min="14338" max="14338" width="16" customWidth="1"/>
    <col min="14594" max="14594" width="16" customWidth="1"/>
    <col min="14850" max="14850" width="16" customWidth="1"/>
    <col min="15106" max="15106" width="16" customWidth="1"/>
    <col min="15362" max="15362" width="16" customWidth="1"/>
    <col min="15618" max="15618" width="16" customWidth="1"/>
    <col min="15874" max="15874" width="16" customWidth="1"/>
    <col min="16130" max="16130" width="16" customWidth="1"/>
  </cols>
  <sheetData>
    <row r="3" spans="2:10">
      <c r="C3" t="s">
        <v>453</v>
      </c>
      <c r="F3" s="158"/>
      <c r="G3" s="158"/>
      <c r="H3" s="158"/>
      <c r="I3" s="158"/>
      <c r="J3" s="158"/>
    </row>
    <row r="4" spans="2:10">
      <c r="B4" t="s">
        <v>368</v>
      </c>
      <c r="C4" s="29">
        <v>8498</v>
      </c>
      <c r="D4" s="46"/>
      <c r="E4" s="158"/>
      <c r="F4" s="158"/>
      <c r="H4" s="29"/>
    </row>
    <row r="5" spans="2:10">
      <c r="B5" t="s">
        <v>454</v>
      </c>
      <c r="C5" s="29">
        <v>11019</v>
      </c>
      <c r="D5" s="46"/>
      <c r="F5" s="158"/>
      <c r="G5" s="213"/>
      <c r="H5" s="29"/>
    </row>
    <row r="6" spans="2:10">
      <c r="B6" t="s">
        <v>455</v>
      </c>
      <c r="C6" s="29">
        <v>2239</v>
      </c>
      <c r="D6" s="46"/>
      <c r="E6" s="29"/>
      <c r="F6" s="158"/>
      <c r="G6" s="213"/>
      <c r="H6" s="29"/>
    </row>
    <row r="7" spans="2:10">
      <c r="B7" t="s">
        <v>456</v>
      </c>
      <c r="C7" s="29">
        <v>365</v>
      </c>
      <c r="D7" s="46"/>
      <c r="F7" s="158"/>
      <c r="G7" s="213"/>
      <c r="H7" s="29"/>
    </row>
    <row r="8" spans="2:10">
      <c r="B8" t="s">
        <v>457</v>
      </c>
      <c r="C8" s="29">
        <v>189</v>
      </c>
      <c r="D8" s="46"/>
      <c r="F8" s="158"/>
      <c r="G8" s="213"/>
      <c r="H8" s="29"/>
    </row>
    <row r="9" spans="2:10">
      <c r="B9" s="23"/>
      <c r="C9" s="23"/>
      <c r="D9" s="23"/>
      <c r="E9" s="23"/>
      <c r="F9"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1</vt:i4>
      </vt:variant>
    </vt:vector>
  </HeadingPairs>
  <TitlesOfParts>
    <vt:vector size="40" baseType="lpstr">
      <vt:lpstr>DEFINICIONES</vt:lpstr>
      <vt:lpstr>SIMBOLOGIA</vt:lpstr>
      <vt:lpstr>INDICE DE VIDA ESTUDIANTIL</vt:lpstr>
      <vt:lpstr>CUADRO VE1</vt:lpstr>
      <vt:lpstr>GRAFICO VE1</vt:lpstr>
      <vt:lpstr>CUADRO VE2</vt:lpstr>
      <vt:lpstr>GRAFICO VE2</vt:lpstr>
      <vt:lpstr>CUADRO VE3</vt:lpstr>
      <vt:lpstr>GRAFICO VE3</vt:lpstr>
      <vt:lpstr>CUADRO VE4</vt:lpstr>
      <vt:lpstr>GRAFICO VE4</vt:lpstr>
      <vt:lpstr>CUADRO VE5</vt:lpstr>
      <vt:lpstr>GRAFICO VE5</vt:lpstr>
      <vt:lpstr>CUADRO VE6</vt:lpstr>
      <vt:lpstr>GRAFICO VE6</vt:lpstr>
      <vt:lpstr>CUADRO VE7</vt:lpstr>
      <vt:lpstr>GRAFICO VE7</vt:lpstr>
      <vt:lpstr>CUADRO VE8</vt:lpstr>
      <vt:lpstr>GRAFICO VE8</vt:lpstr>
      <vt:lpstr>CUADRO VE9</vt:lpstr>
      <vt:lpstr>GRAFICO VE9</vt:lpstr>
      <vt:lpstr>CUADRO VE10</vt:lpstr>
      <vt:lpstr>GRAFICO VE10</vt:lpstr>
      <vt:lpstr>CUADRO VE11</vt:lpstr>
      <vt:lpstr>CUADRO VE12</vt:lpstr>
      <vt:lpstr>CUADRO VE13</vt:lpstr>
      <vt:lpstr>CUADRO VE 14</vt:lpstr>
      <vt:lpstr>CUADRO VE15</vt:lpstr>
      <vt:lpstr>CUADRO VE16</vt:lpstr>
      <vt:lpstr>CUADRO VE17</vt:lpstr>
      <vt:lpstr>CUADRO VE18</vt:lpstr>
      <vt:lpstr>CUADRO VE19</vt:lpstr>
      <vt:lpstr>CUADRO VE20</vt:lpstr>
      <vt:lpstr>CUADRO VE21</vt:lpstr>
      <vt:lpstr>CUADRO VE22</vt:lpstr>
      <vt:lpstr>CUADRO VE23</vt:lpstr>
      <vt:lpstr>CUADRO VE24</vt:lpstr>
      <vt:lpstr>CUADRO VE25</vt:lpstr>
      <vt:lpstr>CUADRO VE26</vt:lpstr>
      <vt:lpstr>'CUADRO VE2'!Títulos_a_imprimir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Mainor</dc:creator>
  <cp:lastModifiedBy>Marco Monge</cp:lastModifiedBy>
  <cp:lastPrinted>2019-07-24T14:38:42Z</cp:lastPrinted>
  <dcterms:created xsi:type="dcterms:W3CDTF">2019-06-21T20:01:44Z</dcterms:created>
  <dcterms:modified xsi:type="dcterms:W3CDTF">2020-03-11T22:17:42Z</dcterms:modified>
</cp:coreProperties>
</file>