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28" activeTab="3"/>
  </bookViews>
  <sheets>
    <sheet name="Ingresos X Sección" sheetId="1" r:id="rId1"/>
    <sheet name="Ingresos totales" sheetId="2" r:id="rId2"/>
    <sheet name="Egresos X Sección" sheetId="3" r:id="rId3"/>
    <sheet name="Egresos totales" sheetId="4" r:id="rId4"/>
  </sheets>
  <definedNames>
    <definedName name="_xlnm.Print_Area" localSheetId="3">'Egresos totales'!$A$3:$G$14</definedName>
    <definedName name="_xlnm.Print_Area" localSheetId="2">'Egresos X Sección'!$A$3:$H$67</definedName>
    <definedName name="_xlnm.Print_Area" localSheetId="1">'Ingresos totales'!$A$3:$F$22</definedName>
    <definedName name="_xlnm.Print_Area" localSheetId="0">'Ingresos X Sección'!$A$3:$G$65</definedName>
  </definedNames>
  <calcPr fullCalcOnLoad="1"/>
</workbook>
</file>

<file path=xl/sharedStrings.xml><?xml version="1.0" encoding="utf-8"?>
<sst xmlns="http://schemas.openxmlformats.org/spreadsheetml/2006/main" count="205" uniqueCount="75">
  <si>
    <t>SECCIÓN</t>
  </si>
  <si>
    <t>DESCRIPCIÓN</t>
  </si>
  <si>
    <t>PRESUPUESTO</t>
  </si>
  <si>
    <t>INGRESADO DEL PERIODO</t>
  </si>
  <si>
    <t>POR INGRESAR</t>
  </si>
  <si>
    <t>FONDOS CORRIENTES</t>
  </si>
  <si>
    <t>OTROS INGRESOS TRIBUTARIOS</t>
  </si>
  <si>
    <t>VENTA DE BIENES Y SERVICIOS</t>
  </si>
  <si>
    <t>INGRESOS A LA PROPIEDAD</t>
  </si>
  <si>
    <t>DERECHOS  Y TASAS ADMINISTRATIVAS</t>
  </si>
  <si>
    <t>MULTAS Y REMATES</t>
  </si>
  <si>
    <t>OTROS INGRESOS NO TRIBUTARIOS</t>
  </si>
  <si>
    <t>TRANSFERENCIAS CORRIENTES DEL GOBIERNO</t>
  </si>
  <si>
    <t>INGRESOS DE FINANCIAMIENTO</t>
  </si>
  <si>
    <t>TOTAL</t>
  </si>
  <si>
    <t>EMPRESAS AUXILIARES</t>
  </si>
  <si>
    <t>FONDO DE PRÉSTAMOS</t>
  </si>
  <si>
    <t>INGRESOS DE CAPITAL</t>
  </si>
  <si>
    <t>FONDOS RESTRINGIDOS</t>
  </si>
  <si>
    <t>IMPUESTOS SOBRE BIENES Y SERVICIOS</t>
  </si>
  <si>
    <t>TRANSF.CORRIENTES SECTOR EXTERNO</t>
  </si>
  <si>
    <t>TRANSF.CORRIENTES SECTOR PRIVADO</t>
  </si>
  <si>
    <t>CURSOS ESPECIALES</t>
  </si>
  <si>
    <t>FONDOS INTRAPROYECTOS</t>
  </si>
  <si>
    <t>FONDOS DEL SISTEMA (CONARE)</t>
  </si>
  <si>
    <t>TOTAL GENERAL</t>
  </si>
  <si>
    <t>CUENTA DE INGRESO</t>
  </si>
  <si>
    <t>TOTAL POR INGRESAR</t>
  </si>
  <si>
    <t>GIRADO PERIODO</t>
  </si>
  <si>
    <t>COMPROMISOS</t>
  </si>
  <si>
    <t>DISPONIBLE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</si>
  <si>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</si>
  <si>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</si>
  <si>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</si>
  <si>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</si>
  <si>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</si>
  <si>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</si>
  <si>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AMORTIZACION</t>
  </si>
  <si>
    <t>PLANTA FISICA</t>
  </si>
  <si>
    <t>ACTIVOS FINANCIEROS</t>
  </si>
  <si>
    <t>DERECHOS Y TASAS ADMINISTRATIVAS</t>
  </si>
  <si>
    <t>TRANSF. CORRIENTES SECTOR EXTERNO</t>
  </si>
  <si>
    <t>TRANSF. CORRIENTES SECTOR PRIVADO</t>
  </si>
  <si>
    <t>INSTIT. DESCENTRALIZADAS NO EMPRESARIALES</t>
  </si>
  <si>
    <t>INSTIT DESCENTRALIZADAS NO EMPRESARIALES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</si>
  <si>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</si>
  <si>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</si>
  <si>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</si>
  <si>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</si>
  <si>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</si>
  <si>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</si>
  <si>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</si>
  <si>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</si>
  <si>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</si>
  <si>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INDEMNIZACIONES</t>
  </si>
  <si>
    <t>PROG. POSGRADO FINANCIAM. COMPLEM.</t>
  </si>
  <si>
    <t>PLAN DE MEJORAM. INSTITUCIONAL</t>
  </si>
  <si>
    <t>% DE RECAUDACIÓN</t>
  </si>
  <si>
    <t>% DE EJECUCIÓN CON COMPROMISOS</t>
  </si>
  <si>
    <t>% EJECUCIÓN CON COMPROMISOS</t>
  </si>
  <si>
    <t>INGRESOS DE FINANCIAMIENTO  (LEYES Y CONVENIOS)</t>
  </si>
  <si>
    <t>INGRESOS DE FINANCIAMIENTO (LEYES Y CONVENIOS)</t>
  </si>
  <si>
    <t>CUENTA POR OBJETO DE GASTO</t>
  </si>
  <si>
    <t xml:space="preserve">TOTAL GENERAL </t>
  </si>
  <si>
    <t>INSTITUCIONES PÚBLICAS FINANCIEROS NO BANCARIAS</t>
  </si>
  <si>
    <t xml:space="preserve">CUENTAS ESPECIALES </t>
  </si>
  <si>
    <t>TRANSF. CORRIENTES ORGANOS CENTRADOS</t>
  </si>
  <si>
    <t>TRANSF.CORRIENTES ORGANOS DESCONCENTRADOS</t>
  </si>
  <si>
    <t>INSTITUCIONES PÚBLICAS FINANCIERAS</t>
  </si>
  <si>
    <t>CUENTAS ESPECIALES</t>
  </si>
  <si>
    <t>Recaudación  de Ingresos por Sección y Partida Presupuestaria al 31 de diciembre de 2021</t>
  </si>
  <si>
    <t>Ejecución de Egresos por Sección y Partida Presupuestaria al 31 de diciembre de 2021</t>
  </si>
  <si>
    <t>Consolidado Ejecución de Egresos al 31 de diciembre de 2021</t>
  </si>
  <si>
    <t>---</t>
  </si>
  <si>
    <t>Consolidado Total de Ingresos al 31 de diciembre de 2021</t>
  </si>
</sst>
</file>

<file path=xl/styles.xml><?xml version="1.0" encoding="utf-8"?>
<styleSheet xmlns="http://schemas.openxmlformats.org/spreadsheetml/2006/main">
  <numFmts count="2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98D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Fill="1" applyAlignment="1">
      <alignment/>
    </xf>
    <xf numFmtId="10" fontId="51" fillId="0" borderId="0" xfId="55" applyNumberFormat="1" applyFont="1" applyAlignment="1">
      <alignment/>
    </xf>
    <xf numFmtId="0" fontId="50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6" fillId="36" borderId="20" xfId="0" applyFont="1" applyFill="1" applyBorder="1" applyAlignment="1">
      <alignment vertical="center"/>
    </xf>
    <xf numFmtId="4" fontId="25" fillId="33" borderId="0" xfId="0" applyNumberFormat="1" applyFont="1" applyFill="1" applyBorder="1" applyAlignment="1">
      <alignment horizontal="right" vertical="center"/>
    </xf>
    <xf numFmtId="10" fontId="25" fillId="33" borderId="21" xfId="0" applyNumberFormat="1" applyFont="1" applyFill="1" applyBorder="1" applyAlignment="1">
      <alignment horizontal="center" vertical="center"/>
    </xf>
    <xf numFmtId="4" fontId="26" fillId="36" borderId="20" xfId="0" applyNumberFormat="1" applyFont="1" applyFill="1" applyBorder="1" applyAlignment="1">
      <alignment vertical="center"/>
    </xf>
    <xf numFmtId="10" fontId="26" fillId="36" borderId="22" xfId="0" applyNumberFormat="1" applyFont="1" applyFill="1" applyBorder="1" applyAlignment="1">
      <alignment horizontal="center" vertical="center"/>
    </xf>
    <xf numFmtId="10" fontId="25" fillId="0" borderId="0" xfId="55" applyNumberFormat="1" applyFont="1" applyAlignment="1">
      <alignment/>
    </xf>
    <xf numFmtId="0" fontId="25" fillId="0" borderId="0" xfId="0" applyFont="1" applyAlignment="1">
      <alignment/>
    </xf>
    <xf numFmtId="9" fontId="25" fillId="0" borderId="0" xfId="55" applyFont="1" applyAlignment="1">
      <alignment/>
    </xf>
    <xf numFmtId="10" fontId="25" fillId="0" borderId="0" xfId="55" applyNumberFormat="1" applyFont="1" applyBorder="1" applyAlignment="1">
      <alignment/>
    </xf>
    <xf numFmtId="9" fontId="25" fillId="0" borderId="0" xfId="55" applyFont="1" applyBorder="1" applyAlignment="1">
      <alignment/>
    </xf>
    <xf numFmtId="0" fontId="27" fillId="0" borderId="0" xfId="0" applyFont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33" borderId="0" xfId="0" applyFont="1" applyFill="1" applyBorder="1" applyAlignment="1">
      <alignment vertical="center"/>
    </xf>
    <xf numFmtId="4" fontId="28" fillId="33" borderId="14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" fontId="29" fillId="33" borderId="0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37" borderId="23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49" fontId="25" fillId="33" borderId="19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6" fillId="5" borderId="24" xfId="0" applyFont="1" applyFill="1" applyBorder="1" applyAlignment="1">
      <alignment vertical="center"/>
    </xf>
    <xf numFmtId="0" fontId="26" fillId="5" borderId="25" xfId="0" applyFont="1" applyFill="1" applyBorder="1" applyAlignment="1">
      <alignment vertical="center"/>
    </xf>
    <xf numFmtId="4" fontId="26" fillId="5" borderId="25" xfId="0" applyNumberFormat="1" applyFont="1" applyFill="1" applyBorder="1" applyAlignment="1">
      <alignment horizontal="right" vertical="center"/>
    </xf>
    <xf numFmtId="10" fontId="26" fillId="5" borderId="26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8" fillId="35" borderId="2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center"/>
    </xf>
    <xf numFmtId="10" fontId="29" fillId="33" borderId="21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right" vertical="center"/>
    </xf>
    <xf numFmtId="0" fontId="29" fillId="33" borderId="21" xfId="0" applyFont="1" applyFill="1" applyBorder="1" applyAlignment="1">
      <alignment horizontal="center" vertical="center"/>
    </xf>
    <xf numFmtId="10" fontId="28" fillId="33" borderId="30" xfId="55" applyNumberFormat="1" applyFont="1" applyFill="1" applyBorder="1" applyAlignment="1">
      <alignment horizontal="center" vertical="center"/>
    </xf>
    <xf numFmtId="10" fontId="29" fillId="33" borderId="21" xfId="0" applyNumberFormat="1" applyFont="1" applyFill="1" applyBorder="1" applyAlignment="1" quotePrefix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4" fontId="28" fillId="33" borderId="14" xfId="0" applyNumberFormat="1" applyFont="1" applyFill="1" applyBorder="1" applyAlignment="1">
      <alignment horizontal="right" vertical="center"/>
    </xf>
    <xf numFmtId="10" fontId="28" fillId="33" borderId="30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4" fontId="29" fillId="33" borderId="0" xfId="0" applyNumberFormat="1" applyFont="1" applyFill="1" applyAlignment="1">
      <alignment horizontal="right" vertical="center"/>
    </xf>
    <xf numFmtId="0" fontId="30" fillId="18" borderId="24" xfId="0" applyFont="1" applyFill="1" applyBorder="1" applyAlignment="1">
      <alignment horizontal="left" vertical="center"/>
    </xf>
    <xf numFmtId="0" fontId="30" fillId="18" borderId="25" xfId="0" applyFont="1" applyFill="1" applyBorder="1" applyAlignment="1">
      <alignment horizontal="left" vertical="center"/>
    </xf>
    <xf numFmtId="0" fontId="30" fillId="18" borderId="25" xfId="0" applyFont="1" applyFill="1" applyBorder="1" applyAlignment="1">
      <alignment horizontal="left" vertical="center"/>
    </xf>
    <xf numFmtId="4" fontId="30" fillId="18" borderId="25" xfId="0" applyNumberFormat="1" applyFont="1" applyFill="1" applyBorder="1" applyAlignment="1">
      <alignment horizontal="right" vertical="center"/>
    </xf>
    <xf numFmtId="10" fontId="30" fillId="18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4" fontId="29" fillId="0" borderId="0" xfId="0" applyNumberFormat="1" applyFont="1" applyAlignment="1">
      <alignment horizontal="right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52" fillId="35" borderId="34" xfId="0" applyFont="1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0" fillId="18" borderId="24" xfId="0" applyFont="1" applyFill="1" applyBorder="1" applyAlignment="1">
      <alignment vertical="center"/>
    </xf>
    <xf numFmtId="0" fontId="30" fillId="18" borderId="25" xfId="0" applyFont="1" applyFill="1" applyBorder="1" applyAlignment="1">
      <alignment horizontal="center" vertical="center"/>
    </xf>
    <xf numFmtId="0" fontId="30" fillId="18" borderId="25" xfId="0" applyFont="1" applyFill="1" applyBorder="1" applyAlignment="1">
      <alignment vertical="center"/>
    </xf>
    <xf numFmtId="4" fontId="30" fillId="18" borderId="25" xfId="0" applyNumberFormat="1" applyFont="1" applyFill="1" applyBorder="1" applyAlignment="1">
      <alignment vertical="center"/>
    </xf>
    <xf numFmtId="0" fontId="54" fillId="34" borderId="23" xfId="0" applyFont="1" applyFill="1" applyBorder="1" applyAlignment="1">
      <alignment horizontal="center" vertical="center" wrapText="1"/>
    </xf>
    <xf numFmtId="0" fontId="26" fillId="36" borderId="36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CK66"/>
  <sheetViews>
    <sheetView zoomScale="126" zoomScaleNormal="126" zoomScalePageLayoutView="0" workbookViewId="0" topLeftCell="A1">
      <selection activeCell="G65" sqref="G65"/>
    </sheetView>
  </sheetViews>
  <sheetFormatPr defaultColWidth="13.140625" defaultRowHeight="15" outlineLevelRow="1"/>
  <cols>
    <col min="1" max="1" width="4.00390625" style="79" customWidth="1"/>
    <col min="2" max="2" width="18.140625" style="80" customWidth="1"/>
    <col min="3" max="3" width="38.140625" style="81" customWidth="1"/>
    <col min="4" max="4" width="15.00390625" style="82" customWidth="1"/>
    <col min="5" max="5" width="14.57421875" style="82" customWidth="1"/>
    <col min="6" max="6" width="14.28125" style="82" customWidth="1"/>
    <col min="7" max="7" width="13.140625" style="82" customWidth="1"/>
    <col min="8" max="16384" width="13.140625" style="63" customWidth="1"/>
  </cols>
  <sheetData>
    <row r="2" ht="9.75" thickBot="1"/>
    <row r="3" spans="1:7" s="79" customFormat="1" ht="18.75" customHeight="1">
      <c r="A3" s="83" t="s">
        <v>70</v>
      </c>
      <c r="B3" s="84"/>
      <c r="C3" s="84"/>
      <c r="D3" s="84"/>
      <c r="E3" s="84"/>
      <c r="F3" s="84"/>
      <c r="G3" s="85"/>
    </row>
    <row r="4" spans="1:89" s="64" customFormat="1" ht="27.75" customHeight="1">
      <c r="A4" s="58" t="s">
        <v>0</v>
      </c>
      <c r="B4" s="59"/>
      <c r="C4" s="60" t="s">
        <v>1</v>
      </c>
      <c r="D4" s="60" t="s">
        <v>2</v>
      </c>
      <c r="E4" s="61" t="s">
        <v>3</v>
      </c>
      <c r="F4" s="60" t="s">
        <v>4</v>
      </c>
      <c r="G4" s="62" t="s">
        <v>57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</row>
    <row r="5" spans="1:89" s="68" customFormat="1" ht="9">
      <c r="A5" s="65">
        <v>1</v>
      </c>
      <c r="B5" s="37" t="s">
        <v>5</v>
      </c>
      <c r="C5" s="66" t="s">
        <v>6</v>
      </c>
      <c r="D5" s="44">
        <v>165857300</v>
      </c>
      <c r="E5" s="44">
        <v>146109382.54</v>
      </c>
      <c r="F5" s="44">
        <f>D5-E5</f>
        <v>19747917.46000001</v>
      </c>
      <c r="G5" s="67">
        <f>E5/D5</f>
        <v>0.880934288330993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</row>
    <row r="6" spans="1:89" s="68" customFormat="1" ht="9">
      <c r="A6" s="69"/>
      <c r="B6" s="37"/>
      <c r="C6" s="66" t="s">
        <v>54</v>
      </c>
      <c r="D6" s="44">
        <v>0</v>
      </c>
      <c r="E6" s="44">
        <v>3982873</v>
      </c>
      <c r="F6" s="44">
        <f aca="true" t="shared" si="0" ref="F6:F16">D6-E6</f>
        <v>-3982873</v>
      </c>
      <c r="G6" s="67" t="s">
        <v>73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</row>
    <row r="7" spans="1:89" s="68" customFormat="1" ht="9">
      <c r="A7" s="69"/>
      <c r="B7" s="37"/>
      <c r="C7" s="66" t="s">
        <v>7</v>
      </c>
      <c r="D7" s="44">
        <v>1049598325.99</v>
      </c>
      <c r="E7" s="44">
        <v>601426366.09</v>
      </c>
      <c r="F7" s="44">
        <f t="shared" si="0"/>
        <v>448171959.9</v>
      </c>
      <c r="G7" s="67">
        <f aca="true" t="shared" si="1" ref="G6:G16">E7/D7</f>
        <v>0.5730062169475393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</row>
    <row r="8" spans="1:89" s="68" customFormat="1" ht="9">
      <c r="A8" s="69"/>
      <c r="B8" s="37"/>
      <c r="C8" s="66" t="s">
        <v>8</v>
      </c>
      <c r="D8" s="44">
        <v>2570000000</v>
      </c>
      <c r="E8" s="44">
        <v>1845461603.72</v>
      </c>
      <c r="F8" s="44">
        <f t="shared" si="0"/>
        <v>724538396.28</v>
      </c>
      <c r="G8" s="67">
        <f t="shared" si="1"/>
        <v>0.7180784450272374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</row>
    <row r="9" spans="1:89" s="68" customFormat="1" ht="9">
      <c r="A9" s="69"/>
      <c r="B9" s="37"/>
      <c r="C9" s="66" t="s">
        <v>9</v>
      </c>
      <c r="D9" s="44">
        <v>5201799762.67</v>
      </c>
      <c r="E9" s="44">
        <v>5559673063.88</v>
      </c>
      <c r="F9" s="44">
        <f t="shared" si="0"/>
        <v>-357873301.21000004</v>
      </c>
      <c r="G9" s="67">
        <f t="shared" si="1"/>
        <v>1.0687979771497989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</row>
    <row r="10" spans="1:89" s="68" customFormat="1" ht="9">
      <c r="A10" s="69"/>
      <c r="B10" s="37"/>
      <c r="C10" s="66" t="s">
        <v>10</v>
      </c>
      <c r="D10" s="44">
        <v>12000000</v>
      </c>
      <c r="E10" s="44">
        <v>313018828.5</v>
      </c>
      <c r="F10" s="44">
        <f t="shared" si="0"/>
        <v>-301018828.5</v>
      </c>
      <c r="G10" s="67">
        <f t="shared" si="1"/>
        <v>26.084902375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</row>
    <row r="11" spans="1:89" s="68" customFormat="1" ht="9">
      <c r="A11" s="69"/>
      <c r="B11" s="37"/>
      <c r="C11" s="66" t="s">
        <v>11</v>
      </c>
      <c r="D11" s="44">
        <v>270200000</v>
      </c>
      <c r="E11" s="44">
        <v>175743062.58</v>
      </c>
      <c r="F11" s="44">
        <f t="shared" si="0"/>
        <v>94456937.41999999</v>
      </c>
      <c r="G11" s="67">
        <f t="shared" si="1"/>
        <v>0.6504184403404886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</row>
    <row r="12" spans="1:89" s="68" customFormat="1" ht="9">
      <c r="A12" s="69"/>
      <c r="B12" s="37"/>
      <c r="C12" s="66" t="s">
        <v>12</v>
      </c>
      <c r="D12" s="44">
        <v>264522399611.34</v>
      </c>
      <c r="E12" s="44">
        <v>264522398911.25</v>
      </c>
      <c r="F12" s="44">
        <f t="shared" si="0"/>
        <v>700.0899963378906</v>
      </c>
      <c r="G12" s="67">
        <f t="shared" si="1"/>
        <v>0.9999999973533811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</row>
    <row r="13" spans="1:89" s="68" customFormat="1" ht="9">
      <c r="A13" s="69"/>
      <c r="B13" s="37"/>
      <c r="C13" s="66" t="s">
        <v>44</v>
      </c>
      <c r="D13" s="44">
        <v>81995000</v>
      </c>
      <c r="E13" s="44">
        <v>82002048.72</v>
      </c>
      <c r="F13" s="44">
        <f t="shared" si="0"/>
        <v>-7048.719999998808</v>
      </c>
      <c r="G13" s="67">
        <f t="shared" si="1"/>
        <v>1.000085965241783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</row>
    <row r="14" spans="1:89" s="68" customFormat="1" ht="9">
      <c r="A14" s="69"/>
      <c r="B14" s="37"/>
      <c r="C14" s="66" t="s">
        <v>21</v>
      </c>
      <c r="D14" s="44">
        <v>13841695.27</v>
      </c>
      <c r="E14" s="44">
        <v>12937248.34</v>
      </c>
      <c r="F14" s="44">
        <f t="shared" si="0"/>
        <v>904446.9299999997</v>
      </c>
      <c r="G14" s="67">
        <f t="shared" si="1"/>
        <v>0.9346577921015018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</row>
    <row r="15" spans="1:89" s="68" customFormat="1" ht="9" outlineLevel="1">
      <c r="A15" s="69"/>
      <c r="B15" s="37"/>
      <c r="C15" s="66" t="s">
        <v>17</v>
      </c>
      <c r="D15" s="44">
        <v>15866104.07</v>
      </c>
      <c r="E15" s="44">
        <v>15866104.07</v>
      </c>
      <c r="F15" s="44">
        <f t="shared" si="0"/>
        <v>0</v>
      </c>
      <c r="G15" s="67">
        <f t="shared" si="1"/>
        <v>1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</row>
    <row r="16" spans="1:89" s="68" customFormat="1" ht="9">
      <c r="A16" s="69"/>
      <c r="B16" s="37"/>
      <c r="C16" s="66" t="s">
        <v>13</v>
      </c>
      <c r="D16" s="44">
        <v>24393462342.8</v>
      </c>
      <c r="E16" s="44">
        <v>24393462342.79</v>
      </c>
      <c r="F16" s="44">
        <f t="shared" si="0"/>
        <v>0.009998321533203125</v>
      </c>
      <c r="G16" s="67">
        <f t="shared" si="1"/>
        <v>0.9999999999995901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</row>
    <row r="17" spans="1:89" s="43" customFormat="1" ht="21" customHeight="1">
      <c r="A17" s="65"/>
      <c r="B17" s="70"/>
      <c r="C17" s="41" t="s">
        <v>14</v>
      </c>
      <c r="D17" s="42">
        <f>SUM(D5:D16)</f>
        <v>298297020142.14</v>
      </c>
      <c r="E17" s="42">
        <f>SUM(E5:E16)</f>
        <v>297672081835.48</v>
      </c>
      <c r="F17" s="42">
        <f>SUM(F5:F16)</f>
        <v>624938306.6599944</v>
      </c>
      <c r="G17" s="73">
        <f>E17/D17</f>
        <v>0.9979049797200045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</row>
    <row r="18" spans="1:89" s="68" customFormat="1" ht="9">
      <c r="A18" s="69"/>
      <c r="B18" s="37"/>
      <c r="C18" s="66"/>
      <c r="D18" s="71"/>
      <c r="E18" s="71"/>
      <c r="F18" s="71"/>
      <c r="G18" s="7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</row>
    <row r="19" spans="1:89" s="68" customFormat="1" ht="9">
      <c r="A19" s="65">
        <v>2</v>
      </c>
      <c r="B19" s="37" t="s">
        <v>15</v>
      </c>
      <c r="C19" s="66" t="s">
        <v>7</v>
      </c>
      <c r="D19" s="44">
        <v>3093000000</v>
      </c>
      <c r="E19" s="44">
        <v>2255050098.98</v>
      </c>
      <c r="F19" s="44">
        <f>D19-E19</f>
        <v>837949901.02</v>
      </c>
      <c r="G19" s="67">
        <f>E19/D19</f>
        <v>0.7290818296087941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</row>
    <row r="20" spans="1:89" s="68" customFormat="1" ht="9">
      <c r="A20" s="65"/>
      <c r="B20" s="37"/>
      <c r="C20" s="66" t="s">
        <v>21</v>
      </c>
      <c r="D20" s="44">
        <v>0</v>
      </c>
      <c r="E20" s="44">
        <v>69579245.33</v>
      </c>
      <c r="F20" s="44">
        <f>D20-E20</f>
        <v>-69579245.33</v>
      </c>
      <c r="G20" s="74" t="s">
        <v>73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</row>
    <row r="21" spans="1:89" s="68" customFormat="1" ht="9">
      <c r="A21" s="69"/>
      <c r="B21" s="37"/>
      <c r="C21" s="66" t="s">
        <v>13</v>
      </c>
      <c r="D21" s="44">
        <v>925000000</v>
      </c>
      <c r="E21" s="44">
        <v>3094836568.96</v>
      </c>
      <c r="F21" s="44">
        <f>D21-E21</f>
        <v>-2169836568.96</v>
      </c>
      <c r="G21" s="67">
        <f>E21/D21</f>
        <v>3.3457692637405407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</row>
    <row r="22" spans="1:89" s="43" customFormat="1" ht="21" customHeight="1">
      <c r="A22" s="65"/>
      <c r="B22" s="70"/>
      <c r="C22" s="41" t="s">
        <v>14</v>
      </c>
      <c r="D22" s="42">
        <f>SUM(D19:D21)</f>
        <v>4018000000</v>
      </c>
      <c r="E22" s="42">
        <f>SUM(E19:E21)</f>
        <v>5419465913.27</v>
      </c>
      <c r="F22" s="42">
        <f>SUM(F19:F21)</f>
        <v>-1401465913.27</v>
      </c>
      <c r="G22" s="73">
        <f>E22/D22</f>
        <v>1.3487968923021405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</row>
    <row r="23" spans="1:89" s="68" customFormat="1" ht="9">
      <c r="A23" s="69"/>
      <c r="B23" s="37"/>
      <c r="C23" s="66"/>
      <c r="D23" s="71"/>
      <c r="E23" s="71"/>
      <c r="F23" s="71"/>
      <c r="G23" s="7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</row>
    <row r="24" spans="1:89" s="68" customFormat="1" ht="12" customHeight="1">
      <c r="A24" s="65">
        <v>4</v>
      </c>
      <c r="B24" s="37" t="s">
        <v>16</v>
      </c>
      <c r="C24" s="66" t="s">
        <v>8</v>
      </c>
      <c r="D24" s="44">
        <v>6500000</v>
      </c>
      <c r="E24" s="44">
        <v>8329877.37</v>
      </c>
      <c r="F24" s="44">
        <f>D24-E24</f>
        <v>-1829877.37</v>
      </c>
      <c r="G24" s="67">
        <f>E24/D24</f>
        <v>1.2815195953846155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</row>
    <row r="25" spans="1:89" s="68" customFormat="1" ht="12" customHeight="1">
      <c r="A25" s="69"/>
      <c r="B25" s="37"/>
      <c r="C25" s="66" t="s">
        <v>17</v>
      </c>
      <c r="D25" s="44">
        <v>132350000</v>
      </c>
      <c r="E25" s="44">
        <v>366594008.12</v>
      </c>
      <c r="F25" s="44">
        <f>D25-E25</f>
        <v>-234244008.12</v>
      </c>
      <c r="G25" s="67">
        <f>E25/D25</f>
        <v>2.7698829476388362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</row>
    <row r="26" spans="1:89" s="78" customFormat="1" ht="21" customHeight="1">
      <c r="A26" s="65"/>
      <c r="B26" s="37"/>
      <c r="C26" s="75" t="s">
        <v>14</v>
      </c>
      <c r="D26" s="76">
        <f>SUM(D24:D25)</f>
        <v>138850000</v>
      </c>
      <c r="E26" s="76">
        <f>SUM(E24:E25)</f>
        <v>374923885.49</v>
      </c>
      <c r="F26" s="76">
        <f>SUM(F24:F25)</f>
        <v>-236073885.49</v>
      </c>
      <c r="G26" s="77">
        <f>E26/D26</f>
        <v>2.7002080337774577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</row>
    <row r="27" spans="1:89" s="68" customFormat="1" ht="9">
      <c r="A27" s="69"/>
      <c r="B27" s="37"/>
      <c r="C27" s="66"/>
      <c r="D27" s="71"/>
      <c r="E27" s="71"/>
      <c r="F27" s="71"/>
      <c r="G27" s="7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</row>
    <row r="28" spans="1:89" s="68" customFormat="1" ht="18.75" customHeight="1">
      <c r="A28" s="65">
        <v>5</v>
      </c>
      <c r="B28" s="37" t="s">
        <v>18</v>
      </c>
      <c r="C28" s="66" t="s">
        <v>19</v>
      </c>
      <c r="D28" s="44">
        <v>360000000</v>
      </c>
      <c r="E28" s="44">
        <v>398105529.96</v>
      </c>
      <c r="F28" s="44">
        <f>D28+-E28</f>
        <v>-38105529.95999998</v>
      </c>
      <c r="G28" s="67">
        <f>E28/D28</f>
        <v>1.1058486943333332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</row>
    <row r="29" spans="1:89" s="68" customFormat="1" ht="9">
      <c r="A29" s="69"/>
      <c r="B29" s="37"/>
      <c r="C29" s="66" t="s">
        <v>7</v>
      </c>
      <c r="D29" s="44">
        <v>0</v>
      </c>
      <c r="E29" s="44">
        <v>11960316.19</v>
      </c>
      <c r="F29" s="44">
        <f>D29-E29</f>
        <v>-11960316.19</v>
      </c>
      <c r="G29" s="67" t="s">
        <v>73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</row>
    <row r="30" spans="1:89" s="68" customFormat="1" ht="9">
      <c r="A30" s="69"/>
      <c r="B30" s="37"/>
      <c r="C30" s="66" t="s">
        <v>8</v>
      </c>
      <c r="D30" s="44">
        <v>52000000</v>
      </c>
      <c r="E30" s="44">
        <v>25765495.32</v>
      </c>
      <c r="F30" s="44">
        <f aca="true" t="shared" si="2" ref="F30:F39">D30+-E30</f>
        <v>26234504.68</v>
      </c>
      <c r="G30" s="67">
        <f aca="true" t="shared" si="3" ref="G30:G38">E30/D30</f>
        <v>0.49549029461538463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</row>
    <row r="31" spans="1:89" s="68" customFormat="1" ht="9">
      <c r="A31" s="69"/>
      <c r="B31" s="37"/>
      <c r="C31" s="66" t="s">
        <v>9</v>
      </c>
      <c r="D31" s="44">
        <v>55000000</v>
      </c>
      <c r="E31" s="44">
        <v>73498640.24</v>
      </c>
      <c r="F31" s="44">
        <f t="shared" si="2"/>
        <v>-18498640.239999995</v>
      </c>
      <c r="G31" s="67">
        <f t="shared" si="3"/>
        <v>1.3363389134545454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</row>
    <row r="32" spans="1:89" s="68" customFormat="1" ht="9">
      <c r="A32" s="69"/>
      <c r="B32" s="37"/>
      <c r="C32" s="66" t="s">
        <v>11</v>
      </c>
      <c r="D32" s="44">
        <v>5000000</v>
      </c>
      <c r="E32" s="44">
        <v>6153467.08</v>
      </c>
      <c r="F32" s="44">
        <f t="shared" si="2"/>
        <v>-1153467.08</v>
      </c>
      <c r="G32" s="67">
        <f t="shared" si="3"/>
        <v>1.230693416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</row>
    <row r="33" spans="1:89" s="68" customFormat="1" ht="9">
      <c r="A33" s="69"/>
      <c r="B33" s="37"/>
      <c r="C33" s="66" t="s">
        <v>12</v>
      </c>
      <c r="D33" s="44">
        <v>420058574.64</v>
      </c>
      <c r="E33" s="44">
        <v>396471086.91</v>
      </c>
      <c r="F33" s="44">
        <f t="shared" si="2"/>
        <v>23587487.72999996</v>
      </c>
      <c r="G33" s="67">
        <f t="shared" si="3"/>
        <v>0.9438471461980869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</row>
    <row r="34" spans="1:89" s="68" customFormat="1" ht="9">
      <c r="A34" s="69"/>
      <c r="B34" s="37"/>
      <c r="C34" s="66" t="s">
        <v>44</v>
      </c>
      <c r="D34" s="44">
        <v>222664596</v>
      </c>
      <c r="E34" s="44">
        <v>287471527.05</v>
      </c>
      <c r="F34" s="44">
        <f>D34-E34</f>
        <v>-64806931.05000001</v>
      </c>
      <c r="G34" s="67">
        <f>E34/D34</f>
        <v>1.2910517981493566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</row>
    <row r="35" spans="1:89" s="68" customFormat="1" ht="9">
      <c r="A35" s="69"/>
      <c r="B35" s="37"/>
      <c r="C35" s="66" t="s">
        <v>20</v>
      </c>
      <c r="D35" s="44">
        <v>109000000</v>
      </c>
      <c r="E35" s="44">
        <v>339235944.05</v>
      </c>
      <c r="F35" s="44">
        <f t="shared" si="2"/>
        <v>-230235944.05</v>
      </c>
      <c r="G35" s="67">
        <f t="shared" si="3"/>
        <v>3.112256367431193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</row>
    <row r="36" spans="1:89" s="68" customFormat="1" ht="9">
      <c r="A36" s="69"/>
      <c r="B36" s="37"/>
      <c r="C36" s="66" t="s">
        <v>21</v>
      </c>
      <c r="D36" s="44">
        <v>388850000</v>
      </c>
      <c r="E36" s="44">
        <v>274283860.88</v>
      </c>
      <c r="F36" s="44">
        <f t="shared" si="2"/>
        <v>114566139.12</v>
      </c>
      <c r="G36" s="67">
        <f t="shared" si="3"/>
        <v>0.7053718937379452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</row>
    <row r="37" spans="1:89" s="68" customFormat="1" ht="9">
      <c r="A37" s="69"/>
      <c r="B37" s="37"/>
      <c r="C37" s="66" t="s">
        <v>67</v>
      </c>
      <c r="D37" s="44">
        <v>100000000</v>
      </c>
      <c r="E37" s="44">
        <v>93750000</v>
      </c>
      <c r="F37" s="44">
        <f t="shared" si="2"/>
        <v>6250000</v>
      </c>
      <c r="G37" s="67">
        <f t="shared" si="3"/>
        <v>0.9375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</row>
    <row r="38" spans="1:89" s="68" customFormat="1" ht="9">
      <c r="A38" s="69"/>
      <c r="B38" s="37"/>
      <c r="C38" s="66" t="s">
        <v>17</v>
      </c>
      <c r="D38" s="44">
        <v>5281965127</v>
      </c>
      <c r="E38" s="44">
        <v>5343699200.54</v>
      </c>
      <c r="F38" s="44">
        <f>D38-E38</f>
        <v>-61734073.53999996</v>
      </c>
      <c r="G38" s="67">
        <f t="shared" si="3"/>
        <v>1.0116877094141405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</row>
    <row r="39" spans="1:89" s="68" customFormat="1" ht="9">
      <c r="A39" s="69"/>
      <c r="B39" s="37"/>
      <c r="C39" s="66" t="s">
        <v>13</v>
      </c>
      <c r="D39" s="44">
        <v>3176740314</v>
      </c>
      <c r="E39" s="44">
        <v>6393038175.03</v>
      </c>
      <c r="F39" s="44">
        <f t="shared" si="2"/>
        <v>-3216297861.0299997</v>
      </c>
      <c r="G39" s="67">
        <f>E39/D39</f>
        <v>2.012452244477041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</row>
    <row r="40" spans="1:89" s="68" customFormat="1" ht="9">
      <c r="A40" s="69"/>
      <c r="B40" s="37"/>
      <c r="C40" s="66" t="s">
        <v>61</v>
      </c>
      <c r="D40" s="44">
        <v>2671731075.23</v>
      </c>
      <c r="E40" s="44">
        <v>6968440657.36</v>
      </c>
      <c r="F40" s="44">
        <f>D40+-E40</f>
        <v>-4296709582.129999</v>
      </c>
      <c r="G40" s="67">
        <f>E40/D40</f>
        <v>2.6082118525945246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</row>
    <row r="41" spans="1:89" s="68" customFormat="1" ht="9">
      <c r="A41" s="69"/>
      <c r="B41" s="37"/>
      <c r="C41" s="66" t="s">
        <v>68</v>
      </c>
      <c r="D41" s="44">
        <v>11650000</v>
      </c>
      <c r="E41" s="44">
        <v>4128000</v>
      </c>
      <c r="F41" s="44">
        <f>D41+-E41</f>
        <v>7522000</v>
      </c>
      <c r="G41" s="67">
        <f>E41/D41</f>
        <v>0.35433476394849783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</row>
    <row r="42" spans="1:89" s="78" customFormat="1" ht="21" customHeight="1">
      <c r="A42" s="65"/>
      <c r="B42" s="37"/>
      <c r="C42" s="75" t="s">
        <v>14</v>
      </c>
      <c r="D42" s="76">
        <f>SUM(D28:D41)</f>
        <v>12854659686.869999</v>
      </c>
      <c r="E42" s="76">
        <f>SUM(E28:E41)</f>
        <v>20616001900.61</v>
      </c>
      <c r="F42" s="76">
        <f>SUM(F28:F41)</f>
        <v>-7761342213.739999</v>
      </c>
      <c r="G42" s="77">
        <f>E42/D42</f>
        <v>1.6037765606247507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</row>
    <row r="43" spans="1:89" s="68" customFormat="1" ht="9">
      <c r="A43" s="69"/>
      <c r="B43" s="37"/>
      <c r="C43" s="66"/>
      <c r="D43" s="71"/>
      <c r="E43" s="71"/>
      <c r="F43" s="71"/>
      <c r="G43" s="7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</row>
    <row r="44" spans="1:89" s="68" customFormat="1" ht="9">
      <c r="A44" s="65">
        <v>6</v>
      </c>
      <c r="B44" s="37" t="s">
        <v>22</v>
      </c>
      <c r="C44" s="66" t="s">
        <v>9</v>
      </c>
      <c r="D44" s="44">
        <v>470000000</v>
      </c>
      <c r="E44" s="44">
        <v>439461377.82</v>
      </c>
      <c r="F44" s="44">
        <f>D44-E44</f>
        <v>30538622.180000007</v>
      </c>
      <c r="G44" s="67">
        <f>E44/D44</f>
        <v>0.9350242081276595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</row>
    <row r="45" spans="1:89" s="68" customFormat="1" ht="9">
      <c r="A45" s="65"/>
      <c r="B45" s="37"/>
      <c r="C45" s="66" t="s">
        <v>21</v>
      </c>
      <c r="D45" s="44">
        <v>0</v>
      </c>
      <c r="E45" s="44">
        <v>9529522.15</v>
      </c>
      <c r="F45" s="44">
        <f>D45-E45</f>
        <v>-9529522.15</v>
      </c>
      <c r="G45" s="67" t="s">
        <v>73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</row>
    <row r="46" spans="1:89" s="68" customFormat="1" ht="9">
      <c r="A46" s="69"/>
      <c r="B46" s="37"/>
      <c r="C46" s="66" t="s">
        <v>13</v>
      </c>
      <c r="D46" s="44">
        <v>115000000</v>
      </c>
      <c r="E46" s="44">
        <v>433979968.57</v>
      </c>
      <c r="F46" s="44">
        <f>D46-E46</f>
        <v>-318979968.57</v>
      </c>
      <c r="G46" s="67">
        <f>E46/D46</f>
        <v>3.773738857130435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</row>
    <row r="47" spans="1:89" s="78" customFormat="1" ht="21" customHeight="1">
      <c r="A47" s="65"/>
      <c r="B47" s="37"/>
      <c r="C47" s="75" t="s">
        <v>14</v>
      </c>
      <c r="D47" s="76">
        <f>SUM(D44:D46)</f>
        <v>585000000</v>
      </c>
      <c r="E47" s="76">
        <f>SUM(E44:E46)</f>
        <v>882970868.54</v>
      </c>
      <c r="F47" s="76">
        <f>SUM(F44:F46)</f>
        <v>-297970868.53999996</v>
      </c>
      <c r="G47" s="77">
        <f>E47/D47</f>
        <v>1.509351912034188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</row>
    <row r="48" spans="1:89" s="68" customFormat="1" ht="9">
      <c r="A48" s="69"/>
      <c r="B48" s="37"/>
      <c r="C48" s="66"/>
      <c r="D48" s="71"/>
      <c r="E48" s="71"/>
      <c r="F48" s="71"/>
      <c r="G48" s="7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</row>
    <row r="49" spans="1:89" s="68" customFormat="1" ht="18.75">
      <c r="A49" s="65">
        <v>7</v>
      </c>
      <c r="B49" s="37" t="s">
        <v>55</v>
      </c>
      <c r="C49" s="66" t="s">
        <v>9</v>
      </c>
      <c r="D49" s="44">
        <v>2370000000</v>
      </c>
      <c r="E49" s="44">
        <v>1702383435.43</v>
      </c>
      <c r="F49" s="44">
        <f>D49-E49</f>
        <v>667616564.5699999</v>
      </c>
      <c r="G49" s="67">
        <f>E49/D49</f>
        <v>0.7183052470168777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</row>
    <row r="50" spans="1:89" s="68" customFormat="1" ht="9">
      <c r="A50" s="69"/>
      <c r="B50" s="37"/>
      <c r="C50" s="66" t="s">
        <v>13</v>
      </c>
      <c r="D50" s="44">
        <v>142270000</v>
      </c>
      <c r="E50" s="44">
        <v>240461720.71</v>
      </c>
      <c r="F50" s="44">
        <f>D50-E50</f>
        <v>-98191720.71000001</v>
      </c>
      <c r="G50" s="67">
        <f>E50/D50</f>
        <v>1.690178679342096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</row>
    <row r="51" spans="1:89" s="78" customFormat="1" ht="21" customHeight="1">
      <c r="A51" s="65"/>
      <c r="B51" s="37"/>
      <c r="C51" s="75" t="s">
        <v>14</v>
      </c>
      <c r="D51" s="76">
        <f>SUM(D49:D50)</f>
        <v>2512270000</v>
      </c>
      <c r="E51" s="76">
        <f>SUM(E49:E50)</f>
        <v>1942845156.14</v>
      </c>
      <c r="F51" s="76">
        <f>SUM(F49:F50)</f>
        <v>569424843.8599999</v>
      </c>
      <c r="G51" s="77">
        <f>E51/D51</f>
        <v>0.7733424974783761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</row>
    <row r="52" spans="1:89" s="68" customFormat="1" ht="9">
      <c r="A52" s="69"/>
      <c r="B52" s="37"/>
      <c r="C52" s="66"/>
      <c r="D52" s="71"/>
      <c r="E52" s="71"/>
      <c r="F52" s="71"/>
      <c r="G52" s="7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</row>
    <row r="53" spans="1:89" s="68" customFormat="1" ht="9">
      <c r="A53" s="69">
        <v>8</v>
      </c>
      <c r="B53" s="37" t="s">
        <v>23</v>
      </c>
      <c r="C53" s="66" t="s">
        <v>7</v>
      </c>
      <c r="D53" s="44">
        <v>931700000</v>
      </c>
      <c r="E53" s="44">
        <v>948003603.99</v>
      </c>
      <c r="F53" s="44">
        <f>D53-E53</f>
        <v>-16303603.99000001</v>
      </c>
      <c r="G53" s="67">
        <f>E53/D53</f>
        <v>1.0174987699796072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</row>
    <row r="54" spans="1:89" s="68" customFormat="1" ht="9">
      <c r="A54" s="69"/>
      <c r="B54" s="37"/>
      <c r="C54" s="66" t="s">
        <v>8</v>
      </c>
      <c r="D54" s="44">
        <v>190950000</v>
      </c>
      <c r="E54" s="44">
        <v>57205073</v>
      </c>
      <c r="F54" s="44">
        <f>D54-E54</f>
        <v>133744927</v>
      </c>
      <c r="G54" s="67">
        <f>E54/D54</f>
        <v>0.299581424456664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</row>
    <row r="55" spans="1:89" s="68" customFormat="1" ht="9">
      <c r="A55" s="69"/>
      <c r="B55" s="37"/>
      <c r="C55" s="66" t="s">
        <v>21</v>
      </c>
      <c r="D55" s="44">
        <v>1113000000</v>
      </c>
      <c r="E55" s="44">
        <v>1252411681.5</v>
      </c>
      <c r="F55" s="44">
        <f>D55-E55</f>
        <v>-139411681.5</v>
      </c>
      <c r="G55" s="67">
        <f>E55/D55</f>
        <v>1.125257575471698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</row>
    <row r="56" spans="1:89" s="68" customFormat="1" ht="9">
      <c r="A56" s="69"/>
      <c r="B56" s="37"/>
      <c r="C56" s="66" t="s">
        <v>13</v>
      </c>
      <c r="D56" s="44">
        <v>2300583750</v>
      </c>
      <c r="E56" s="44">
        <v>7651444925.24</v>
      </c>
      <c r="F56" s="44">
        <f>D56-E56</f>
        <v>-5350861175.24</v>
      </c>
      <c r="G56" s="67">
        <f>E56/D56</f>
        <v>3.3258710643505154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</row>
    <row r="57" spans="1:89" s="78" customFormat="1" ht="9">
      <c r="A57" s="65"/>
      <c r="B57" s="37"/>
      <c r="C57" s="75" t="s">
        <v>14</v>
      </c>
      <c r="D57" s="76">
        <f>SUM(D53:D56)</f>
        <v>4536233750</v>
      </c>
      <c r="E57" s="76">
        <f>SUM(E53:E56)</f>
        <v>9909065283.73</v>
      </c>
      <c r="F57" s="76">
        <f>SUM(F53:F56)</f>
        <v>-5372831533.73</v>
      </c>
      <c r="G57" s="77">
        <f>E57/D57</f>
        <v>2.184425633650382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</row>
    <row r="58" spans="1:89" s="68" customFormat="1" ht="9">
      <c r="A58" s="69"/>
      <c r="B58" s="37"/>
      <c r="C58" s="66"/>
      <c r="D58" s="71"/>
      <c r="E58" s="71"/>
      <c r="F58" s="71"/>
      <c r="G58" s="72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</row>
    <row r="59" spans="1:89" s="68" customFormat="1" ht="18.75">
      <c r="A59" s="69">
        <v>9</v>
      </c>
      <c r="B59" s="37" t="s">
        <v>24</v>
      </c>
      <c r="C59" s="66" t="s">
        <v>12</v>
      </c>
      <c r="D59" s="44">
        <v>4664535570.01</v>
      </c>
      <c r="E59" s="44">
        <v>4664535570.01</v>
      </c>
      <c r="F59" s="86">
        <f>D59-E59</f>
        <v>0</v>
      </c>
      <c r="G59" s="67">
        <f>E59/D59</f>
        <v>1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</row>
    <row r="60" spans="1:89" s="68" customFormat="1" ht="9">
      <c r="A60" s="69"/>
      <c r="B60" s="37"/>
      <c r="C60" s="66" t="s">
        <v>44</v>
      </c>
      <c r="D60" s="44">
        <v>57836827</v>
      </c>
      <c r="E60" s="44">
        <v>57836827</v>
      </c>
      <c r="F60" s="86">
        <f>D60-E60</f>
        <v>0</v>
      </c>
      <c r="G60" s="67">
        <f>E60/D60</f>
        <v>1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</row>
    <row r="61" spans="1:89" s="68" customFormat="1" ht="9" hidden="1" outlineLevel="1">
      <c r="A61" s="69"/>
      <c r="B61" s="37"/>
      <c r="C61" s="66" t="s">
        <v>17</v>
      </c>
      <c r="D61" s="44">
        <v>0</v>
      </c>
      <c r="E61" s="44">
        <v>0</v>
      </c>
      <c r="F61" s="86">
        <f>D61-E61</f>
        <v>0</v>
      </c>
      <c r="G61" s="67">
        <v>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</row>
    <row r="62" spans="1:89" s="68" customFormat="1" ht="9" collapsed="1">
      <c r="A62" s="69"/>
      <c r="B62" s="37"/>
      <c r="C62" s="66" t="s">
        <v>13</v>
      </c>
      <c r="D62" s="44">
        <v>1112822331.91</v>
      </c>
      <c r="E62" s="44">
        <v>1113702631.91</v>
      </c>
      <c r="F62" s="86">
        <f>D62-E62</f>
        <v>-880300</v>
      </c>
      <c r="G62" s="67">
        <f>E62/D62</f>
        <v>1.0007910517022867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</row>
    <row r="63" spans="1:89" s="78" customFormat="1" ht="21" customHeight="1">
      <c r="A63" s="65"/>
      <c r="B63" s="37"/>
      <c r="C63" s="75" t="s">
        <v>14</v>
      </c>
      <c r="D63" s="76">
        <f>SUM(D59:D62)</f>
        <v>5835194728.92</v>
      </c>
      <c r="E63" s="76">
        <f>SUM(E59:E62)</f>
        <v>5836075028.92</v>
      </c>
      <c r="F63" s="76">
        <f>SUM(F59:F62)</f>
        <v>-880300</v>
      </c>
      <c r="G63" s="77">
        <f>E63/D63</f>
        <v>1.0001508604324099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</row>
    <row r="64" spans="1:89" s="68" customFormat="1" ht="9">
      <c r="A64" s="69"/>
      <c r="B64" s="37"/>
      <c r="C64" s="66"/>
      <c r="D64" s="71"/>
      <c r="E64" s="71"/>
      <c r="F64" s="71"/>
      <c r="G64" s="72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</row>
    <row r="65" spans="1:89" s="92" customFormat="1" ht="15" customHeight="1" thickBot="1">
      <c r="A65" s="87"/>
      <c r="B65" s="88"/>
      <c r="C65" s="89" t="s">
        <v>63</v>
      </c>
      <c r="D65" s="90">
        <f>D17+D22+D26+D42+D47+D51+D57+D63</f>
        <v>328777228307.93</v>
      </c>
      <c r="E65" s="90">
        <f>E17+E22+E26+E42+E47+E51+E57+E63</f>
        <v>342653429872.17993</v>
      </c>
      <c r="F65" s="90">
        <f>F17+F22+F26+F42+F47+F51+F57+F63</f>
        <v>-13876201564.250004</v>
      </c>
      <c r="G65" s="91">
        <f>E65/D65</f>
        <v>1.0422054825258567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</row>
    <row r="66" spans="5:6" ht="9">
      <c r="E66" s="93"/>
      <c r="F66" s="93"/>
    </row>
  </sheetData>
  <sheetProtection/>
  <mergeCells count="3">
    <mergeCell ref="A65:B65"/>
    <mergeCell ref="A4:B4"/>
    <mergeCell ref="A3:G3"/>
  </mergeCells>
  <printOptions/>
  <pageMargins left="1" right="0" top="1.07" bottom="0.7480314960629921" header="0.31496062992125984" footer="0.31496062992125984"/>
  <pageSetup fitToHeight="0" horizontalDpi="600" verticalDpi="600" orientation="portrait" paperSize="17" scale="85" r:id="rId1"/>
  <ignoredErrors>
    <ignoredError sqref="F29 F34 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G25"/>
  <sheetViews>
    <sheetView zoomScale="126" zoomScaleNormal="126" zoomScalePageLayoutView="0" workbookViewId="0" topLeftCell="A1">
      <selection activeCell="A4" sqref="A4"/>
    </sheetView>
  </sheetViews>
  <sheetFormatPr defaultColWidth="11.421875" defaultRowHeight="15"/>
  <cols>
    <col min="1" max="1" width="9.7109375" style="1" customWidth="1"/>
    <col min="2" max="2" width="42.57421875" style="1" customWidth="1"/>
    <col min="3" max="3" width="18.140625" style="1" customWidth="1"/>
    <col min="4" max="4" width="18.28125" style="1" customWidth="1"/>
    <col min="5" max="5" width="17.8515625" style="1" customWidth="1"/>
    <col min="6" max="6" width="12.8515625" style="1" customWidth="1"/>
    <col min="7" max="7" width="12.8515625" style="1" bestFit="1" customWidth="1"/>
    <col min="8" max="16384" width="11.421875" style="1" customWidth="1"/>
  </cols>
  <sheetData>
    <row r="2" spans="1:6" ht="9.75">
      <c r="A2" s="9"/>
      <c r="B2" s="9"/>
      <c r="C2" s="9"/>
      <c r="D2" s="9"/>
      <c r="E2" s="9"/>
      <c r="F2" s="9"/>
    </row>
    <row r="3" spans="1:6" ht="15" thickBot="1">
      <c r="A3" s="16" t="s">
        <v>74</v>
      </c>
      <c r="B3" s="17"/>
      <c r="C3" s="17"/>
      <c r="D3" s="17"/>
      <c r="E3" s="17"/>
      <c r="F3" s="18"/>
    </row>
    <row r="4" spans="1:6" s="32" customFormat="1" ht="32.25" customHeight="1" thickBot="1">
      <c r="A4" s="46" t="s">
        <v>26</v>
      </c>
      <c r="B4" s="47" t="s">
        <v>1</v>
      </c>
      <c r="C4" s="47" t="s">
        <v>2</v>
      </c>
      <c r="D4" s="48" t="s">
        <v>3</v>
      </c>
      <c r="E4" s="48" t="s">
        <v>27</v>
      </c>
      <c r="F4" s="49" t="s">
        <v>57</v>
      </c>
    </row>
    <row r="5" spans="1:6" s="32" customFormat="1" ht="9.75" customHeight="1">
      <c r="A5" s="24" t="s">
        <v>45</v>
      </c>
      <c r="B5" s="25" t="s">
        <v>19</v>
      </c>
      <c r="C5" s="27">
        <v>360000000</v>
      </c>
      <c r="D5" s="27">
        <v>398105529.96</v>
      </c>
      <c r="E5" s="27">
        <f>C5-D5</f>
        <v>-38105529.95999998</v>
      </c>
      <c r="F5" s="28">
        <f>D5/C5</f>
        <v>1.1058486943333332</v>
      </c>
    </row>
    <row r="6" spans="1:6" s="32" customFormat="1" ht="9.75">
      <c r="A6" s="50" t="s">
        <v>46</v>
      </c>
      <c r="B6" s="25" t="s">
        <v>6</v>
      </c>
      <c r="C6" s="27">
        <v>165857300</v>
      </c>
      <c r="D6" s="27">
        <v>146109382.54</v>
      </c>
      <c r="E6" s="27">
        <f aca="true" t="shared" si="0" ref="E6:E18">C6-D6</f>
        <v>19747917.46000001</v>
      </c>
      <c r="F6" s="28">
        <f aca="true" t="shared" si="1" ref="F6:F21">D6/C6</f>
        <v>0.880934288330993</v>
      </c>
    </row>
    <row r="7" spans="1:6" s="32" customFormat="1" ht="9.75">
      <c r="A7" s="50" t="s">
        <v>47</v>
      </c>
      <c r="B7" s="25" t="s">
        <v>54</v>
      </c>
      <c r="C7" s="27">
        <v>0</v>
      </c>
      <c r="D7" s="27">
        <v>3982873</v>
      </c>
      <c r="E7" s="27">
        <f t="shared" si="0"/>
        <v>-3982873</v>
      </c>
      <c r="F7" s="28">
        <v>0</v>
      </c>
    </row>
    <row r="8" spans="1:6" s="32" customFormat="1" ht="9.75">
      <c r="A8" s="50" t="s">
        <v>48</v>
      </c>
      <c r="B8" s="25" t="s">
        <v>7</v>
      </c>
      <c r="C8" s="27">
        <v>5074298325.99</v>
      </c>
      <c r="D8" s="27">
        <v>3816440385.25</v>
      </c>
      <c r="E8" s="27">
        <f t="shared" si="0"/>
        <v>1257857940.7399998</v>
      </c>
      <c r="F8" s="28">
        <f t="shared" si="1"/>
        <v>0.7521119453506726</v>
      </c>
    </row>
    <row r="9" spans="1:6" s="32" customFormat="1" ht="9.75">
      <c r="A9" s="50" t="s">
        <v>49</v>
      </c>
      <c r="B9" s="25" t="s">
        <v>8</v>
      </c>
      <c r="C9" s="27">
        <v>2819450000</v>
      </c>
      <c r="D9" s="27">
        <v>1936762049.41</v>
      </c>
      <c r="E9" s="27">
        <f t="shared" si="0"/>
        <v>882687950.5899999</v>
      </c>
      <c r="F9" s="28">
        <f t="shared" si="1"/>
        <v>0.6869290285020129</v>
      </c>
    </row>
    <row r="10" spans="1:6" s="32" customFormat="1" ht="9.75">
      <c r="A10" s="50" t="s">
        <v>50</v>
      </c>
      <c r="B10" s="25" t="s">
        <v>40</v>
      </c>
      <c r="C10" s="27">
        <v>8096799762.67</v>
      </c>
      <c r="D10" s="27">
        <v>7775016517.37</v>
      </c>
      <c r="E10" s="27">
        <f t="shared" si="0"/>
        <v>321783245.3000002</v>
      </c>
      <c r="F10" s="28">
        <f t="shared" si="1"/>
        <v>0.9602579717009219</v>
      </c>
    </row>
    <row r="11" spans="1:6" s="32" customFormat="1" ht="9.75">
      <c r="A11" s="50" t="s">
        <v>51</v>
      </c>
      <c r="B11" s="25" t="s">
        <v>10</v>
      </c>
      <c r="C11" s="27">
        <v>12000000</v>
      </c>
      <c r="D11" s="27">
        <v>313018828.5</v>
      </c>
      <c r="E11" s="27">
        <f t="shared" si="0"/>
        <v>-301018828.5</v>
      </c>
      <c r="F11" s="28">
        <f t="shared" si="1"/>
        <v>26.084902375</v>
      </c>
    </row>
    <row r="12" spans="1:6" s="32" customFormat="1" ht="9.75">
      <c r="A12" s="50" t="s">
        <v>52</v>
      </c>
      <c r="B12" s="25" t="s">
        <v>11</v>
      </c>
      <c r="C12" s="27">
        <v>275200000</v>
      </c>
      <c r="D12" s="27">
        <v>181896529.66</v>
      </c>
      <c r="E12" s="27">
        <f t="shared" si="0"/>
        <v>93303470.34</v>
      </c>
      <c r="F12" s="28">
        <f t="shared" si="1"/>
        <v>0.6609612269622093</v>
      </c>
    </row>
    <row r="13" spans="1:6" s="32" customFormat="1" ht="9.75">
      <c r="A13" s="50" t="s">
        <v>53</v>
      </c>
      <c r="B13" s="25" t="s">
        <v>12</v>
      </c>
      <c r="C13" s="27">
        <v>269606993755.99</v>
      </c>
      <c r="D13" s="27">
        <v>269583405568.17</v>
      </c>
      <c r="E13" s="27">
        <f t="shared" si="0"/>
        <v>23588187.819976807</v>
      </c>
      <c r="F13" s="28">
        <f>D13/C13</f>
        <v>0.9999125089913605</v>
      </c>
    </row>
    <row r="14" spans="1:6" s="32" customFormat="1" ht="9.75">
      <c r="A14" s="24">
        <v>10</v>
      </c>
      <c r="B14" s="25" t="s">
        <v>43</v>
      </c>
      <c r="C14" s="27">
        <v>362496423</v>
      </c>
      <c r="D14" s="27">
        <v>427310402.77</v>
      </c>
      <c r="E14" s="27">
        <f t="shared" si="0"/>
        <v>-64813979.76999998</v>
      </c>
      <c r="F14" s="28">
        <f t="shared" si="1"/>
        <v>1.1787989498864655</v>
      </c>
    </row>
    <row r="15" spans="1:6" s="32" customFormat="1" ht="9.75">
      <c r="A15" s="24">
        <v>11</v>
      </c>
      <c r="B15" s="25" t="s">
        <v>41</v>
      </c>
      <c r="C15" s="27">
        <v>109000000</v>
      </c>
      <c r="D15" s="27">
        <v>339235944.05</v>
      </c>
      <c r="E15" s="27">
        <f t="shared" si="0"/>
        <v>-230235944.05</v>
      </c>
      <c r="F15" s="28">
        <f t="shared" si="1"/>
        <v>3.112256367431193</v>
      </c>
    </row>
    <row r="16" spans="1:6" s="32" customFormat="1" ht="9.75">
      <c r="A16" s="24">
        <v>12</v>
      </c>
      <c r="B16" s="25" t="s">
        <v>66</v>
      </c>
      <c r="C16" s="27">
        <v>1515691695.27</v>
      </c>
      <c r="D16" s="27">
        <v>1618741558.2</v>
      </c>
      <c r="E16" s="27">
        <f t="shared" si="0"/>
        <v>-103049862.93000007</v>
      </c>
      <c r="F16" s="28">
        <f t="shared" si="1"/>
        <v>1.0679886702893382</v>
      </c>
    </row>
    <row r="17" spans="1:6" s="32" customFormat="1" ht="9.75">
      <c r="A17" s="24">
        <v>13</v>
      </c>
      <c r="B17" s="25" t="s">
        <v>42</v>
      </c>
      <c r="C17" s="27">
        <v>100000000</v>
      </c>
      <c r="D17" s="27">
        <v>93750000</v>
      </c>
      <c r="E17" s="27">
        <f t="shared" si="0"/>
        <v>6250000</v>
      </c>
      <c r="F17" s="28">
        <f t="shared" si="1"/>
        <v>0.9375</v>
      </c>
    </row>
    <row r="18" spans="1:6" s="32" customFormat="1" ht="9.75">
      <c r="A18" s="24">
        <v>14</v>
      </c>
      <c r="B18" s="25" t="s">
        <v>17</v>
      </c>
      <c r="C18" s="27">
        <v>5430181231.07</v>
      </c>
      <c r="D18" s="27">
        <v>5726159312.73</v>
      </c>
      <c r="E18" s="27">
        <f t="shared" si="0"/>
        <v>-295978081.65999985</v>
      </c>
      <c r="F18" s="28">
        <f t="shared" si="1"/>
        <v>1.0545061148174015</v>
      </c>
    </row>
    <row r="19" spans="1:6" s="32" customFormat="1" ht="9.75">
      <c r="A19" s="24">
        <v>15</v>
      </c>
      <c r="B19" s="25" t="s">
        <v>13</v>
      </c>
      <c r="C19" s="27">
        <v>32165878738.71</v>
      </c>
      <c r="D19" s="27">
        <v>43320926333.21</v>
      </c>
      <c r="E19" s="27">
        <f>C19-D19</f>
        <v>-11155047594.5</v>
      </c>
      <c r="F19" s="28">
        <f>D19/C19</f>
        <v>1.3467975392531548</v>
      </c>
    </row>
    <row r="20" spans="1:6" s="32" customFormat="1" ht="9.75">
      <c r="A20" s="24">
        <v>16</v>
      </c>
      <c r="B20" s="51" t="s">
        <v>60</v>
      </c>
      <c r="C20" s="27">
        <v>2671731075.23</v>
      </c>
      <c r="D20" s="27">
        <v>6968440657.36</v>
      </c>
      <c r="E20" s="27">
        <f>C20-D20</f>
        <v>-4296709582.129999</v>
      </c>
      <c r="F20" s="28">
        <f t="shared" si="1"/>
        <v>2.6082118525945246</v>
      </c>
    </row>
    <row r="21" spans="1:6" s="32" customFormat="1" ht="9.75">
      <c r="A21" s="24">
        <v>19</v>
      </c>
      <c r="B21" s="51" t="s">
        <v>64</v>
      </c>
      <c r="C21" s="27">
        <v>11650000</v>
      </c>
      <c r="D21" s="27">
        <v>4128000</v>
      </c>
      <c r="E21" s="27">
        <f>C21-D21</f>
        <v>7522000</v>
      </c>
      <c r="F21" s="28">
        <f t="shared" si="1"/>
        <v>0.35433476394849783</v>
      </c>
    </row>
    <row r="22" spans="1:7" s="32" customFormat="1" ht="15" customHeight="1" thickBot="1">
      <c r="A22" s="52"/>
      <c r="B22" s="53" t="s">
        <v>63</v>
      </c>
      <c r="C22" s="54">
        <f>SUM(C5:C21)</f>
        <v>328777228307.93</v>
      </c>
      <c r="D22" s="54">
        <f>SUM(D5:D21)</f>
        <v>342653429872.18</v>
      </c>
      <c r="E22" s="54">
        <f>SUM(E5:E21)</f>
        <v>-13876201564.250021</v>
      </c>
      <c r="F22" s="55">
        <f>D22/C22</f>
        <v>1.0422054825258569</v>
      </c>
      <c r="G22" s="56"/>
    </row>
    <row r="23" s="57" customFormat="1" ht="9.75"/>
    <row r="25" spans="3:4" ht="9.75">
      <c r="C25" s="2"/>
      <c r="D25" s="2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landscape" r:id="rId1"/>
  <ignoredErrors>
    <ignoredError sqref="A5:A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81"/>
  <sheetViews>
    <sheetView zoomScale="166" zoomScaleNormal="166" zoomScalePageLayoutView="0" workbookViewId="0" topLeftCell="A48">
      <selection activeCell="H67" sqref="A3:H67"/>
    </sheetView>
  </sheetViews>
  <sheetFormatPr defaultColWidth="11.421875" defaultRowHeight="15"/>
  <cols>
    <col min="1" max="1" width="3.140625" style="4" customWidth="1"/>
    <col min="2" max="2" width="16.28125" style="8" customWidth="1"/>
    <col min="3" max="3" width="22.7109375" style="3" customWidth="1"/>
    <col min="4" max="4" width="14.421875" style="3" customWidth="1"/>
    <col min="5" max="5" width="14.8515625" style="3" customWidth="1"/>
    <col min="6" max="6" width="15.28125" style="3" customWidth="1"/>
    <col min="7" max="7" width="14.7109375" style="3" customWidth="1"/>
    <col min="8" max="8" width="11.00390625" style="8" customWidth="1"/>
    <col min="9" max="9" width="14.7109375" style="10" bestFit="1" customWidth="1"/>
    <col min="10" max="16384" width="11.421875" style="3" customWidth="1"/>
  </cols>
  <sheetData>
    <row r="2" spans="9:11" ht="9.75" thickBot="1">
      <c r="I2" s="6"/>
      <c r="J2" s="6"/>
      <c r="K2" s="6"/>
    </row>
    <row r="3" spans="1:11" s="7" customFormat="1" ht="18.75" customHeight="1">
      <c r="A3" s="94" t="s">
        <v>71</v>
      </c>
      <c r="B3" s="95"/>
      <c r="C3" s="95"/>
      <c r="D3" s="95"/>
      <c r="E3" s="95"/>
      <c r="F3" s="95"/>
      <c r="G3" s="95"/>
      <c r="H3" s="96"/>
      <c r="I3" s="6"/>
      <c r="J3" s="6"/>
      <c r="K3" s="6"/>
    </row>
    <row r="4" spans="1:11" s="5" customFormat="1" ht="37.5" customHeight="1">
      <c r="A4" s="97" t="s">
        <v>0</v>
      </c>
      <c r="B4" s="19"/>
      <c r="C4" s="15" t="s">
        <v>1</v>
      </c>
      <c r="D4" s="15" t="s">
        <v>2</v>
      </c>
      <c r="E4" s="15" t="s">
        <v>28</v>
      </c>
      <c r="F4" s="15" t="s">
        <v>29</v>
      </c>
      <c r="G4" s="15" t="s">
        <v>30</v>
      </c>
      <c r="H4" s="98" t="s">
        <v>58</v>
      </c>
      <c r="I4" s="6"/>
      <c r="J4" s="6"/>
      <c r="K4" s="6"/>
    </row>
    <row r="5" spans="1:8" s="40" customFormat="1" ht="16.5" customHeight="1">
      <c r="A5" s="65">
        <v>1</v>
      </c>
      <c r="B5" s="37" t="s">
        <v>5</v>
      </c>
      <c r="C5" s="38" t="s">
        <v>31</v>
      </c>
      <c r="D5" s="39">
        <v>204385575903.65997</v>
      </c>
      <c r="E5" s="39">
        <v>202371479894.34</v>
      </c>
      <c r="F5" s="39">
        <v>0</v>
      </c>
      <c r="G5" s="39">
        <f aca="true" t="shared" si="0" ref="G5:G11">D5-E5-F5</f>
        <v>2014096009.3199768</v>
      </c>
      <c r="H5" s="67">
        <f>(E5+F5)/D5</f>
        <v>0.9901456059195227</v>
      </c>
    </row>
    <row r="6" spans="1:8" s="40" customFormat="1" ht="9">
      <c r="A6" s="65"/>
      <c r="B6" s="37"/>
      <c r="C6" s="38" t="s">
        <v>32</v>
      </c>
      <c r="D6" s="39">
        <v>15256920012.089998</v>
      </c>
      <c r="E6" s="39">
        <v>12560479649.119997</v>
      </c>
      <c r="F6" s="39">
        <v>1607171147.5500002</v>
      </c>
      <c r="G6" s="39">
        <f t="shared" si="0"/>
        <v>1089269215.420001</v>
      </c>
      <c r="H6" s="67">
        <f aca="true" t="shared" si="1" ref="H6:H18">(E6+F6)/D6</f>
        <v>0.9286049075070962</v>
      </c>
    </row>
    <row r="7" spans="1:8" s="40" customFormat="1" ht="9">
      <c r="A7" s="65"/>
      <c r="B7" s="37"/>
      <c r="C7" s="38" t="s">
        <v>33</v>
      </c>
      <c r="D7" s="39">
        <v>5374797642.670001</v>
      </c>
      <c r="E7" s="39">
        <v>4400963629.160001</v>
      </c>
      <c r="F7" s="39">
        <v>528319737.9299999</v>
      </c>
      <c r="G7" s="39">
        <f t="shared" si="0"/>
        <v>445514275.58000034</v>
      </c>
      <c r="H7" s="67">
        <f t="shared" si="1"/>
        <v>0.9171105025344387</v>
      </c>
    </row>
    <row r="8" spans="1:8" s="40" customFormat="1" ht="9">
      <c r="A8" s="65"/>
      <c r="B8" s="37"/>
      <c r="C8" s="38" t="s">
        <v>34</v>
      </c>
      <c r="D8" s="39">
        <v>98488687.33</v>
      </c>
      <c r="E8" s="39">
        <v>55314202.12</v>
      </c>
      <c r="F8" s="39">
        <v>0</v>
      </c>
      <c r="G8" s="39">
        <f t="shared" si="0"/>
        <v>43174485.21</v>
      </c>
      <c r="H8" s="67">
        <f t="shared" si="1"/>
        <v>0.5616300066490083</v>
      </c>
    </row>
    <row r="9" spans="1:8" s="40" customFormat="1" ht="9">
      <c r="A9" s="65"/>
      <c r="B9" s="37"/>
      <c r="C9" s="38" t="s">
        <v>35</v>
      </c>
      <c r="D9" s="39">
        <v>12562021957.659996</v>
      </c>
      <c r="E9" s="39">
        <v>8387367032.379999</v>
      </c>
      <c r="F9" s="39">
        <v>3080801809.830001</v>
      </c>
      <c r="G9" s="39">
        <f t="shared" si="0"/>
        <v>1093853115.449996</v>
      </c>
      <c r="H9" s="67">
        <f t="shared" si="1"/>
        <v>0.912923801666897</v>
      </c>
    </row>
    <row r="10" spans="1:8" s="40" customFormat="1" ht="9">
      <c r="A10" s="65"/>
      <c r="B10" s="37"/>
      <c r="C10" s="38" t="s">
        <v>36</v>
      </c>
      <c r="D10" s="39">
        <v>43033007993.77</v>
      </c>
      <c r="E10" s="39">
        <v>42082545533.69998</v>
      </c>
      <c r="F10" s="39">
        <v>95373721.73</v>
      </c>
      <c r="G10" s="39">
        <f t="shared" si="0"/>
        <v>855088738.3400149</v>
      </c>
      <c r="H10" s="67">
        <f t="shared" si="1"/>
        <v>0.9801294685590233</v>
      </c>
    </row>
    <row r="11" spans="1:8" s="40" customFormat="1" ht="9">
      <c r="A11" s="65"/>
      <c r="B11" s="37"/>
      <c r="C11" s="38" t="s">
        <v>65</v>
      </c>
      <c r="D11" s="39">
        <v>-0.03</v>
      </c>
      <c r="E11" s="39">
        <v>0</v>
      </c>
      <c r="F11" s="39">
        <v>0</v>
      </c>
      <c r="G11" s="39">
        <f t="shared" si="0"/>
        <v>-0.03</v>
      </c>
      <c r="H11" s="67">
        <f t="shared" si="1"/>
        <v>0</v>
      </c>
    </row>
    <row r="12" spans="1:11" s="43" customFormat="1" ht="21" customHeight="1">
      <c r="A12" s="65"/>
      <c r="B12" s="37"/>
      <c r="C12" s="41" t="s">
        <v>14</v>
      </c>
      <c r="D12" s="42">
        <f>SUM(D5:D11)</f>
        <v>280710812197.14996</v>
      </c>
      <c r="E12" s="42">
        <f>SUM(E5:E11)</f>
        <v>269858149940.81998</v>
      </c>
      <c r="F12" s="42">
        <f>SUM(F5:F11)</f>
        <v>5311666417.040001</v>
      </c>
      <c r="G12" s="42">
        <f>SUM(G5:G11)</f>
        <v>5540995839.28999</v>
      </c>
      <c r="H12" s="77">
        <f>(E12+F12)/D12</f>
        <v>0.9802608392746966</v>
      </c>
      <c r="I12" s="40"/>
      <c r="J12" s="40"/>
      <c r="K12" s="40"/>
    </row>
    <row r="13" spans="1:8" s="40" customFormat="1" ht="15.75" customHeight="1">
      <c r="A13" s="65">
        <v>2</v>
      </c>
      <c r="B13" s="37" t="s">
        <v>15</v>
      </c>
      <c r="C13" s="38" t="s">
        <v>31</v>
      </c>
      <c r="D13" s="39">
        <v>1124442983.2399998</v>
      </c>
      <c r="E13" s="39">
        <v>861027500.5899999</v>
      </c>
      <c r="F13" s="39">
        <v>0</v>
      </c>
      <c r="G13" s="39">
        <f aca="true" t="shared" si="2" ref="G13:G19">D13-E13-F13</f>
        <v>263415482.64999986</v>
      </c>
      <c r="H13" s="67">
        <f t="shared" si="1"/>
        <v>0.7657369145645896</v>
      </c>
    </row>
    <row r="14" spans="1:8" s="40" customFormat="1" ht="9">
      <c r="A14" s="65"/>
      <c r="B14" s="37"/>
      <c r="C14" s="38" t="s">
        <v>32</v>
      </c>
      <c r="D14" s="39">
        <v>1445537419.0500002</v>
      </c>
      <c r="E14" s="39">
        <v>801690022.43</v>
      </c>
      <c r="F14" s="39">
        <v>93052652.52</v>
      </c>
      <c r="G14" s="39">
        <f t="shared" si="2"/>
        <v>550794744.1000003</v>
      </c>
      <c r="H14" s="67">
        <f t="shared" si="1"/>
        <v>0.6189688783968113</v>
      </c>
    </row>
    <row r="15" spans="1:8" s="40" customFormat="1" ht="9">
      <c r="A15" s="65"/>
      <c r="B15" s="37"/>
      <c r="C15" s="38" t="s">
        <v>33</v>
      </c>
      <c r="D15" s="39">
        <v>373010312.71999997</v>
      </c>
      <c r="E15" s="39">
        <v>117547937.15000002</v>
      </c>
      <c r="F15" s="39">
        <v>35306017.46</v>
      </c>
      <c r="G15" s="39">
        <f t="shared" si="2"/>
        <v>220156358.10999992</v>
      </c>
      <c r="H15" s="67">
        <f t="shared" si="1"/>
        <v>0.4097847952121897</v>
      </c>
    </row>
    <row r="16" spans="1:8" s="40" customFormat="1" ht="9">
      <c r="A16" s="65"/>
      <c r="B16" s="37"/>
      <c r="C16" s="38" t="s">
        <v>34</v>
      </c>
      <c r="D16" s="39">
        <v>1500000</v>
      </c>
      <c r="E16" s="39">
        <v>387020.25</v>
      </c>
      <c r="F16" s="39">
        <v>0</v>
      </c>
      <c r="G16" s="39">
        <f t="shared" si="2"/>
        <v>1112979.75</v>
      </c>
      <c r="H16" s="67">
        <f>(E16+F16)/D16</f>
        <v>0.2580135</v>
      </c>
    </row>
    <row r="17" spans="1:8" s="40" customFormat="1" ht="9">
      <c r="A17" s="65"/>
      <c r="B17" s="37"/>
      <c r="C17" s="38" t="s">
        <v>35</v>
      </c>
      <c r="D17" s="39">
        <v>786954724.0999999</v>
      </c>
      <c r="E17" s="39">
        <v>52840766.97</v>
      </c>
      <c r="F17" s="39">
        <v>97586347.55000001</v>
      </c>
      <c r="G17" s="39">
        <f t="shared" si="2"/>
        <v>636527609.5799999</v>
      </c>
      <c r="H17" s="67">
        <f t="shared" si="1"/>
        <v>0.19115091365902384</v>
      </c>
    </row>
    <row r="18" spans="1:8" s="40" customFormat="1" ht="9">
      <c r="A18" s="65"/>
      <c r="B18" s="37"/>
      <c r="C18" s="38" t="s">
        <v>36</v>
      </c>
      <c r="D18" s="39">
        <v>286554560.93</v>
      </c>
      <c r="E18" s="39">
        <v>133458661.25000001</v>
      </c>
      <c r="F18" s="39">
        <v>0</v>
      </c>
      <c r="G18" s="39">
        <f t="shared" si="2"/>
        <v>153095899.68</v>
      </c>
      <c r="H18" s="67">
        <f t="shared" si="1"/>
        <v>0.4657356030797971</v>
      </c>
    </row>
    <row r="19" spans="1:8" s="40" customFormat="1" ht="9">
      <c r="A19" s="65"/>
      <c r="B19" s="37"/>
      <c r="C19" s="38" t="s">
        <v>65</v>
      </c>
      <c r="D19" s="39">
        <v>0</v>
      </c>
      <c r="E19" s="39">
        <v>0</v>
      </c>
      <c r="F19" s="39">
        <v>0</v>
      </c>
      <c r="G19" s="39">
        <f t="shared" si="2"/>
        <v>0</v>
      </c>
      <c r="H19" s="67">
        <v>0</v>
      </c>
    </row>
    <row r="20" spans="1:11" s="43" customFormat="1" ht="21" customHeight="1">
      <c r="A20" s="65"/>
      <c r="B20" s="37"/>
      <c r="C20" s="41" t="s">
        <v>14</v>
      </c>
      <c r="D20" s="42">
        <f>SUM(D13:D19)</f>
        <v>4018000000.0399995</v>
      </c>
      <c r="E20" s="42">
        <f>SUM(E13:E19)</f>
        <v>1966951908.64</v>
      </c>
      <c r="F20" s="42">
        <f>SUM(F13:F19)</f>
        <v>225945017.53</v>
      </c>
      <c r="G20" s="42">
        <f>SUM(G13:G19)</f>
        <v>1825103073.8700001</v>
      </c>
      <c r="H20" s="77">
        <f aca="true" t="shared" si="3" ref="H20:H28">(E20+F20)/D20</f>
        <v>0.5457682743026804</v>
      </c>
      <c r="I20" s="40"/>
      <c r="J20" s="40"/>
      <c r="K20" s="40"/>
    </row>
    <row r="21" spans="1:8" s="40" customFormat="1" ht="9">
      <c r="A21" s="65">
        <v>3</v>
      </c>
      <c r="B21" s="37" t="s">
        <v>38</v>
      </c>
      <c r="C21" s="38" t="s">
        <v>32</v>
      </c>
      <c r="D21" s="39">
        <v>398688562.66</v>
      </c>
      <c r="E21" s="39">
        <v>324346207.74</v>
      </c>
      <c r="F21" s="39">
        <v>66092658.9</v>
      </c>
      <c r="G21" s="39">
        <f>D21-E21-F21</f>
        <v>8249696.020000018</v>
      </c>
      <c r="H21" s="67">
        <f t="shared" si="3"/>
        <v>0.9793079190309371</v>
      </c>
    </row>
    <row r="22" spans="1:8" s="40" customFormat="1" ht="9">
      <c r="A22" s="65"/>
      <c r="B22" s="37"/>
      <c r="C22" s="38" t="s">
        <v>33</v>
      </c>
      <c r="D22" s="39">
        <v>1324021.45</v>
      </c>
      <c r="E22" s="39">
        <v>0</v>
      </c>
      <c r="F22" s="39">
        <v>1324021.45</v>
      </c>
      <c r="G22" s="39">
        <f>D22-E22-F22</f>
        <v>0</v>
      </c>
      <c r="H22" s="67">
        <f t="shared" si="3"/>
        <v>1</v>
      </c>
    </row>
    <row r="23" spans="1:8" s="40" customFormat="1" ht="9">
      <c r="A23" s="65"/>
      <c r="B23" s="37"/>
      <c r="C23" s="38" t="s">
        <v>34</v>
      </c>
      <c r="D23" s="39">
        <v>4347248578.97</v>
      </c>
      <c r="E23" s="39">
        <v>4347248578.97</v>
      </c>
      <c r="F23" s="39">
        <v>0</v>
      </c>
      <c r="G23" s="39">
        <f>D23-E23-F23</f>
        <v>0</v>
      </c>
      <c r="H23" s="67">
        <f t="shared" si="3"/>
        <v>1</v>
      </c>
    </row>
    <row r="24" spans="1:8" s="40" customFormat="1" ht="9">
      <c r="A24" s="65"/>
      <c r="B24" s="37"/>
      <c r="C24" s="38" t="s">
        <v>35</v>
      </c>
      <c r="D24" s="39">
        <v>9012158691.619999</v>
      </c>
      <c r="E24" s="39">
        <v>1730530871.4899998</v>
      </c>
      <c r="F24" s="39">
        <v>3775043466.2000003</v>
      </c>
      <c r="G24" s="39">
        <f>D24-E24-F24</f>
        <v>3506584353.929999</v>
      </c>
      <c r="H24" s="67">
        <f t="shared" si="3"/>
        <v>0.6109051700131941</v>
      </c>
    </row>
    <row r="25" spans="1:8" s="40" customFormat="1" ht="9">
      <c r="A25" s="65"/>
      <c r="B25" s="37"/>
      <c r="C25" s="38" t="s">
        <v>37</v>
      </c>
      <c r="D25" s="44">
        <v>3960934994.32</v>
      </c>
      <c r="E25" s="39">
        <v>3960934994.82</v>
      </c>
      <c r="F25" s="39">
        <v>0</v>
      </c>
      <c r="G25" s="39">
        <f>D25-E25-F25</f>
        <v>-0.5</v>
      </c>
      <c r="H25" s="67">
        <f t="shared" si="3"/>
        <v>1.0000000001262328</v>
      </c>
    </row>
    <row r="26" spans="1:11" s="43" customFormat="1" ht="21" customHeight="1">
      <c r="A26" s="65"/>
      <c r="B26" s="37"/>
      <c r="C26" s="41" t="s">
        <v>14</v>
      </c>
      <c r="D26" s="42">
        <f>SUM(D21:D25)</f>
        <v>17720354849.02</v>
      </c>
      <c r="E26" s="42">
        <f>SUM(E21:E25)</f>
        <v>10363060653.02</v>
      </c>
      <c r="F26" s="42">
        <f>SUM(F21:F25)</f>
        <v>3842460146.55</v>
      </c>
      <c r="G26" s="42">
        <f>SUM(G21:G25)</f>
        <v>3514834049.449999</v>
      </c>
      <c r="H26" s="77">
        <f t="shared" si="3"/>
        <v>0.8016499060319673</v>
      </c>
      <c r="I26" s="40"/>
      <c r="J26" s="40"/>
      <c r="K26" s="40"/>
    </row>
    <row r="27" spans="1:8" s="40" customFormat="1" ht="9">
      <c r="A27" s="65">
        <v>4</v>
      </c>
      <c r="B27" s="37" t="s">
        <v>16</v>
      </c>
      <c r="C27" s="38" t="s">
        <v>39</v>
      </c>
      <c r="D27" s="39">
        <v>2953095.86</v>
      </c>
      <c r="E27" s="39">
        <v>0</v>
      </c>
      <c r="F27" s="39">
        <v>0</v>
      </c>
      <c r="G27" s="39">
        <f>D27-E27-F27</f>
        <v>2953095.86</v>
      </c>
      <c r="H27" s="67">
        <f t="shared" si="3"/>
        <v>0</v>
      </c>
    </row>
    <row r="28" spans="1:11" s="43" customFormat="1" ht="21" customHeight="1">
      <c r="A28" s="65"/>
      <c r="B28" s="37"/>
      <c r="C28" s="41" t="s">
        <v>14</v>
      </c>
      <c r="D28" s="42">
        <f>SUM(D27)</f>
        <v>2953095.86</v>
      </c>
      <c r="E28" s="42">
        <f>SUM(E27)</f>
        <v>0</v>
      </c>
      <c r="F28" s="42">
        <f>SUM(F27)</f>
        <v>0</v>
      </c>
      <c r="G28" s="42">
        <f>SUM(G27)</f>
        <v>2953095.86</v>
      </c>
      <c r="H28" s="77">
        <f t="shared" si="3"/>
        <v>0</v>
      </c>
      <c r="I28" s="40"/>
      <c r="J28" s="40"/>
      <c r="K28" s="40"/>
    </row>
    <row r="29" spans="1:8" s="40" customFormat="1" ht="9">
      <c r="A29" s="65">
        <v>5</v>
      </c>
      <c r="B29" s="37" t="s">
        <v>18</v>
      </c>
      <c r="C29" s="38" t="s">
        <v>31</v>
      </c>
      <c r="D29" s="39">
        <v>3589496716.3900013</v>
      </c>
      <c r="E29" s="39">
        <v>3132282837.7000003</v>
      </c>
      <c r="F29" s="39">
        <v>0</v>
      </c>
      <c r="G29" s="39">
        <f aca="true" t="shared" si="4" ref="G29:G35">D29-E29-F29</f>
        <v>457213878.690001</v>
      </c>
      <c r="H29" s="67">
        <f aca="true" t="shared" si="5" ref="H29:H36">(E29+F29)/D29</f>
        <v>0.8726245168013899</v>
      </c>
    </row>
    <row r="30" spans="1:8" s="40" customFormat="1" ht="9">
      <c r="A30" s="65"/>
      <c r="B30" s="37"/>
      <c r="C30" s="38" t="s">
        <v>32</v>
      </c>
      <c r="D30" s="39">
        <v>1584822869.77</v>
      </c>
      <c r="E30" s="39">
        <v>609948459.9399999</v>
      </c>
      <c r="F30" s="39">
        <v>115004936.38999999</v>
      </c>
      <c r="G30" s="39">
        <f t="shared" si="4"/>
        <v>859869473.44</v>
      </c>
      <c r="H30" s="67">
        <f t="shared" si="5"/>
        <v>0.45743496649263393</v>
      </c>
    </row>
    <row r="31" spans="1:8" s="40" customFormat="1" ht="9">
      <c r="A31" s="65"/>
      <c r="B31" s="37"/>
      <c r="C31" s="38" t="s">
        <v>33</v>
      </c>
      <c r="D31" s="39">
        <v>960202367.5699999</v>
      </c>
      <c r="E31" s="39">
        <v>324868367.9199999</v>
      </c>
      <c r="F31" s="39">
        <v>91046316.4</v>
      </c>
      <c r="G31" s="39">
        <f t="shared" si="4"/>
        <v>544287683.2500001</v>
      </c>
      <c r="H31" s="67">
        <f t="shared" si="5"/>
        <v>0.4331531543424144</v>
      </c>
    </row>
    <row r="32" spans="1:8" s="40" customFormat="1" ht="9">
      <c r="A32" s="65"/>
      <c r="B32" s="37"/>
      <c r="C32" s="38" t="s">
        <v>34</v>
      </c>
      <c r="D32" s="39">
        <v>5033200</v>
      </c>
      <c r="E32" s="39">
        <v>19635.68</v>
      </c>
      <c r="F32" s="39">
        <v>0</v>
      </c>
      <c r="G32" s="39">
        <f t="shared" si="4"/>
        <v>5013564.32</v>
      </c>
      <c r="H32" s="67">
        <f t="shared" si="5"/>
        <v>0.0039012318207104824</v>
      </c>
    </row>
    <row r="33" spans="1:8" s="40" customFormat="1" ht="7.5" customHeight="1">
      <c r="A33" s="65"/>
      <c r="B33" s="37"/>
      <c r="C33" s="38" t="s">
        <v>35</v>
      </c>
      <c r="D33" s="39">
        <v>5579913561.48</v>
      </c>
      <c r="E33" s="39">
        <v>312479888.63</v>
      </c>
      <c r="F33" s="39">
        <v>2710025112.7999983</v>
      </c>
      <c r="G33" s="39">
        <f t="shared" si="4"/>
        <v>2557408560.050001</v>
      </c>
      <c r="H33" s="67">
        <f t="shared" si="5"/>
        <v>0.5416759539601753</v>
      </c>
    </row>
    <row r="34" spans="1:8" s="40" customFormat="1" ht="9">
      <c r="A34" s="65"/>
      <c r="B34" s="37"/>
      <c r="C34" s="38" t="s">
        <v>36</v>
      </c>
      <c r="D34" s="39">
        <v>1136940971.66</v>
      </c>
      <c r="E34" s="39">
        <v>864616184.7299999</v>
      </c>
      <c r="F34" s="39">
        <v>0</v>
      </c>
      <c r="G34" s="39">
        <f t="shared" si="4"/>
        <v>272324786.9300002</v>
      </c>
      <c r="H34" s="67">
        <f t="shared" si="5"/>
        <v>0.7604758789434863</v>
      </c>
    </row>
    <row r="35" spans="1:8" s="40" customFormat="1" ht="9">
      <c r="A35" s="65"/>
      <c r="B35" s="37"/>
      <c r="C35" s="38" t="s">
        <v>65</v>
      </c>
      <c r="D35" s="39">
        <v>0</v>
      </c>
      <c r="E35" s="39">
        <v>0</v>
      </c>
      <c r="F35" s="39">
        <v>0</v>
      </c>
      <c r="G35" s="39">
        <f t="shared" si="4"/>
        <v>0</v>
      </c>
      <c r="H35" s="67">
        <v>0</v>
      </c>
    </row>
    <row r="36" spans="1:11" s="43" customFormat="1" ht="21" customHeight="1">
      <c r="A36" s="65"/>
      <c r="B36" s="37"/>
      <c r="C36" s="41" t="s">
        <v>14</v>
      </c>
      <c r="D36" s="42">
        <f>SUM(D29:D35)</f>
        <v>12856409686.87</v>
      </c>
      <c r="E36" s="42">
        <f>SUM(E29:E35)</f>
        <v>5244215374.599999</v>
      </c>
      <c r="F36" s="42">
        <f>SUM(F29:F35)</f>
        <v>2916076365.5899982</v>
      </c>
      <c r="G36" s="42">
        <f>SUM(G29:G35)</f>
        <v>4696117946.680002</v>
      </c>
      <c r="H36" s="77">
        <f t="shared" si="5"/>
        <v>0.6347255523852778</v>
      </c>
      <c r="I36" s="40"/>
      <c r="J36" s="40"/>
      <c r="K36" s="40"/>
    </row>
    <row r="37" spans="1:8" s="40" customFormat="1" ht="9">
      <c r="A37" s="65">
        <v>6</v>
      </c>
      <c r="B37" s="37" t="s">
        <v>22</v>
      </c>
      <c r="C37" s="38" t="s">
        <v>31</v>
      </c>
      <c r="D37" s="39">
        <v>251107786.88000003</v>
      </c>
      <c r="E37" s="39">
        <v>169393601.52</v>
      </c>
      <c r="F37" s="39">
        <v>0</v>
      </c>
      <c r="G37" s="39">
        <f aca="true" t="shared" si="6" ref="G37:G42">D37-E37-F37</f>
        <v>81714185.36000001</v>
      </c>
      <c r="H37" s="67">
        <f>(E37+F37)/D37</f>
        <v>0.6745852194577711</v>
      </c>
    </row>
    <row r="38" spans="1:8" s="40" customFormat="1" ht="9">
      <c r="A38" s="65"/>
      <c r="B38" s="37"/>
      <c r="C38" s="38" t="s">
        <v>32</v>
      </c>
      <c r="D38" s="39">
        <v>166275724.33</v>
      </c>
      <c r="E38" s="39">
        <v>119460520.19999999</v>
      </c>
      <c r="F38" s="39">
        <v>788139.59</v>
      </c>
      <c r="G38" s="39">
        <f t="shared" si="6"/>
        <v>46027064.54000002</v>
      </c>
      <c r="H38" s="67">
        <f>(E38+F38)/D38</f>
        <v>0.7231883083025868</v>
      </c>
    </row>
    <row r="39" spans="1:8" s="40" customFormat="1" ht="9">
      <c r="A39" s="65"/>
      <c r="B39" s="37"/>
      <c r="C39" s="38" t="s">
        <v>33</v>
      </c>
      <c r="D39" s="39">
        <v>41093786.61</v>
      </c>
      <c r="E39" s="39">
        <v>28254508.56</v>
      </c>
      <c r="F39" s="39">
        <v>85229.28</v>
      </c>
      <c r="G39" s="39">
        <f t="shared" si="6"/>
        <v>12754048.770000001</v>
      </c>
      <c r="H39" s="67">
        <f>(E39+F39)/D39</f>
        <v>0.6896355916031268</v>
      </c>
    </row>
    <row r="40" spans="1:8" s="40" customFormat="1" ht="9">
      <c r="A40" s="65"/>
      <c r="B40" s="37"/>
      <c r="C40" s="38" t="s">
        <v>35</v>
      </c>
      <c r="D40" s="39">
        <v>85478418.30000001</v>
      </c>
      <c r="E40" s="39">
        <v>56166437.75</v>
      </c>
      <c r="F40" s="39">
        <v>20508146.950000003</v>
      </c>
      <c r="G40" s="39">
        <f t="shared" si="6"/>
        <v>8803833.600000009</v>
      </c>
      <c r="H40" s="67">
        <f>(E40+F40)/D40</f>
        <v>0.8970051882675044</v>
      </c>
    </row>
    <row r="41" spans="1:8" s="40" customFormat="1" ht="9">
      <c r="A41" s="65"/>
      <c r="B41" s="37"/>
      <c r="C41" s="38" t="s">
        <v>36</v>
      </c>
      <c r="D41" s="39">
        <v>41044283.88999999</v>
      </c>
      <c r="E41" s="39">
        <v>23421472.299999997</v>
      </c>
      <c r="F41" s="39">
        <v>0</v>
      </c>
      <c r="G41" s="39">
        <f t="shared" si="6"/>
        <v>17622811.589999996</v>
      </c>
      <c r="H41" s="67">
        <f>(E41+F41)/D41</f>
        <v>0.5706390776062825</v>
      </c>
    </row>
    <row r="42" spans="1:8" s="40" customFormat="1" ht="9">
      <c r="A42" s="65"/>
      <c r="B42" s="37"/>
      <c r="C42" s="38" t="s">
        <v>65</v>
      </c>
      <c r="D42" s="39">
        <v>0</v>
      </c>
      <c r="E42" s="39">
        <v>0</v>
      </c>
      <c r="F42" s="39">
        <v>0</v>
      </c>
      <c r="G42" s="39">
        <f t="shared" si="6"/>
        <v>0</v>
      </c>
      <c r="H42" s="67">
        <v>0</v>
      </c>
    </row>
    <row r="43" spans="1:11" s="43" customFormat="1" ht="21" customHeight="1">
      <c r="A43" s="65"/>
      <c r="B43" s="37"/>
      <c r="C43" s="41" t="s">
        <v>14</v>
      </c>
      <c r="D43" s="42">
        <f>SUM(D37:D42)</f>
        <v>585000000.0100001</v>
      </c>
      <c r="E43" s="42">
        <f>SUM(E37:E42)</f>
        <v>396696540.33000004</v>
      </c>
      <c r="F43" s="42">
        <f>SUM(F37:F42)</f>
        <v>21381515.820000004</v>
      </c>
      <c r="G43" s="42">
        <f>SUM(G37:G42)</f>
        <v>166921943.86000004</v>
      </c>
      <c r="H43" s="77">
        <f aca="true" t="shared" si="7" ref="H43:H50">(E43+F43)/D43</f>
        <v>0.7146633438339373</v>
      </c>
      <c r="I43" s="40"/>
      <c r="J43" s="40"/>
      <c r="K43" s="40"/>
    </row>
    <row r="44" spans="1:8" s="40" customFormat="1" ht="18.75">
      <c r="A44" s="65">
        <v>7</v>
      </c>
      <c r="B44" s="37" t="s">
        <v>55</v>
      </c>
      <c r="C44" s="38" t="s">
        <v>31</v>
      </c>
      <c r="D44" s="39">
        <v>1497023527.77</v>
      </c>
      <c r="E44" s="39">
        <v>1071033743.16</v>
      </c>
      <c r="F44" s="39">
        <v>0</v>
      </c>
      <c r="G44" s="39">
        <f aca="true" t="shared" si="8" ref="G44:G49">D44-E44-F44</f>
        <v>425989784.61</v>
      </c>
      <c r="H44" s="67">
        <f t="shared" si="7"/>
        <v>0.7154421579168071</v>
      </c>
    </row>
    <row r="45" spans="1:8" s="40" customFormat="1" ht="9">
      <c r="A45" s="65"/>
      <c r="B45" s="37"/>
      <c r="C45" s="38" t="s">
        <v>32</v>
      </c>
      <c r="D45" s="39">
        <v>742190383.36</v>
      </c>
      <c r="E45" s="39">
        <v>488262321.39</v>
      </c>
      <c r="F45" s="39">
        <v>282997.25</v>
      </c>
      <c r="G45" s="39">
        <f t="shared" si="8"/>
        <v>253645064.72000003</v>
      </c>
      <c r="H45" s="67">
        <f t="shared" si="7"/>
        <v>0.6582479773293299</v>
      </c>
    </row>
    <row r="46" spans="1:8" s="40" customFormat="1" ht="9">
      <c r="A46" s="65"/>
      <c r="B46" s="37"/>
      <c r="C46" s="38" t="s">
        <v>33</v>
      </c>
      <c r="D46" s="39">
        <v>52263188.49</v>
      </c>
      <c r="E46" s="39">
        <v>7684766.15</v>
      </c>
      <c r="F46" s="39">
        <v>410383.95</v>
      </c>
      <c r="G46" s="39">
        <f t="shared" si="8"/>
        <v>44168038.39</v>
      </c>
      <c r="H46" s="67">
        <f t="shared" si="7"/>
        <v>0.1548920059010353</v>
      </c>
    </row>
    <row r="47" spans="1:8" s="40" customFormat="1" ht="9">
      <c r="A47" s="65"/>
      <c r="B47" s="37"/>
      <c r="C47" s="38" t="s">
        <v>35</v>
      </c>
      <c r="D47" s="39">
        <v>67741281.16</v>
      </c>
      <c r="E47" s="39">
        <v>23874593.03</v>
      </c>
      <c r="F47" s="39">
        <v>9773076.280000001</v>
      </c>
      <c r="G47" s="39">
        <f t="shared" si="8"/>
        <v>34093611.849999994</v>
      </c>
      <c r="H47" s="67">
        <f t="shared" si="7"/>
        <v>0.49670848755468094</v>
      </c>
    </row>
    <row r="48" spans="1:8" s="40" customFormat="1" ht="9">
      <c r="A48" s="65"/>
      <c r="B48" s="37"/>
      <c r="C48" s="38" t="s">
        <v>36</v>
      </c>
      <c r="D48" s="39">
        <v>153051619.21</v>
      </c>
      <c r="E48" s="39">
        <v>62094158.02</v>
      </c>
      <c r="F48" s="39">
        <v>0</v>
      </c>
      <c r="G48" s="39">
        <f t="shared" si="8"/>
        <v>90957461.19</v>
      </c>
      <c r="H48" s="67">
        <f t="shared" si="7"/>
        <v>0.40570729235344755</v>
      </c>
    </row>
    <row r="49" spans="1:8" s="40" customFormat="1" ht="9">
      <c r="A49" s="65"/>
      <c r="B49" s="37"/>
      <c r="C49" s="38" t="s">
        <v>65</v>
      </c>
      <c r="D49" s="39">
        <v>0</v>
      </c>
      <c r="E49" s="39">
        <v>0</v>
      </c>
      <c r="F49" s="39">
        <v>0</v>
      </c>
      <c r="G49" s="39">
        <f t="shared" si="8"/>
        <v>0</v>
      </c>
      <c r="H49" s="67">
        <v>0</v>
      </c>
    </row>
    <row r="50" spans="1:11" s="43" customFormat="1" ht="21" customHeight="1">
      <c r="A50" s="65"/>
      <c r="B50" s="37"/>
      <c r="C50" s="41" t="s">
        <v>14</v>
      </c>
      <c r="D50" s="42">
        <f>SUM(D44:D49)</f>
        <v>2512269999.99</v>
      </c>
      <c r="E50" s="42">
        <f>SUM(E44:E49)</f>
        <v>1652949581.75</v>
      </c>
      <c r="F50" s="42">
        <f>SUM(F44:F49)</f>
        <v>10466457.48</v>
      </c>
      <c r="G50" s="42">
        <f>SUM(G44:G49)</f>
        <v>848853960.76</v>
      </c>
      <c r="H50" s="77">
        <f t="shared" si="7"/>
        <v>0.662116746701836</v>
      </c>
      <c r="I50" s="40"/>
      <c r="J50" s="40"/>
      <c r="K50" s="40"/>
    </row>
    <row r="51" spans="1:8" s="40" customFormat="1" ht="18.75">
      <c r="A51" s="65">
        <v>8</v>
      </c>
      <c r="B51" s="37" t="s">
        <v>23</v>
      </c>
      <c r="C51" s="38" t="s">
        <v>31</v>
      </c>
      <c r="D51" s="39">
        <v>333587152.75</v>
      </c>
      <c r="E51" s="39">
        <v>303138322.75999993</v>
      </c>
      <c r="F51" s="39">
        <v>0</v>
      </c>
      <c r="G51" s="39">
        <f aca="true" t="shared" si="9" ref="G51:G56">D51-E51-F51</f>
        <v>30448829.99000007</v>
      </c>
      <c r="H51" s="67">
        <f>(F51+E51)/D51</f>
        <v>0.9087230136442955</v>
      </c>
    </row>
    <row r="52" spans="1:8" s="40" customFormat="1" ht="9">
      <c r="A52" s="65"/>
      <c r="B52" s="37"/>
      <c r="C52" s="38" t="s">
        <v>32</v>
      </c>
      <c r="D52" s="39">
        <v>1005766639.21</v>
      </c>
      <c r="E52" s="39">
        <v>137066903.60000002</v>
      </c>
      <c r="F52" s="39">
        <v>113252445.89999999</v>
      </c>
      <c r="G52" s="39">
        <f t="shared" si="9"/>
        <v>755447289.71</v>
      </c>
      <c r="H52" s="67">
        <f>(F52+E52)/D52</f>
        <v>0.24888412454863132</v>
      </c>
    </row>
    <row r="53" spans="1:8" s="40" customFormat="1" ht="9">
      <c r="A53" s="65"/>
      <c r="B53" s="37"/>
      <c r="C53" s="38" t="s">
        <v>33</v>
      </c>
      <c r="D53" s="39">
        <v>267635101.34999996</v>
      </c>
      <c r="E53" s="39">
        <v>85010669.85000001</v>
      </c>
      <c r="F53" s="39">
        <v>12839113.599999998</v>
      </c>
      <c r="G53" s="39">
        <f t="shared" si="9"/>
        <v>169785317.89999995</v>
      </c>
      <c r="H53" s="67">
        <f>(F53+E53)/D53</f>
        <v>0.3656089315505625</v>
      </c>
    </row>
    <row r="54" spans="1:8" s="40" customFormat="1" ht="9">
      <c r="A54" s="65"/>
      <c r="B54" s="37"/>
      <c r="C54" s="38" t="s">
        <v>35</v>
      </c>
      <c r="D54" s="39">
        <v>2629522763.5300007</v>
      </c>
      <c r="E54" s="39">
        <v>1184435139.6899996</v>
      </c>
      <c r="F54" s="39">
        <v>817669363.1499999</v>
      </c>
      <c r="G54" s="39">
        <f t="shared" si="9"/>
        <v>627418260.6900012</v>
      </c>
      <c r="H54" s="67">
        <f>(F54+E54)/D54</f>
        <v>0.7613946266630816</v>
      </c>
    </row>
    <row r="55" spans="1:8" s="40" customFormat="1" ht="9">
      <c r="A55" s="65"/>
      <c r="B55" s="37"/>
      <c r="C55" s="38" t="s">
        <v>36</v>
      </c>
      <c r="D55" s="39">
        <v>299722093.15</v>
      </c>
      <c r="E55" s="39">
        <v>109836004.67999998</v>
      </c>
      <c r="F55" s="39">
        <v>0</v>
      </c>
      <c r="G55" s="39">
        <f t="shared" si="9"/>
        <v>189886088.47</v>
      </c>
      <c r="H55" s="67">
        <f>(F55+E55)/D55</f>
        <v>0.36645948760617747</v>
      </c>
    </row>
    <row r="56" spans="1:8" s="40" customFormat="1" ht="9">
      <c r="A56" s="65"/>
      <c r="B56" s="37"/>
      <c r="C56" s="38" t="s">
        <v>65</v>
      </c>
      <c r="D56" s="39">
        <v>0</v>
      </c>
      <c r="E56" s="39">
        <v>0</v>
      </c>
      <c r="F56" s="39">
        <v>0</v>
      </c>
      <c r="G56" s="39">
        <f t="shared" si="9"/>
        <v>0</v>
      </c>
      <c r="H56" s="67">
        <v>0</v>
      </c>
    </row>
    <row r="57" spans="1:11" s="43" customFormat="1" ht="21" customHeight="1">
      <c r="A57" s="65"/>
      <c r="B57" s="37"/>
      <c r="C57" s="41" t="s">
        <v>14</v>
      </c>
      <c r="D57" s="42">
        <f>SUM(D51:D56)</f>
        <v>4536233749.990001</v>
      </c>
      <c r="E57" s="42">
        <f>SUM(E51:E56)</f>
        <v>1819487040.5799997</v>
      </c>
      <c r="F57" s="42">
        <f>SUM(F51:F56)</f>
        <v>943760922.6499999</v>
      </c>
      <c r="G57" s="42">
        <f>SUM(G51:G56)</f>
        <v>1772985786.7600014</v>
      </c>
      <c r="H57" s="77">
        <f aca="true" t="shared" si="10" ref="H57:H62">(E57+F57)/D57</f>
        <v>0.6091502588983847</v>
      </c>
      <c r="I57" s="40"/>
      <c r="J57" s="40"/>
      <c r="K57" s="40"/>
    </row>
    <row r="58" spans="1:8" s="40" customFormat="1" ht="18.75">
      <c r="A58" s="65">
        <v>9</v>
      </c>
      <c r="B58" s="37" t="s">
        <v>24</v>
      </c>
      <c r="C58" s="38" t="s">
        <v>31</v>
      </c>
      <c r="D58" s="39">
        <v>1575831309.7900002</v>
      </c>
      <c r="E58" s="39">
        <v>1486984333.4699998</v>
      </c>
      <c r="F58" s="39">
        <v>0</v>
      </c>
      <c r="G58" s="39">
        <f aca="true" t="shared" si="11" ref="G58:G63">D58-E58-F58</f>
        <v>88846976.32000041</v>
      </c>
      <c r="H58" s="67">
        <f t="shared" si="10"/>
        <v>0.9436189801738103</v>
      </c>
    </row>
    <row r="59" spans="1:8" s="40" customFormat="1" ht="9">
      <c r="A59" s="65"/>
      <c r="B59" s="37"/>
      <c r="C59" s="38" t="s">
        <v>32</v>
      </c>
      <c r="D59" s="39">
        <v>218054955.67</v>
      </c>
      <c r="E59" s="39">
        <v>104898557.71</v>
      </c>
      <c r="F59" s="39">
        <v>26241705.84</v>
      </c>
      <c r="G59" s="39">
        <f t="shared" si="11"/>
        <v>86914692.11999999</v>
      </c>
      <c r="H59" s="67">
        <f t="shared" si="10"/>
        <v>0.6014092325810978</v>
      </c>
    </row>
    <row r="60" spans="1:8" s="40" customFormat="1" ht="9">
      <c r="A60" s="65"/>
      <c r="B60" s="37"/>
      <c r="C60" s="38" t="s">
        <v>33</v>
      </c>
      <c r="D60" s="39">
        <v>114040703.26999998</v>
      </c>
      <c r="E60" s="39">
        <v>75384491.83</v>
      </c>
      <c r="F60" s="99">
        <v>12377307.120000001</v>
      </c>
      <c r="G60" s="39">
        <f t="shared" si="11"/>
        <v>26278904.31999998</v>
      </c>
      <c r="H60" s="67">
        <f t="shared" si="10"/>
        <v>0.7695655711822236</v>
      </c>
    </row>
    <row r="61" spans="1:8" s="40" customFormat="1" ht="9">
      <c r="A61" s="65"/>
      <c r="B61" s="37"/>
      <c r="C61" s="38" t="s">
        <v>35</v>
      </c>
      <c r="D61" s="39">
        <v>1491903586.4799998</v>
      </c>
      <c r="E61" s="39">
        <v>831175175.96</v>
      </c>
      <c r="F61" s="39">
        <v>359175894.5699999</v>
      </c>
      <c r="G61" s="39">
        <f t="shared" si="11"/>
        <v>301552515.94999987</v>
      </c>
      <c r="H61" s="67">
        <f t="shared" si="10"/>
        <v>0.7978739922051643</v>
      </c>
    </row>
    <row r="62" spans="1:8" s="40" customFormat="1" ht="9">
      <c r="A62" s="65"/>
      <c r="B62" s="37"/>
      <c r="C62" s="38" t="s">
        <v>36</v>
      </c>
      <c r="D62" s="39">
        <v>2435364173.71</v>
      </c>
      <c r="E62" s="39">
        <v>2058382363.77</v>
      </c>
      <c r="F62" s="39">
        <v>0</v>
      </c>
      <c r="G62" s="39">
        <f t="shared" si="11"/>
        <v>376981809.94000006</v>
      </c>
      <c r="H62" s="67">
        <f t="shared" si="10"/>
        <v>0.8452051590437453</v>
      </c>
    </row>
    <row r="63" spans="1:8" s="40" customFormat="1" ht="9">
      <c r="A63" s="65"/>
      <c r="B63" s="37"/>
      <c r="C63" s="38" t="s">
        <v>65</v>
      </c>
      <c r="D63" s="39">
        <v>0</v>
      </c>
      <c r="E63" s="39">
        <v>0</v>
      </c>
      <c r="F63" s="39">
        <v>0</v>
      </c>
      <c r="G63" s="39">
        <f t="shared" si="11"/>
        <v>0</v>
      </c>
      <c r="H63" s="67">
        <v>0</v>
      </c>
    </row>
    <row r="64" spans="1:11" s="43" customFormat="1" ht="21" customHeight="1">
      <c r="A64" s="65"/>
      <c r="B64" s="37"/>
      <c r="C64" s="41" t="s">
        <v>14</v>
      </c>
      <c r="D64" s="42">
        <f>SUM(D58:D63)</f>
        <v>5835194728.92</v>
      </c>
      <c r="E64" s="42">
        <f>SUM(E58:E63)</f>
        <v>4556824922.74</v>
      </c>
      <c r="F64" s="42">
        <f>SUM(F58:F63)</f>
        <v>397794907.52999985</v>
      </c>
      <c r="G64" s="42">
        <f>SUM(G58:G63)</f>
        <v>880574898.6500003</v>
      </c>
      <c r="H64" s="77">
        <f>(E64+F64)/D64</f>
        <v>0.8490924571401611</v>
      </c>
      <c r="I64" s="40"/>
      <c r="J64" s="40"/>
      <c r="K64" s="40"/>
    </row>
    <row r="65" spans="1:8" s="40" customFormat="1" ht="18.75">
      <c r="A65" s="65">
        <v>10</v>
      </c>
      <c r="B65" s="37" t="s">
        <v>56</v>
      </c>
      <c r="C65" s="38" t="s">
        <v>32</v>
      </c>
      <c r="D65" s="39">
        <v>0</v>
      </c>
      <c r="E65" s="39">
        <v>0</v>
      </c>
      <c r="F65" s="39">
        <v>0</v>
      </c>
      <c r="G65" s="39">
        <f>D65-E65-F65</f>
        <v>0</v>
      </c>
      <c r="H65" s="67">
        <v>0</v>
      </c>
    </row>
    <row r="66" spans="1:11" s="43" customFormat="1" ht="21" customHeight="1">
      <c r="A66" s="65"/>
      <c r="B66" s="37"/>
      <c r="C66" s="41" t="s">
        <v>14</v>
      </c>
      <c r="D66" s="42">
        <f>SUM(D65:D65)</f>
        <v>0</v>
      </c>
      <c r="E66" s="42">
        <f>SUM(E65:E65)</f>
        <v>0</v>
      </c>
      <c r="F66" s="42">
        <f>SUM(F65:F65)</f>
        <v>0</v>
      </c>
      <c r="G66" s="42">
        <f>SUM(G65:G65)</f>
        <v>0</v>
      </c>
      <c r="H66" s="77">
        <v>0</v>
      </c>
      <c r="I66" s="40"/>
      <c r="J66" s="40"/>
      <c r="K66" s="40"/>
    </row>
    <row r="67" spans="1:11" s="45" customFormat="1" ht="15" customHeight="1" thickBot="1">
      <c r="A67" s="100"/>
      <c r="B67" s="101"/>
      <c r="C67" s="102" t="s">
        <v>25</v>
      </c>
      <c r="D67" s="103">
        <f>D12+D20+D26+D28+D36+D43+D50+D57+D64+D66</f>
        <v>328777228307.8499</v>
      </c>
      <c r="E67" s="103">
        <f>E12+E20+E26+E28+E36+E43+E50+E57+E64+E66</f>
        <v>295858335962.48</v>
      </c>
      <c r="F67" s="103">
        <f>F12+F20+F26+F28+F36+F43+F50+F57+F64+F66</f>
        <v>13669551750.189999</v>
      </c>
      <c r="G67" s="103">
        <f>G12+G20+G26+G28+G36+G43+G50+G57+G64+G66</f>
        <v>19249340595.179996</v>
      </c>
      <c r="H67" s="91">
        <f>(E67+F67)/D67</f>
        <v>0.9414517219022364</v>
      </c>
      <c r="I67" s="40"/>
      <c r="J67" s="40"/>
      <c r="K67" s="40"/>
    </row>
    <row r="68" spans="9:11" ht="9">
      <c r="I68" s="6"/>
      <c r="J68" s="6"/>
      <c r="K68" s="6"/>
    </row>
    <row r="69" spans="9:11" ht="9">
      <c r="I69" s="6"/>
      <c r="J69" s="6"/>
      <c r="K69" s="6"/>
    </row>
    <row r="70" spans="9:11" ht="9">
      <c r="I70" s="6"/>
      <c r="J70" s="6"/>
      <c r="K70" s="6"/>
    </row>
    <row r="71" spans="9:11" ht="9">
      <c r="I71" s="6"/>
      <c r="J71" s="6"/>
      <c r="K71" s="6"/>
    </row>
    <row r="72" spans="9:11" ht="9">
      <c r="I72" s="6"/>
      <c r="J72" s="6"/>
      <c r="K72" s="6"/>
    </row>
    <row r="73" spans="9:11" ht="9">
      <c r="I73" s="6"/>
      <c r="J73" s="6"/>
      <c r="K73" s="6"/>
    </row>
    <row r="74" spans="9:11" ht="9">
      <c r="I74" s="6"/>
      <c r="J74" s="6"/>
      <c r="K74" s="6"/>
    </row>
    <row r="75" spans="9:11" ht="9">
      <c r="I75" s="6"/>
      <c r="J75" s="6"/>
      <c r="K75" s="6"/>
    </row>
    <row r="76" spans="9:11" ht="9">
      <c r="I76" s="6"/>
      <c r="J76" s="6"/>
      <c r="K76" s="6"/>
    </row>
    <row r="77" spans="9:11" ht="9">
      <c r="I77" s="6"/>
      <c r="J77" s="6"/>
      <c r="K77" s="6"/>
    </row>
    <row r="78" spans="9:11" ht="9">
      <c r="I78" s="6"/>
      <c r="J78" s="6"/>
      <c r="K78" s="6"/>
    </row>
    <row r="79" spans="9:11" ht="9">
      <c r="I79" s="6"/>
      <c r="J79" s="6"/>
      <c r="K79" s="6"/>
    </row>
    <row r="80" spans="9:11" ht="9">
      <c r="I80" s="6"/>
      <c r="J80" s="6"/>
      <c r="K80" s="6"/>
    </row>
    <row r="81" spans="9:11" ht="9">
      <c r="I81" s="6"/>
      <c r="J81" s="6"/>
      <c r="K81" s="6"/>
    </row>
  </sheetData>
  <sheetProtection/>
  <mergeCells count="2">
    <mergeCell ref="A4:B4"/>
    <mergeCell ref="A3:H3"/>
  </mergeCells>
  <printOptions/>
  <pageMargins left="0.7086614173228347" right="0.7086614173228347" top="1.11" bottom="0.7480314960629921" header="0.31496062992125984" footer="0.31496062992125984"/>
  <pageSetup horizontalDpi="600" verticalDpi="600" orientation="portrait" paperSize="17" r:id="rId1"/>
  <ignoredErrors>
    <ignoredError sqref="G20 G26 G28 G36 G43 G12 G50 G57 G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6"/>
  <sheetViews>
    <sheetView tabSelected="1" zoomScale="126" zoomScaleNormal="126" zoomScalePageLayoutView="0" workbookViewId="0" topLeftCell="A1">
      <selection activeCell="A3" sqref="A3:G14"/>
    </sheetView>
  </sheetViews>
  <sheetFormatPr defaultColWidth="11.421875" defaultRowHeight="15"/>
  <cols>
    <col min="1" max="1" width="11.00390625" style="1" customWidth="1"/>
    <col min="2" max="2" width="23.8515625" style="1" customWidth="1"/>
    <col min="3" max="3" width="18.00390625" style="1" customWidth="1"/>
    <col min="4" max="4" width="19.7109375" style="1" customWidth="1"/>
    <col min="5" max="5" width="17.28125" style="1" customWidth="1"/>
    <col min="6" max="6" width="18.7109375" style="1" customWidth="1"/>
    <col min="7" max="7" width="14.57421875" style="1" customWidth="1"/>
    <col min="8" max="16384" width="11.421875" style="1" customWidth="1"/>
  </cols>
  <sheetData>
    <row r="2" ht="10.5" thickBot="1">
      <c r="F2" s="2"/>
    </row>
    <row r="3" spans="1:7" s="12" customFormat="1" ht="15.75" thickBot="1">
      <c r="A3" s="20" t="s">
        <v>72</v>
      </c>
      <c r="B3" s="21"/>
      <c r="C3" s="21"/>
      <c r="D3" s="21"/>
      <c r="E3" s="21"/>
      <c r="F3" s="21"/>
      <c r="G3" s="22"/>
    </row>
    <row r="4" spans="1:7" ht="36" customHeight="1" thickBot="1">
      <c r="A4" s="104" t="s">
        <v>62</v>
      </c>
      <c r="B4" s="13" t="s">
        <v>1</v>
      </c>
      <c r="C4" s="13" t="s">
        <v>2</v>
      </c>
      <c r="D4" s="13" t="s">
        <v>28</v>
      </c>
      <c r="E4" s="13" t="s">
        <v>29</v>
      </c>
      <c r="F4" s="13" t="s">
        <v>30</v>
      </c>
      <c r="G4" s="14" t="s">
        <v>59</v>
      </c>
    </row>
    <row r="5" spans="1:8" s="32" customFormat="1" ht="12.75" customHeight="1">
      <c r="A5" s="24">
        <v>0</v>
      </c>
      <c r="B5" s="25" t="s">
        <v>31</v>
      </c>
      <c r="C5" s="27">
        <v>212757065380.47992</v>
      </c>
      <c r="D5" s="27">
        <v>209395340233.54</v>
      </c>
      <c r="E5" s="27">
        <v>0</v>
      </c>
      <c r="F5" s="27">
        <f>C5-(D5+E5)</f>
        <v>3361725146.939911</v>
      </c>
      <c r="G5" s="28">
        <f>(D5+E5)/C5</f>
        <v>0.9841992314524172</v>
      </c>
      <c r="H5" s="31"/>
    </row>
    <row r="6" spans="1:9" s="32" customFormat="1" ht="12.75" customHeight="1">
      <c r="A6" s="24">
        <v>1</v>
      </c>
      <c r="B6" s="25" t="s">
        <v>32</v>
      </c>
      <c r="C6" s="27">
        <v>20818256566.139996</v>
      </c>
      <c r="D6" s="27">
        <v>15146152642.129982</v>
      </c>
      <c r="E6" s="27">
        <v>2021886683.9400003</v>
      </c>
      <c r="F6" s="27">
        <f aca="true" t="shared" si="0" ref="F6:F13">C6-(D6+E6)</f>
        <v>3650217240.070013</v>
      </c>
      <c r="G6" s="28">
        <f>(D6+E6)/C6</f>
        <v>0.8246626835213985</v>
      </c>
      <c r="H6" s="31"/>
      <c r="I6" s="33"/>
    </row>
    <row r="7" spans="1:9" s="32" customFormat="1" ht="12.75" customHeight="1">
      <c r="A7" s="24">
        <v>2</v>
      </c>
      <c r="B7" s="25" t="s">
        <v>33</v>
      </c>
      <c r="C7" s="27">
        <v>7184367124.130008</v>
      </c>
      <c r="D7" s="27">
        <v>5039714370.62</v>
      </c>
      <c r="E7" s="27">
        <v>681708127.1899999</v>
      </c>
      <c r="F7" s="27">
        <f t="shared" si="0"/>
        <v>1462944626.3200083</v>
      </c>
      <c r="G7" s="28">
        <f aca="true" t="shared" si="1" ref="G7:G13">(D7+E7)/C7</f>
        <v>0.796371120650775</v>
      </c>
      <c r="H7" s="31"/>
      <c r="I7" s="33"/>
    </row>
    <row r="8" spans="1:9" s="32" customFormat="1" ht="12.75" customHeight="1">
      <c r="A8" s="24">
        <v>3</v>
      </c>
      <c r="B8" s="25" t="s">
        <v>34</v>
      </c>
      <c r="C8" s="27">
        <v>4452270466.3</v>
      </c>
      <c r="D8" s="27">
        <v>4402969437.02</v>
      </c>
      <c r="E8" s="27">
        <v>0</v>
      </c>
      <c r="F8" s="27">
        <f t="shared" si="0"/>
        <v>49301029.27999973</v>
      </c>
      <c r="G8" s="28">
        <f t="shared" si="1"/>
        <v>0.9889267667691871</v>
      </c>
      <c r="H8" s="31"/>
      <c r="I8" s="33"/>
    </row>
    <row r="9" spans="1:9" s="32" customFormat="1" ht="12.75" customHeight="1">
      <c r="A9" s="24">
        <v>4</v>
      </c>
      <c r="B9" s="25" t="s">
        <v>39</v>
      </c>
      <c r="C9" s="27">
        <v>2953095.86</v>
      </c>
      <c r="D9" s="27">
        <v>0</v>
      </c>
      <c r="E9" s="27">
        <v>0</v>
      </c>
      <c r="F9" s="27">
        <f>C9-(D9+E9)</f>
        <v>2953095.86</v>
      </c>
      <c r="G9" s="28">
        <f>(D9+E9)/C9</f>
        <v>0</v>
      </c>
      <c r="H9" s="31"/>
      <c r="I9" s="33"/>
    </row>
    <row r="10" spans="1:9" s="32" customFormat="1" ht="12.75" customHeight="1">
      <c r="A10" s="24">
        <v>5</v>
      </c>
      <c r="B10" s="25" t="s">
        <v>35</v>
      </c>
      <c r="C10" s="27">
        <v>32215694984.330006</v>
      </c>
      <c r="D10" s="27">
        <v>12578869905.900002</v>
      </c>
      <c r="E10" s="27">
        <v>10870583217.330011</v>
      </c>
      <c r="F10" s="27">
        <f t="shared" si="0"/>
        <v>8766241861.099995</v>
      </c>
      <c r="G10" s="28">
        <f t="shared" si="1"/>
        <v>0.7278890967472851</v>
      </c>
      <c r="H10" s="31"/>
      <c r="I10" s="33"/>
    </row>
    <row r="11" spans="1:9" s="32" customFormat="1" ht="12.75" customHeight="1">
      <c r="A11" s="24">
        <v>6</v>
      </c>
      <c r="B11" s="25" t="s">
        <v>36</v>
      </c>
      <c r="C11" s="27">
        <v>47385685696.31999</v>
      </c>
      <c r="D11" s="27">
        <v>45334354378.450005</v>
      </c>
      <c r="E11" s="27">
        <v>95373721.73</v>
      </c>
      <c r="F11" s="27">
        <f t="shared" si="0"/>
        <v>1955957596.1399841</v>
      </c>
      <c r="G11" s="28">
        <f t="shared" si="1"/>
        <v>0.9587226064707578</v>
      </c>
      <c r="H11" s="31"/>
      <c r="I11" s="33"/>
    </row>
    <row r="12" spans="1:9" s="32" customFormat="1" ht="12.75" customHeight="1">
      <c r="A12" s="24">
        <v>8</v>
      </c>
      <c r="B12" s="25" t="s">
        <v>37</v>
      </c>
      <c r="C12" s="27">
        <v>3960934994.32</v>
      </c>
      <c r="D12" s="27">
        <v>3960934994.82</v>
      </c>
      <c r="E12" s="27">
        <v>0</v>
      </c>
      <c r="F12" s="27">
        <f t="shared" si="0"/>
        <v>-0.5</v>
      </c>
      <c r="G12" s="28">
        <f t="shared" si="1"/>
        <v>1.0000000001262328</v>
      </c>
      <c r="H12" s="31"/>
      <c r="I12" s="33"/>
    </row>
    <row r="13" spans="1:9" s="32" customFormat="1" ht="12.75" customHeight="1">
      <c r="A13" s="24">
        <v>9</v>
      </c>
      <c r="B13" s="25" t="s">
        <v>69</v>
      </c>
      <c r="C13" s="27">
        <v>-0.03</v>
      </c>
      <c r="D13" s="27">
        <v>0</v>
      </c>
      <c r="E13" s="27">
        <v>0</v>
      </c>
      <c r="F13" s="27">
        <f t="shared" si="0"/>
        <v>-0.03</v>
      </c>
      <c r="G13" s="28">
        <f t="shared" si="1"/>
        <v>0</v>
      </c>
      <c r="H13" s="31"/>
      <c r="I13" s="33"/>
    </row>
    <row r="14" spans="1:9" s="36" customFormat="1" ht="12.75" customHeight="1" thickBot="1">
      <c r="A14" s="105"/>
      <c r="B14" s="26" t="s">
        <v>25</v>
      </c>
      <c r="C14" s="29">
        <f>SUM(C5:C13)</f>
        <v>328777228307.84985</v>
      </c>
      <c r="D14" s="29">
        <f>SUM(D5:D13)</f>
        <v>295858335962.48</v>
      </c>
      <c r="E14" s="29">
        <f>SUM(E5:E13)</f>
        <v>13669551750.19001</v>
      </c>
      <c r="F14" s="29">
        <f>SUM(F5:F13)</f>
        <v>19249340595.179913</v>
      </c>
      <c r="G14" s="30">
        <f>(D14+E14)/C14</f>
        <v>0.9414517219022365</v>
      </c>
      <c r="H14" s="34"/>
      <c r="I14" s="35"/>
    </row>
    <row r="15" spans="1:7" s="11" customFormat="1" ht="24" customHeight="1">
      <c r="A15" s="23"/>
      <c r="B15" s="23"/>
      <c r="C15" s="23"/>
      <c r="D15" s="23"/>
      <c r="E15" s="23"/>
      <c r="F15" s="23"/>
      <c r="G15" s="23"/>
    </row>
    <row r="16" ht="9.75">
      <c r="F16" s="2"/>
    </row>
  </sheetData>
  <sheetProtection/>
  <mergeCells count="2">
    <mergeCell ref="A3:G3"/>
    <mergeCell ref="A15:G15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Soto Arce</dc:creator>
  <cp:keywords/>
  <dc:description/>
  <cp:lastModifiedBy>Javier Alonso Barrenechea Hernandez</cp:lastModifiedBy>
  <cp:lastPrinted>2022-12-09T20:08:08Z</cp:lastPrinted>
  <dcterms:created xsi:type="dcterms:W3CDTF">2015-11-05T19:51:25Z</dcterms:created>
  <dcterms:modified xsi:type="dcterms:W3CDTF">2022-12-09T21:05:42Z</dcterms:modified>
  <cp:category/>
  <cp:version/>
  <cp:contentType/>
  <cp:contentStatus/>
</cp:coreProperties>
</file>