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20.4.134\planeamiento\PANORAMA\PANORAMA-2024\Transparencia (ObDI)\"/>
    </mc:Choice>
  </mc:AlternateContent>
  <xr:revisionPtr revIDLastSave="0" documentId="13_ncr:1_{CB7A4E27-8768-470C-8DE0-6277E5578BF2}" xr6:coauthVersionLast="47" xr6:coauthVersionMax="47" xr10:uidLastSave="{00000000-0000-0000-0000-000000000000}"/>
  <bookViews>
    <workbookView xWindow="40860" yWindow="-120" windowWidth="29040" windowHeight="15720" tabRatio="821" firstSheet="2" activeTab="2" xr2:uid="{00000000-000D-0000-FFFF-FFFF00000000}"/>
  </bookViews>
  <sheets>
    <sheet name="DEFINICIONES" sheetId="1" r:id="rId1"/>
    <sheet name="SIMBOLOGIA" sheetId="2" r:id="rId2"/>
    <sheet name="INDICE DE DOCENCIA" sheetId="33" r:id="rId3"/>
    <sheet name="CUADRO D1" sheetId="167" r:id="rId4"/>
    <sheet name="CUADRO D2" sheetId="168" r:id="rId5"/>
    <sheet name="CUADRO D3" sheetId="169" r:id="rId6"/>
    <sheet name="CUADRO D4" sheetId="170" r:id="rId7"/>
    <sheet name="CUADRO D5" sheetId="171" r:id="rId8"/>
    <sheet name="CUADRO D6" sheetId="182" r:id="rId9"/>
    <sheet name="CUADRO D7" sheetId="172" r:id="rId10"/>
    <sheet name="CUADRO D8" sheetId="173" r:id="rId11"/>
    <sheet name="CUADRO D9" sheetId="174" r:id="rId12"/>
    <sheet name="CUADRO D10" sheetId="175" r:id="rId13"/>
    <sheet name="CUADRO D11" sheetId="176" r:id="rId14"/>
    <sheet name="CUADRO D12" sheetId="177" r:id="rId15"/>
    <sheet name="CUADRO D13" sheetId="178" r:id="rId16"/>
    <sheet name="CUADRO D14" sheetId="179" r:id="rId17"/>
    <sheet name="CUADRO D15" sheetId="180" r:id="rId18"/>
    <sheet name="CUADRO D16" sheetId="181" r:id="rId19"/>
    <sheet name="CUADRO D17" sheetId="183" r:id="rId20"/>
    <sheet name="CUADR0 D18" sheetId="184" r:id="rId21"/>
    <sheet name="CUADR0 D19" sheetId="185" r:id="rId22"/>
  </sheets>
  <definedNames>
    <definedName name="_xlnm._FilterDatabase" localSheetId="18" hidden="1">'CUADRO D16'!$E$11:$I$11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185" l="1"/>
  <c r="F31" i="185"/>
  <c r="C31" i="185" s="1"/>
  <c r="B31" i="185"/>
  <c r="I30" i="185"/>
  <c r="F30" i="185"/>
  <c r="B29" i="185"/>
  <c r="I29" i="185" s="1"/>
  <c r="I28" i="185"/>
  <c r="F28" i="185"/>
  <c r="I27" i="185"/>
  <c r="F27" i="185"/>
  <c r="C27" i="185" s="1"/>
  <c r="B27" i="185"/>
  <c r="I26" i="185"/>
  <c r="F26" i="185"/>
  <c r="B25" i="185"/>
  <c r="I25" i="185" s="1"/>
  <c r="I24" i="185"/>
  <c r="F24" i="185"/>
  <c r="I23" i="185"/>
  <c r="F23" i="185"/>
  <c r="C23" i="185" s="1"/>
  <c r="B23" i="185"/>
  <c r="I22" i="185"/>
  <c r="F22" i="185"/>
  <c r="B21" i="185"/>
  <c r="I21" i="185" s="1"/>
  <c r="I20" i="185"/>
  <c r="F20" i="185"/>
  <c r="I19" i="185"/>
  <c r="F19" i="185"/>
  <c r="C19" i="185" s="1"/>
  <c r="B19" i="185"/>
  <c r="I18" i="185"/>
  <c r="F18" i="185"/>
  <c r="B17" i="185"/>
  <c r="F17" i="185" s="1"/>
  <c r="I16" i="185"/>
  <c r="F16" i="185"/>
  <c r="I15" i="185"/>
  <c r="F15" i="185"/>
  <c r="C15" i="185" s="1"/>
  <c r="B15" i="185"/>
  <c r="I14" i="185"/>
  <c r="F14" i="185"/>
  <c r="H13" i="185"/>
  <c r="I13" i="185" s="1"/>
  <c r="E13" i="185"/>
  <c r="E11" i="185" s="1"/>
  <c r="B13" i="185"/>
  <c r="B11" i="185" s="1"/>
  <c r="I12" i="185"/>
  <c r="F12" i="185"/>
  <c r="B85" i="184"/>
  <c r="I85" i="184" s="1"/>
  <c r="B84" i="184"/>
  <c r="I84" i="184" s="1"/>
  <c r="B83" i="184"/>
  <c r="I83" i="184" s="1"/>
  <c r="H82" i="184"/>
  <c r="E82" i="184"/>
  <c r="I81" i="184"/>
  <c r="F81" i="184"/>
  <c r="C81" i="184"/>
  <c r="B81" i="184"/>
  <c r="I80" i="184"/>
  <c r="F80" i="184"/>
  <c r="B80" i="184"/>
  <c r="F79" i="184"/>
  <c r="B79" i="184"/>
  <c r="I79" i="184" s="1"/>
  <c r="B78" i="184"/>
  <c r="F78" i="184" s="1"/>
  <c r="I77" i="184"/>
  <c r="F77" i="184"/>
  <c r="B77" i="184"/>
  <c r="F76" i="184"/>
  <c r="B76" i="184"/>
  <c r="I76" i="184" s="1"/>
  <c r="B75" i="184"/>
  <c r="F75" i="184" s="1"/>
  <c r="I74" i="184"/>
  <c r="F74" i="184"/>
  <c r="B74" i="184"/>
  <c r="F73" i="184"/>
  <c r="B73" i="184"/>
  <c r="I73" i="184" s="1"/>
  <c r="B72" i="184"/>
  <c r="I71" i="184"/>
  <c r="F71" i="184"/>
  <c r="B71" i="184"/>
  <c r="F70" i="184"/>
  <c r="B70" i="184"/>
  <c r="I70" i="184" s="1"/>
  <c r="B69" i="184"/>
  <c r="I68" i="184"/>
  <c r="F68" i="184"/>
  <c r="B68" i="184"/>
  <c r="F67" i="184"/>
  <c r="B67" i="184"/>
  <c r="I67" i="184" s="1"/>
  <c r="B66" i="184"/>
  <c r="I65" i="184"/>
  <c r="F65" i="184"/>
  <c r="B65" i="184"/>
  <c r="F64" i="184"/>
  <c r="B64" i="184"/>
  <c r="I64" i="184" s="1"/>
  <c r="B63" i="184"/>
  <c r="I62" i="184"/>
  <c r="F62" i="184"/>
  <c r="B62" i="184"/>
  <c r="F61" i="184"/>
  <c r="B61" i="184"/>
  <c r="I61" i="184" s="1"/>
  <c r="B60" i="184"/>
  <c r="I59" i="184"/>
  <c r="F59" i="184"/>
  <c r="B59" i="184"/>
  <c r="F58" i="184"/>
  <c r="B58" i="184"/>
  <c r="I58" i="184" s="1"/>
  <c r="B57" i="184"/>
  <c r="I56" i="184"/>
  <c r="F56" i="184"/>
  <c r="B56" i="184"/>
  <c r="F55" i="184"/>
  <c r="B55" i="184"/>
  <c r="I55" i="184" s="1"/>
  <c r="B54" i="184"/>
  <c r="I53" i="184"/>
  <c r="F53" i="184"/>
  <c r="B53" i="184"/>
  <c r="F52" i="184"/>
  <c r="B52" i="184"/>
  <c r="I52" i="184" s="1"/>
  <c r="B51" i="184"/>
  <c r="I50" i="184"/>
  <c r="F50" i="184"/>
  <c r="B50" i="184"/>
  <c r="F49" i="184"/>
  <c r="B49" i="184"/>
  <c r="I49" i="184" s="1"/>
  <c r="B48" i="184"/>
  <c r="I47" i="184"/>
  <c r="F47" i="184"/>
  <c r="B47" i="184"/>
  <c r="F46" i="184"/>
  <c r="B46" i="184"/>
  <c r="I46" i="184" s="1"/>
  <c r="B45" i="184"/>
  <c r="I44" i="184"/>
  <c r="F44" i="184"/>
  <c r="B44" i="184"/>
  <c r="F43" i="184"/>
  <c r="B43" i="184"/>
  <c r="I43" i="184" s="1"/>
  <c r="B42" i="184"/>
  <c r="I41" i="184"/>
  <c r="F41" i="184"/>
  <c r="B41" i="184"/>
  <c r="F40" i="184"/>
  <c r="B40" i="184"/>
  <c r="I40" i="184" s="1"/>
  <c r="B39" i="184"/>
  <c r="I38" i="184"/>
  <c r="F38" i="184"/>
  <c r="B38" i="184"/>
  <c r="F37" i="184"/>
  <c r="B37" i="184"/>
  <c r="I37" i="184" s="1"/>
  <c r="B36" i="184"/>
  <c r="I35" i="184"/>
  <c r="F35" i="184"/>
  <c r="B35" i="184"/>
  <c r="F34" i="184"/>
  <c r="B34" i="184"/>
  <c r="I34" i="184" s="1"/>
  <c r="B33" i="184"/>
  <c r="I32" i="184"/>
  <c r="F32" i="184"/>
  <c r="B32" i="184"/>
  <c r="F31" i="184"/>
  <c r="B31" i="184"/>
  <c r="I31" i="184" s="1"/>
  <c r="B30" i="184"/>
  <c r="I29" i="184"/>
  <c r="F29" i="184"/>
  <c r="B29" i="184"/>
  <c r="F28" i="184"/>
  <c r="B28" i="184"/>
  <c r="I28" i="184" s="1"/>
  <c r="B27" i="184"/>
  <c r="I26" i="184"/>
  <c r="F26" i="184"/>
  <c r="B26" i="184"/>
  <c r="H25" i="184"/>
  <c r="I25" i="184" s="1"/>
  <c r="E25" i="184"/>
  <c r="F25" i="184" s="1"/>
  <c r="B25" i="184"/>
  <c r="I24" i="184"/>
  <c r="F24" i="184"/>
  <c r="C24" i="184"/>
  <c r="B24" i="184"/>
  <c r="B23" i="184"/>
  <c r="I23" i="184" s="1"/>
  <c r="B22" i="184"/>
  <c r="I22" i="184" s="1"/>
  <c r="B21" i="184"/>
  <c r="I21" i="184" s="1"/>
  <c r="B20" i="184"/>
  <c r="I20" i="184" s="1"/>
  <c r="B19" i="184"/>
  <c r="I19" i="184" s="1"/>
  <c r="B18" i="184"/>
  <c r="I18" i="184" s="1"/>
  <c r="B17" i="184"/>
  <c r="I17" i="184" s="1"/>
  <c r="B16" i="184"/>
  <c r="I16" i="184" s="1"/>
  <c r="B15" i="184"/>
  <c r="I15" i="184" s="1"/>
  <c r="B14" i="184"/>
  <c r="I14" i="184" s="1"/>
  <c r="H13" i="184"/>
  <c r="I13" i="184" s="1"/>
  <c r="E13" i="184"/>
  <c r="E11" i="184" s="1"/>
  <c r="B13" i="184"/>
  <c r="I12" i="184"/>
  <c r="F12" i="184"/>
  <c r="C12" i="184"/>
  <c r="B12" i="184"/>
  <c r="H11" i="184"/>
  <c r="B101" i="183"/>
  <c r="I101" i="183" s="1"/>
  <c r="B100" i="183"/>
  <c r="I100" i="183" s="1"/>
  <c r="B99" i="183"/>
  <c r="B98" i="183"/>
  <c r="I98" i="183" s="1"/>
  <c r="B97" i="183"/>
  <c r="I97" i="183" s="1"/>
  <c r="B96" i="183"/>
  <c r="I96" i="183" s="1"/>
  <c r="H95" i="183"/>
  <c r="E95" i="183"/>
  <c r="I94" i="183"/>
  <c r="F94" i="183"/>
  <c r="C94" i="183"/>
  <c r="B94" i="183"/>
  <c r="I93" i="183"/>
  <c r="F93" i="183"/>
  <c r="B93" i="183"/>
  <c r="I92" i="183"/>
  <c r="F92" i="183"/>
  <c r="C92" i="183"/>
  <c r="B92" i="183"/>
  <c r="B91" i="183"/>
  <c r="I90" i="183"/>
  <c r="F90" i="183"/>
  <c r="B90" i="183"/>
  <c r="I89" i="183"/>
  <c r="F89" i="183"/>
  <c r="B89" i="183"/>
  <c r="B88" i="183"/>
  <c r="I87" i="183"/>
  <c r="F87" i="183"/>
  <c r="B87" i="183"/>
  <c r="I86" i="183"/>
  <c r="F86" i="183"/>
  <c r="B86" i="183"/>
  <c r="B85" i="183"/>
  <c r="I84" i="183"/>
  <c r="F84" i="183"/>
  <c r="B84" i="183"/>
  <c r="I83" i="183"/>
  <c r="F83" i="183"/>
  <c r="B83" i="183"/>
  <c r="H82" i="183"/>
  <c r="H81" i="183" s="1"/>
  <c r="E82" i="183"/>
  <c r="E81" i="183" s="1"/>
  <c r="B82" i="183"/>
  <c r="I80" i="183"/>
  <c r="F80" i="183"/>
  <c r="C80" i="183"/>
  <c r="I79" i="183"/>
  <c r="F79" i="183"/>
  <c r="B79" i="183"/>
  <c r="I78" i="183"/>
  <c r="F78" i="183"/>
  <c r="B78" i="183"/>
  <c r="B77" i="183"/>
  <c r="I76" i="183"/>
  <c r="F76" i="183"/>
  <c r="B76" i="183"/>
  <c r="H75" i="183"/>
  <c r="E75" i="183"/>
  <c r="H74" i="183"/>
  <c r="E74" i="183"/>
  <c r="I73" i="183"/>
  <c r="F73" i="183"/>
  <c r="C73" i="183"/>
  <c r="B72" i="183"/>
  <c r="I72" i="183" s="1"/>
  <c r="I71" i="183"/>
  <c r="F71" i="183"/>
  <c r="C71" i="183"/>
  <c r="I70" i="183"/>
  <c r="B70" i="183"/>
  <c r="F70" i="183" s="1"/>
  <c r="I69" i="183"/>
  <c r="F69" i="183"/>
  <c r="C69" i="183"/>
  <c r="B69" i="183"/>
  <c r="B68" i="183"/>
  <c r="I67" i="183"/>
  <c r="B67" i="183"/>
  <c r="F67" i="183" s="1"/>
  <c r="I66" i="183"/>
  <c r="B66" i="183"/>
  <c r="F66" i="183" s="1"/>
  <c r="B65" i="183"/>
  <c r="I64" i="183"/>
  <c r="B64" i="183"/>
  <c r="F64" i="183" s="1"/>
  <c r="H63" i="183"/>
  <c r="E63" i="183"/>
  <c r="F63" i="183" s="1"/>
  <c r="B63" i="183"/>
  <c r="I63" i="183" s="1"/>
  <c r="I62" i="183"/>
  <c r="F62" i="183"/>
  <c r="C62" i="183"/>
  <c r="B61" i="183"/>
  <c r="I61" i="183" s="1"/>
  <c r="H60" i="183"/>
  <c r="I60" i="183" s="1"/>
  <c r="E60" i="183"/>
  <c r="F60" i="183" s="1"/>
  <c r="B60" i="183"/>
  <c r="I59" i="183"/>
  <c r="F59" i="183"/>
  <c r="C59" i="183"/>
  <c r="I58" i="183"/>
  <c r="F58" i="183"/>
  <c r="B58" i="183"/>
  <c r="B57" i="183"/>
  <c r="F57" i="183" s="1"/>
  <c r="I56" i="183"/>
  <c r="F56" i="183"/>
  <c r="B56" i="183"/>
  <c r="I55" i="183"/>
  <c r="F55" i="183"/>
  <c r="B55" i="183"/>
  <c r="B54" i="183"/>
  <c r="H53" i="183"/>
  <c r="E53" i="183"/>
  <c r="I52" i="183"/>
  <c r="F52" i="183"/>
  <c r="C52" i="183"/>
  <c r="B51" i="183"/>
  <c r="I50" i="183"/>
  <c r="F50" i="183"/>
  <c r="C50" i="183"/>
  <c r="I49" i="183"/>
  <c r="F49" i="183"/>
  <c r="B49" i="183"/>
  <c r="B48" i="183"/>
  <c r="I47" i="183"/>
  <c r="F47" i="183"/>
  <c r="B47" i="183"/>
  <c r="I46" i="183"/>
  <c r="F46" i="183"/>
  <c r="B46" i="183"/>
  <c r="B45" i="183"/>
  <c r="F45" i="183" s="1"/>
  <c r="I44" i="183"/>
  <c r="F44" i="183"/>
  <c r="B44" i="183"/>
  <c r="I43" i="183"/>
  <c r="F43" i="183"/>
  <c r="B43" i="183"/>
  <c r="B42" i="183"/>
  <c r="H41" i="183"/>
  <c r="E41" i="183"/>
  <c r="I40" i="183"/>
  <c r="F40" i="183"/>
  <c r="C40" i="183"/>
  <c r="B39" i="183"/>
  <c r="I38" i="183"/>
  <c r="F38" i="183"/>
  <c r="B38" i="183"/>
  <c r="I37" i="183"/>
  <c r="F37" i="183"/>
  <c r="B37" i="183"/>
  <c r="B36" i="183"/>
  <c r="H35" i="183"/>
  <c r="E35" i="183"/>
  <c r="E34" i="183"/>
  <c r="I33" i="183"/>
  <c r="F33" i="183"/>
  <c r="C33" i="183"/>
  <c r="I32" i="183"/>
  <c r="F32" i="183"/>
  <c r="B32" i="183"/>
  <c r="B31" i="183"/>
  <c r="I30" i="183"/>
  <c r="F30" i="183"/>
  <c r="B30" i="183"/>
  <c r="I29" i="183"/>
  <c r="F29" i="183"/>
  <c r="B29" i="183"/>
  <c r="B28" i="183"/>
  <c r="F28" i="183" s="1"/>
  <c r="H27" i="183"/>
  <c r="E27" i="183"/>
  <c r="E26" i="183"/>
  <c r="I25" i="183"/>
  <c r="F25" i="183"/>
  <c r="C25" i="183"/>
  <c r="B24" i="183"/>
  <c r="I24" i="183" s="1"/>
  <c r="B23" i="183"/>
  <c r="I23" i="183" s="1"/>
  <c r="B22" i="183"/>
  <c r="I22" i="183" s="1"/>
  <c r="H21" i="183"/>
  <c r="E21" i="183"/>
  <c r="I20" i="183"/>
  <c r="F20" i="183"/>
  <c r="C20" i="183"/>
  <c r="I19" i="183"/>
  <c r="F19" i="183"/>
  <c r="B19" i="183"/>
  <c r="I18" i="183"/>
  <c r="F18" i="183"/>
  <c r="B18" i="183"/>
  <c r="B17" i="183"/>
  <c r="H16" i="183"/>
  <c r="E16" i="183"/>
  <c r="I14" i="183"/>
  <c r="F14" i="183"/>
  <c r="C14" i="183"/>
  <c r="I12" i="183"/>
  <c r="F12" i="183"/>
  <c r="O104" i="182"/>
  <c r="L104" i="182"/>
  <c r="I104" i="182"/>
  <c r="B104" i="182"/>
  <c r="R104" i="182" s="1"/>
  <c r="R103" i="182"/>
  <c r="O103" i="182"/>
  <c r="L103" i="182"/>
  <c r="I103" i="182"/>
  <c r="F103" i="182"/>
  <c r="C103" i="182"/>
  <c r="O102" i="182"/>
  <c r="L102" i="182"/>
  <c r="B102" i="182"/>
  <c r="R102" i="182" s="1"/>
  <c r="B101" i="182"/>
  <c r="R100" i="182"/>
  <c r="F100" i="182"/>
  <c r="B100" i="182"/>
  <c r="O100" i="182" s="1"/>
  <c r="R99" i="182"/>
  <c r="O99" i="182"/>
  <c r="L99" i="182"/>
  <c r="I99" i="182"/>
  <c r="F99" i="182"/>
  <c r="B99" i="182"/>
  <c r="B98" i="182"/>
  <c r="O97" i="182"/>
  <c r="L97" i="182"/>
  <c r="I97" i="182"/>
  <c r="B97" i="182"/>
  <c r="R97" i="182" s="1"/>
  <c r="Q96" i="182"/>
  <c r="N96" i="182"/>
  <c r="K96" i="182"/>
  <c r="H96" i="182"/>
  <c r="E96" i="182"/>
  <c r="R95" i="182"/>
  <c r="O95" i="182"/>
  <c r="L95" i="182"/>
  <c r="I95" i="182"/>
  <c r="F95" i="182"/>
  <c r="C95" i="182"/>
  <c r="O94" i="182"/>
  <c r="L94" i="182"/>
  <c r="B94" i="182"/>
  <c r="R94" i="182" s="1"/>
  <c r="B93" i="182"/>
  <c r="R92" i="182"/>
  <c r="O92" i="182"/>
  <c r="L92" i="182"/>
  <c r="I92" i="182"/>
  <c r="F92" i="182"/>
  <c r="C92" i="182"/>
  <c r="B91" i="182"/>
  <c r="L91" i="182" s="1"/>
  <c r="B90" i="182"/>
  <c r="R90" i="182" s="1"/>
  <c r="R89" i="182"/>
  <c r="L89" i="182"/>
  <c r="I89" i="182"/>
  <c r="F89" i="182"/>
  <c r="B89" i="182"/>
  <c r="O89" i="182" s="1"/>
  <c r="R88" i="182"/>
  <c r="O88" i="182"/>
  <c r="L88" i="182"/>
  <c r="I88" i="182"/>
  <c r="F88" i="182"/>
  <c r="B88" i="182"/>
  <c r="O87" i="182"/>
  <c r="L87" i="182"/>
  <c r="B87" i="182"/>
  <c r="R87" i="182" s="1"/>
  <c r="B86" i="182"/>
  <c r="R85" i="182"/>
  <c r="F85" i="182"/>
  <c r="B85" i="182"/>
  <c r="O85" i="182" s="1"/>
  <c r="R84" i="182"/>
  <c r="O84" i="182"/>
  <c r="L84" i="182"/>
  <c r="I84" i="182"/>
  <c r="F84" i="182"/>
  <c r="B84" i="182"/>
  <c r="B83" i="182"/>
  <c r="Q82" i="182"/>
  <c r="N82" i="182"/>
  <c r="K82" i="182"/>
  <c r="H82" i="182"/>
  <c r="E82" i="182"/>
  <c r="B82" i="182"/>
  <c r="B81" i="182" s="1"/>
  <c r="Q81" i="182"/>
  <c r="N81" i="182"/>
  <c r="O81" i="182" s="1"/>
  <c r="K81" i="182"/>
  <c r="H81" i="182"/>
  <c r="E81" i="182"/>
  <c r="R80" i="182"/>
  <c r="O80" i="182"/>
  <c r="L80" i="182"/>
  <c r="I80" i="182"/>
  <c r="F80" i="182"/>
  <c r="B79" i="182"/>
  <c r="O78" i="182"/>
  <c r="L78" i="182"/>
  <c r="I78" i="182"/>
  <c r="B78" i="182"/>
  <c r="R78" i="182" s="1"/>
  <c r="I77" i="182"/>
  <c r="F77" i="182"/>
  <c r="B77" i="182"/>
  <c r="R76" i="182"/>
  <c r="O76" i="182"/>
  <c r="I76" i="182"/>
  <c r="B76" i="182"/>
  <c r="L76" i="182" s="1"/>
  <c r="Q75" i="182"/>
  <c r="Q74" i="182" s="1"/>
  <c r="N75" i="182"/>
  <c r="K75" i="182"/>
  <c r="H75" i="182"/>
  <c r="E75" i="182"/>
  <c r="N74" i="182"/>
  <c r="K74" i="182"/>
  <c r="H74" i="182"/>
  <c r="E74" i="182"/>
  <c r="R73" i="182"/>
  <c r="O73" i="182"/>
  <c r="L73" i="182"/>
  <c r="I73" i="182"/>
  <c r="F73" i="182"/>
  <c r="C73" i="182"/>
  <c r="R72" i="182"/>
  <c r="F72" i="182"/>
  <c r="B72" i="182"/>
  <c r="O72" i="182" s="1"/>
  <c r="R71" i="182"/>
  <c r="O71" i="182"/>
  <c r="L71" i="182"/>
  <c r="I71" i="182"/>
  <c r="F71" i="182"/>
  <c r="C71" i="182"/>
  <c r="B70" i="182"/>
  <c r="R69" i="182"/>
  <c r="O69" i="182"/>
  <c r="L69" i="182"/>
  <c r="I69" i="182"/>
  <c r="F69" i="182"/>
  <c r="C69" i="182"/>
  <c r="B68" i="182"/>
  <c r="O67" i="182"/>
  <c r="L67" i="182"/>
  <c r="I67" i="182"/>
  <c r="B67" i="182"/>
  <c r="R67" i="182" s="1"/>
  <c r="I66" i="182"/>
  <c r="F66" i="182"/>
  <c r="B66" i="182"/>
  <c r="R65" i="182"/>
  <c r="O65" i="182"/>
  <c r="I65" i="182"/>
  <c r="B65" i="182"/>
  <c r="L65" i="182" s="1"/>
  <c r="O64" i="182"/>
  <c r="B64" i="182"/>
  <c r="Q63" i="182"/>
  <c r="N63" i="182"/>
  <c r="K63" i="182"/>
  <c r="H63" i="182"/>
  <c r="H60" i="182" s="1"/>
  <c r="I60" i="182" s="1"/>
  <c r="E63" i="182"/>
  <c r="B63" i="182"/>
  <c r="B60" i="182" s="1"/>
  <c r="R62" i="182"/>
  <c r="O62" i="182"/>
  <c r="L62" i="182"/>
  <c r="I62" i="182"/>
  <c r="F62" i="182"/>
  <c r="C62" i="182"/>
  <c r="R61" i="182"/>
  <c r="O61" i="182"/>
  <c r="L61" i="182"/>
  <c r="I61" i="182"/>
  <c r="F61" i="182"/>
  <c r="B61" i="182"/>
  <c r="K60" i="182"/>
  <c r="E60" i="182"/>
  <c r="R59" i="182"/>
  <c r="O59" i="182"/>
  <c r="L59" i="182"/>
  <c r="I59" i="182"/>
  <c r="F59" i="182"/>
  <c r="C59" i="182"/>
  <c r="R58" i="182"/>
  <c r="L58" i="182"/>
  <c r="I58" i="182"/>
  <c r="F58" i="182"/>
  <c r="B58" i="182"/>
  <c r="O58" i="182" s="1"/>
  <c r="R57" i="182"/>
  <c r="O57" i="182"/>
  <c r="L57" i="182"/>
  <c r="I57" i="182"/>
  <c r="F57" i="182"/>
  <c r="B57" i="182"/>
  <c r="O56" i="182"/>
  <c r="L56" i="182"/>
  <c r="B56" i="182"/>
  <c r="R56" i="182" s="1"/>
  <c r="B55" i="182"/>
  <c r="R54" i="182"/>
  <c r="F54" i="182"/>
  <c r="B54" i="182"/>
  <c r="O54" i="182" s="1"/>
  <c r="Q53" i="182"/>
  <c r="N53" i="182"/>
  <c r="K53" i="182"/>
  <c r="H53" i="182"/>
  <c r="E53" i="182"/>
  <c r="R52" i="182"/>
  <c r="O52" i="182"/>
  <c r="L52" i="182"/>
  <c r="I52" i="182"/>
  <c r="F52" i="182"/>
  <c r="C52" i="182"/>
  <c r="B51" i="182"/>
  <c r="R50" i="182"/>
  <c r="O50" i="182"/>
  <c r="L50" i="182"/>
  <c r="I50" i="182"/>
  <c r="F50" i="182"/>
  <c r="C50" i="182"/>
  <c r="B49" i="182"/>
  <c r="O48" i="182"/>
  <c r="L48" i="182"/>
  <c r="I48" i="182"/>
  <c r="B48" i="182"/>
  <c r="R48" i="182" s="1"/>
  <c r="R47" i="182"/>
  <c r="I47" i="182"/>
  <c r="F47" i="182"/>
  <c r="B47" i="182"/>
  <c r="R46" i="182"/>
  <c r="O46" i="182"/>
  <c r="I46" i="182"/>
  <c r="B46" i="182"/>
  <c r="L46" i="182" s="1"/>
  <c r="B45" i="182"/>
  <c r="O45" i="182" s="1"/>
  <c r="B44" i="182"/>
  <c r="R43" i="182"/>
  <c r="L43" i="182"/>
  <c r="I43" i="182"/>
  <c r="F43" i="182"/>
  <c r="B43" i="182"/>
  <c r="O43" i="182" s="1"/>
  <c r="R42" i="182"/>
  <c r="O42" i="182"/>
  <c r="L42" i="182"/>
  <c r="I42" i="182"/>
  <c r="F42" i="182"/>
  <c r="B42" i="182"/>
  <c r="Q41" i="182"/>
  <c r="N41" i="182"/>
  <c r="K41" i="182"/>
  <c r="H41" i="182"/>
  <c r="H34" i="182" s="1"/>
  <c r="E41" i="182"/>
  <c r="R40" i="182"/>
  <c r="O40" i="182"/>
  <c r="L40" i="182"/>
  <c r="I40" i="182"/>
  <c r="F40" i="182"/>
  <c r="C40" i="182"/>
  <c r="I39" i="182"/>
  <c r="F39" i="182"/>
  <c r="B39" i="182"/>
  <c r="R38" i="182"/>
  <c r="O38" i="182"/>
  <c r="I38" i="182"/>
  <c r="B38" i="182"/>
  <c r="L38" i="182" s="1"/>
  <c r="B37" i="182"/>
  <c r="O37" i="182" s="1"/>
  <c r="B36" i="182"/>
  <c r="R35" i="182"/>
  <c r="Q35" i="182"/>
  <c r="N35" i="182"/>
  <c r="L35" i="182"/>
  <c r="K35" i="182"/>
  <c r="H35" i="182"/>
  <c r="E35" i="182"/>
  <c r="B35" i="182"/>
  <c r="N34" i="182"/>
  <c r="R33" i="182"/>
  <c r="O33" i="182"/>
  <c r="L33" i="182"/>
  <c r="I33" i="182"/>
  <c r="F33" i="182"/>
  <c r="C33" i="182"/>
  <c r="B32" i="182"/>
  <c r="O31" i="182"/>
  <c r="L31" i="182"/>
  <c r="I31" i="182"/>
  <c r="B31" i="182"/>
  <c r="R31" i="182" s="1"/>
  <c r="I30" i="182"/>
  <c r="F30" i="182"/>
  <c r="B30" i="182"/>
  <c r="R29" i="182"/>
  <c r="O29" i="182"/>
  <c r="I29" i="182"/>
  <c r="B29" i="182"/>
  <c r="L29" i="182" s="1"/>
  <c r="B28" i="182"/>
  <c r="L28" i="182" s="1"/>
  <c r="Q27" i="182"/>
  <c r="N27" i="182"/>
  <c r="K27" i="182"/>
  <c r="H27" i="182"/>
  <c r="E27" i="182"/>
  <c r="Q26" i="182"/>
  <c r="N26" i="182"/>
  <c r="K26" i="182"/>
  <c r="H26" i="182"/>
  <c r="E26" i="182"/>
  <c r="R25" i="182"/>
  <c r="O25" i="182"/>
  <c r="L25" i="182"/>
  <c r="I25" i="182"/>
  <c r="F25" i="182"/>
  <c r="C25" i="182"/>
  <c r="R24" i="182"/>
  <c r="O24" i="182"/>
  <c r="L24" i="182"/>
  <c r="I24" i="182"/>
  <c r="F24" i="182"/>
  <c r="B24" i="182"/>
  <c r="B23" i="182"/>
  <c r="O22" i="182"/>
  <c r="L22" i="182"/>
  <c r="I22" i="182"/>
  <c r="B22" i="182"/>
  <c r="R22" i="182" s="1"/>
  <c r="Q21" i="182"/>
  <c r="N21" i="182"/>
  <c r="K21" i="182"/>
  <c r="H21" i="182"/>
  <c r="E21" i="182"/>
  <c r="R20" i="182"/>
  <c r="O20" i="182"/>
  <c r="L20" i="182"/>
  <c r="I20" i="182"/>
  <c r="F20" i="182"/>
  <c r="C20" i="182"/>
  <c r="O19" i="182"/>
  <c r="L19" i="182"/>
  <c r="B19" i="182"/>
  <c r="R19" i="182" s="1"/>
  <c r="B18" i="182"/>
  <c r="R17" i="182"/>
  <c r="F17" i="182"/>
  <c r="B17" i="182"/>
  <c r="O17" i="182" s="1"/>
  <c r="Q16" i="182"/>
  <c r="Q15" i="182" s="1"/>
  <c r="N16" i="182"/>
  <c r="K16" i="182"/>
  <c r="H16" i="182"/>
  <c r="E16" i="182"/>
  <c r="E15" i="182"/>
  <c r="R14" i="182"/>
  <c r="O14" i="182"/>
  <c r="L14" i="182"/>
  <c r="I14" i="182"/>
  <c r="F14" i="182"/>
  <c r="C14" i="182"/>
  <c r="R12" i="182"/>
  <c r="O12" i="182"/>
  <c r="L12" i="182"/>
  <c r="I12" i="182"/>
  <c r="F12" i="182"/>
  <c r="B101" i="181"/>
  <c r="M101" i="181" s="1"/>
  <c r="M100" i="181"/>
  <c r="B100" i="181"/>
  <c r="B99" i="181"/>
  <c r="B98" i="181"/>
  <c r="M98" i="181" s="1"/>
  <c r="B97" i="181"/>
  <c r="M97" i="181" s="1"/>
  <c r="M96" i="181"/>
  <c r="B96" i="181"/>
  <c r="K95" i="181"/>
  <c r="H95" i="181"/>
  <c r="E95" i="181"/>
  <c r="M94" i="181"/>
  <c r="I94" i="181"/>
  <c r="F94" i="181"/>
  <c r="B94" i="181"/>
  <c r="B93" i="181"/>
  <c r="M93" i="181" s="1"/>
  <c r="B91" i="181"/>
  <c r="M91" i="181" s="1"/>
  <c r="B90" i="181"/>
  <c r="M90" i="181" s="1"/>
  <c r="M89" i="181"/>
  <c r="B89" i="181"/>
  <c r="B88" i="181"/>
  <c r="M88" i="181" s="1"/>
  <c r="M87" i="181"/>
  <c r="B87" i="181"/>
  <c r="B86" i="181"/>
  <c r="M86" i="181" s="1"/>
  <c r="M85" i="181"/>
  <c r="B85" i="181"/>
  <c r="B84" i="181"/>
  <c r="M84" i="181" s="1"/>
  <c r="B83" i="181"/>
  <c r="M83" i="181" s="1"/>
  <c r="K82" i="181"/>
  <c r="H82" i="181"/>
  <c r="I82" i="181" s="1"/>
  <c r="E82" i="181"/>
  <c r="E81" i="181" s="1"/>
  <c r="B82" i="181"/>
  <c r="M82" i="181" s="1"/>
  <c r="K81" i="181"/>
  <c r="H81" i="181"/>
  <c r="M80" i="181"/>
  <c r="I80" i="181"/>
  <c r="F80" i="181"/>
  <c r="B79" i="181"/>
  <c r="M78" i="181"/>
  <c r="B78" i="181"/>
  <c r="B77" i="181"/>
  <c r="M77" i="181" s="1"/>
  <c r="B76" i="181"/>
  <c r="M76" i="181" s="1"/>
  <c r="K75" i="181"/>
  <c r="H75" i="181"/>
  <c r="E75" i="181"/>
  <c r="E74" i="181"/>
  <c r="M73" i="181"/>
  <c r="I73" i="181"/>
  <c r="F73" i="181"/>
  <c r="B73" i="181"/>
  <c r="M72" i="181"/>
  <c r="B72" i="181"/>
  <c r="M71" i="181"/>
  <c r="B71" i="181"/>
  <c r="B70" i="181"/>
  <c r="M70" i="181" s="1"/>
  <c r="M69" i="181"/>
  <c r="B69" i="181"/>
  <c r="B68" i="181"/>
  <c r="M68" i="181" s="1"/>
  <c r="B67" i="181"/>
  <c r="M67" i="181" s="1"/>
  <c r="B66" i="181"/>
  <c r="M65" i="181"/>
  <c r="B65" i="181"/>
  <c r="B64" i="181"/>
  <c r="M64" i="181" s="1"/>
  <c r="K63" i="181"/>
  <c r="H63" i="181"/>
  <c r="E63" i="181"/>
  <c r="E60" i="181" s="1"/>
  <c r="B60" i="181" s="1"/>
  <c r="M62" i="181"/>
  <c r="I62" i="181"/>
  <c r="F62" i="181"/>
  <c r="B62" i="181"/>
  <c r="B61" i="181"/>
  <c r="M61" i="181" s="1"/>
  <c r="K60" i="181"/>
  <c r="H60" i="181"/>
  <c r="I60" i="181" s="1"/>
  <c r="M59" i="181"/>
  <c r="I59" i="181"/>
  <c r="F59" i="181"/>
  <c r="B59" i="181"/>
  <c r="B58" i="181"/>
  <c r="M58" i="181" s="1"/>
  <c r="M57" i="181"/>
  <c r="B57" i="181"/>
  <c r="B56" i="181"/>
  <c r="M56" i="181" s="1"/>
  <c r="B55" i="181"/>
  <c r="M55" i="181" s="1"/>
  <c r="B54" i="181"/>
  <c r="M54" i="181" s="1"/>
  <c r="K53" i="181"/>
  <c r="H53" i="181"/>
  <c r="E53" i="181"/>
  <c r="M52" i="181"/>
  <c r="I52" i="181"/>
  <c r="F52" i="181"/>
  <c r="B52" i="181"/>
  <c r="M51" i="181"/>
  <c r="B51" i="181"/>
  <c r="M50" i="181"/>
  <c r="B50" i="181"/>
  <c r="M49" i="181"/>
  <c r="B49" i="181"/>
  <c r="B48" i="181"/>
  <c r="M47" i="181"/>
  <c r="B47" i="181"/>
  <c r="B46" i="181"/>
  <c r="M46" i="181" s="1"/>
  <c r="M45" i="181"/>
  <c r="B45" i="181"/>
  <c r="B44" i="181"/>
  <c r="M43" i="181"/>
  <c r="B43" i="181"/>
  <c r="B42" i="181"/>
  <c r="M42" i="181" s="1"/>
  <c r="K41" i="181"/>
  <c r="H41" i="181"/>
  <c r="I41" i="181" s="1"/>
  <c r="E41" i="181"/>
  <c r="B41" i="181"/>
  <c r="M41" i="181" s="1"/>
  <c r="M40" i="181"/>
  <c r="I40" i="181"/>
  <c r="F40" i="181"/>
  <c r="B40" i="181"/>
  <c r="M39" i="181"/>
  <c r="B39" i="181"/>
  <c r="B38" i="181"/>
  <c r="M37" i="181"/>
  <c r="B37" i="181"/>
  <c r="B36" i="181"/>
  <c r="M36" i="181" s="1"/>
  <c r="K35" i="181"/>
  <c r="K34" i="181" s="1"/>
  <c r="H35" i="181"/>
  <c r="H34" i="181" s="1"/>
  <c r="E35" i="181"/>
  <c r="B35" i="181"/>
  <c r="M35" i="181" s="1"/>
  <c r="M33" i="181"/>
  <c r="I33" i="181"/>
  <c r="F33" i="181"/>
  <c r="B33" i="181"/>
  <c r="M32" i="181"/>
  <c r="B32" i="181"/>
  <c r="M31" i="181"/>
  <c r="B31" i="181"/>
  <c r="B30" i="181"/>
  <c r="B29" i="181"/>
  <c r="M29" i="181" s="1"/>
  <c r="M28" i="181"/>
  <c r="B28" i="181"/>
  <c r="K27" i="181"/>
  <c r="M27" i="181" s="1"/>
  <c r="H27" i="181"/>
  <c r="I27" i="181" s="1"/>
  <c r="E27" i="181"/>
  <c r="B27" i="181"/>
  <c r="K26" i="181"/>
  <c r="H26" i="181"/>
  <c r="E26" i="181"/>
  <c r="M25" i="181"/>
  <c r="I25" i="181"/>
  <c r="F25" i="181"/>
  <c r="B25" i="181"/>
  <c r="M24" i="181"/>
  <c r="I24" i="181"/>
  <c r="B24" i="181"/>
  <c r="M23" i="181"/>
  <c r="B23" i="181"/>
  <c r="B22" i="181"/>
  <c r="K21" i="181"/>
  <c r="H21" i="181"/>
  <c r="E21" i="181"/>
  <c r="M20" i="181"/>
  <c r="I20" i="181"/>
  <c r="F20" i="181"/>
  <c r="B20" i="181"/>
  <c r="B19" i="181"/>
  <c r="M19" i="181" s="1"/>
  <c r="M18" i="181"/>
  <c r="B18" i="181"/>
  <c r="M17" i="181"/>
  <c r="B17" i="181"/>
  <c r="K16" i="181"/>
  <c r="H16" i="181"/>
  <c r="E16" i="181"/>
  <c r="M12" i="181"/>
  <c r="I12" i="181"/>
  <c r="F12" i="181"/>
  <c r="B12" i="181"/>
  <c r="R35" i="180"/>
  <c r="B35" i="180"/>
  <c r="R34" i="180"/>
  <c r="C34" i="180"/>
  <c r="B34" i="180"/>
  <c r="B33" i="180"/>
  <c r="R33" i="180" s="1"/>
  <c r="R32" i="180"/>
  <c r="C32" i="180"/>
  <c r="R31" i="180"/>
  <c r="B31" i="180"/>
  <c r="R30" i="180"/>
  <c r="C30" i="180"/>
  <c r="B29" i="180"/>
  <c r="R29" i="180" s="1"/>
  <c r="R28" i="180"/>
  <c r="C28" i="180"/>
  <c r="B27" i="180"/>
  <c r="B25" i="180" s="1"/>
  <c r="R26" i="180"/>
  <c r="O26" i="180"/>
  <c r="L26" i="180"/>
  <c r="I26" i="180"/>
  <c r="F26" i="180"/>
  <c r="C26" i="180"/>
  <c r="Q25" i="180"/>
  <c r="R25" i="180" s="1"/>
  <c r="N25" i="180"/>
  <c r="O25" i="180" s="1"/>
  <c r="K25" i="180"/>
  <c r="H25" i="180"/>
  <c r="E25" i="180"/>
  <c r="R24" i="180"/>
  <c r="O24" i="180"/>
  <c r="L24" i="180"/>
  <c r="I24" i="180"/>
  <c r="F24" i="180"/>
  <c r="C24" i="180"/>
  <c r="R23" i="180"/>
  <c r="B23" i="180"/>
  <c r="R22" i="180"/>
  <c r="C22" i="180"/>
  <c r="B21" i="180"/>
  <c r="R21" i="180" s="1"/>
  <c r="R20" i="180"/>
  <c r="C20" i="180"/>
  <c r="B19" i="180"/>
  <c r="R19" i="180" s="1"/>
  <c r="R18" i="180"/>
  <c r="C18" i="180"/>
  <c r="B17" i="180"/>
  <c r="R17" i="180" s="1"/>
  <c r="R16" i="180"/>
  <c r="C16" i="180"/>
  <c r="B15" i="180"/>
  <c r="B13" i="180" s="1"/>
  <c r="R14" i="180"/>
  <c r="O14" i="180"/>
  <c r="L14" i="180"/>
  <c r="I14" i="180"/>
  <c r="F14" i="180"/>
  <c r="C14" i="180"/>
  <c r="Q13" i="180"/>
  <c r="N13" i="180"/>
  <c r="N11" i="180" s="1"/>
  <c r="K13" i="180"/>
  <c r="K11" i="180" s="1"/>
  <c r="H13" i="180"/>
  <c r="E13" i="180"/>
  <c r="R12" i="180"/>
  <c r="O12" i="180"/>
  <c r="L12" i="180"/>
  <c r="I12" i="180"/>
  <c r="F12" i="180"/>
  <c r="Q11" i="180"/>
  <c r="E11" i="180"/>
  <c r="R36" i="179"/>
  <c r="B36" i="179"/>
  <c r="R35" i="179"/>
  <c r="C35" i="179"/>
  <c r="B35" i="179"/>
  <c r="B34" i="179"/>
  <c r="R34" i="179" s="1"/>
  <c r="R33" i="179"/>
  <c r="C33" i="179"/>
  <c r="B33" i="179"/>
  <c r="R32" i="179"/>
  <c r="B32" i="179"/>
  <c r="R31" i="179"/>
  <c r="C31" i="179"/>
  <c r="B31" i="179"/>
  <c r="B30" i="179"/>
  <c r="R29" i="179"/>
  <c r="C29" i="179"/>
  <c r="B29" i="179"/>
  <c r="R28" i="179"/>
  <c r="B28" i="179"/>
  <c r="R27" i="179"/>
  <c r="O27" i="179"/>
  <c r="L27" i="179"/>
  <c r="I27" i="179"/>
  <c r="F27" i="179"/>
  <c r="C27" i="179"/>
  <c r="B27" i="179"/>
  <c r="Q26" i="179"/>
  <c r="B26" i="179" s="1"/>
  <c r="N26" i="179"/>
  <c r="K26" i="179"/>
  <c r="H26" i="179"/>
  <c r="E26" i="179"/>
  <c r="R25" i="179"/>
  <c r="O25" i="179"/>
  <c r="L25" i="179"/>
  <c r="I25" i="179"/>
  <c r="F25" i="179"/>
  <c r="C25" i="179"/>
  <c r="B25" i="179"/>
  <c r="B24" i="179"/>
  <c r="R24" i="179" s="1"/>
  <c r="R23" i="179"/>
  <c r="C23" i="179"/>
  <c r="B23" i="179"/>
  <c r="R22" i="179"/>
  <c r="B22" i="179"/>
  <c r="R21" i="179"/>
  <c r="C21" i="179"/>
  <c r="B21" i="179"/>
  <c r="B20" i="179"/>
  <c r="R20" i="179" s="1"/>
  <c r="R19" i="179"/>
  <c r="C19" i="179"/>
  <c r="B19" i="179"/>
  <c r="R18" i="179"/>
  <c r="B18" i="179"/>
  <c r="R17" i="179"/>
  <c r="C17" i="179"/>
  <c r="B17" i="179"/>
  <c r="B16" i="179"/>
  <c r="R16" i="179" s="1"/>
  <c r="R15" i="179"/>
  <c r="O15" i="179"/>
  <c r="L15" i="179"/>
  <c r="I15" i="179"/>
  <c r="F15" i="179"/>
  <c r="C15" i="179"/>
  <c r="B15" i="179"/>
  <c r="Q14" i="179"/>
  <c r="N14" i="179"/>
  <c r="N12" i="179" s="1"/>
  <c r="K14" i="179"/>
  <c r="K12" i="179" s="1"/>
  <c r="H14" i="179"/>
  <c r="H12" i="179" s="1"/>
  <c r="E14" i="179"/>
  <c r="B14" i="179" s="1"/>
  <c r="R13" i="179"/>
  <c r="O13" i="179"/>
  <c r="L13" i="179"/>
  <c r="I13" i="179"/>
  <c r="F13" i="179"/>
  <c r="B13" i="179"/>
  <c r="B31" i="178"/>
  <c r="O31" i="178" s="1"/>
  <c r="O30" i="178"/>
  <c r="L30" i="178"/>
  <c r="I30" i="178"/>
  <c r="F30" i="178"/>
  <c r="C30" i="178"/>
  <c r="B30" i="178"/>
  <c r="B29" i="178"/>
  <c r="B28" i="178"/>
  <c r="B27" i="178"/>
  <c r="C26" i="178"/>
  <c r="B26" i="178"/>
  <c r="B25" i="178"/>
  <c r="O24" i="178"/>
  <c r="L24" i="178"/>
  <c r="I24" i="178"/>
  <c r="F24" i="178"/>
  <c r="C24" i="178"/>
  <c r="B24" i="178"/>
  <c r="N23" i="178"/>
  <c r="B23" i="178" s="1"/>
  <c r="K23" i="178"/>
  <c r="L23" i="178" s="1"/>
  <c r="H23" i="178"/>
  <c r="I23" i="178" s="1"/>
  <c r="E23" i="178"/>
  <c r="F23" i="178" s="1"/>
  <c r="O22" i="178"/>
  <c r="L22" i="178"/>
  <c r="I22" i="178"/>
  <c r="F22" i="178"/>
  <c r="B22" i="178"/>
  <c r="B21" i="178"/>
  <c r="C20" i="178"/>
  <c r="B19" i="178"/>
  <c r="C18" i="178"/>
  <c r="B17" i="178"/>
  <c r="C16" i="178"/>
  <c r="B15" i="178"/>
  <c r="O14" i="178"/>
  <c r="L14" i="178"/>
  <c r="I14" i="178"/>
  <c r="F14" i="178"/>
  <c r="C14" i="178"/>
  <c r="Q13" i="178"/>
  <c r="N13" i="178"/>
  <c r="K13" i="178"/>
  <c r="H13" i="178"/>
  <c r="E13" i="178"/>
  <c r="B13" i="178" s="1"/>
  <c r="O12" i="178"/>
  <c r="L12" i="178"/>
  <c r="I12" i="178"/>
  <c r="F12" i="178"/>
  <c r="Q11" i="178"/>
  <c r="K11" i="178"/>
  <c r="B35" i="177"/>
  <c r="R35" i="177" s="1"/>
  <c r="C34" i="177"/>
  <c r="B33" i="177"/>
  <c r="R33" i="177" s="1"/>
  <c r="R32" i="177"/>
  <c r="C32" i="177"/>
  <c r="B32" i="177"/>
  <c r="R31" i="177"/>
  <c r="B31" i="177"/>
  <c r="R30" i="177"/>
  <c r="C30" i="177"/>
  <c r="B30" i="177"/>
  <c r="B29" i="177"/>
  <c r="R29" i="177" s="1"/>
  <c r="R28" i="177"/>
  <c r="C28" i="177"/>
  <c r="B28" i="177"/>
  <c r="R27" i="177"/>
  <c r="B27" i="177"/>
  <c r="R26" i="177"/>
  <c r="O26" i="177"/>
  <c r="L26" i="177"/>
  <c r="I26" i="177"/>
  <c r="F26" i="177"/>
  <c r="C26" i="177"/>
  <c r="B26" i="177"/>
  <c r="Q25" i="177"/>
  <c r="N25" i="177"/>
  <c r="K25" i="177"/>
  <c r="H25" i="177"/>
  <c r="E25" i="177"/>
  <c r="R24" i="177"/>
  <c r="O24" i="177"/>
  <c r="L24" i="177"/>
  <c r="I24" i="177"/>
  <c r="F24" i="177"/>
  <c r="C24" i="177"/>
  <c r="B24" i="177"/>
  <c r="R23" i="177"/>
  <c r="B23" i="177"/>
  <c r="R22" i="177"/>
  <c r="C22" i="177"/>
  <c r="B22" i="177"/>
  <c r="B21" i="177"/>
  <c r="R20" i="177"/>
  <c r="C20" i="177"/>
  <c r="B20" i="177"/>
  <c r="R19" i="177"/>
  <c r="B19" i="177"/>
  <c r="R18" i="177"/>
  <c r="C18" i="177"/>
  <c r="B18" i="177"/>
  <c r="B17" i="177"/>
  <c r="R16" i="177"/>
  <c r="C16" i="177"/>
  <c r="B16" i="177"/>
  <c r="R15" i="177"/>
  <c r="B15" i="177"/>
  <c r="R14" i="177"/>
  <c r="O14" i="177"/>
  <c r="L14" i="177"/>
  <c r="I14" i="177"/>
  <c r="F14" i="177"/>
  <c r="C14" i="177"/>
  <c r="B14" i="177"/>
  <c r="Q13" i="177"/>
  <c r="N13" i="177"/>
  <c r="K13" i="177"/>
  <c r="H13" i="177"/>
  <c r="H11" i="177" s="1"/>
  <c r="E13" i="177"/>
  <c r="B13" i="177" s="1"/>
  <c r="R12" i="177"/>
  <c r="O12" i="177"/>
  <c r="L12" i="177"/>
  <c r="I12" i="177"/>
  <c r="F12" i="177"/>
  <c r="K11" i="177"/>
  <c r="B92" i="176"/>
  <c r="S92" i="176" s="1"/>
  <c r="P91" i="176"/>
  <c r="M91" i="176"/>
  <c r="J91" i="176"/>
  <c r="G91" i="176"/>
  <c r="B91" i="176"/>
  <c r="B90" i="176"/>
  <c r="S90" i="176" s="1"/>
  <c r="S89" i="176"/>
  <c r="P89" i="176"/>
  <c r="M89" i="176"/>
  <c r="J89" i="176"/>
  <c r="G89" i="176"/>
  <c r="B89" i="176"/>
  <c r="B88" i="176"/>
  <c r="S87" i="176"/>
  <c r="P87" i="176"/>
  <c r="M87" i="176"/>
  <c r="J87" i="176"/>
  <c r="G87" i="176"/>
  <c r="B87" i="176"/>
  <c r="R86" i="176"/>
  <c r="R84" i="176" s="1"/>
  <c r="O86" i="176"/>
  <c r="L86" i="176"/>
  <c r="L84" i="176" s="1"/>
  <c r="I86" i="176"/>
  <c r="H86" i="176"/>
  <c r="F86" i="176"/>
  <c r="S85" i="176"/>
  <c r="P85" i="176"/>
  <c r="M85" i="176"/>
  <c r="J85" i="176"/>
  <c r="G85" i="176"/>
  <c r="D85" i="176"/>
  <c r="B85" i="176"/>
  <c r="I84" i="176"/>
  <c r="F84" i="176"/>
  <c r="S83" i="176"/>
  <c r="P83" i="176"/>
  <c r="M83" i="176"/>
  <c r="J83" i="176"/>
  <c r="G83" i="176"/>
  <c r="D83" i="176"/>
  <c r="B83" i="176"/>
  <c r="P82" i="176"/>
  <c r="M82" i="176"/>
  <c r="J82" i="176"/>
  <c r="G82" i="176"/>
  <c r="B82" i="176"/>
  <c r="B81" i="176"/>
  <c r="S81" i="176" s="1"/>
  <c r="S80" i="176"/>
  <c r="P80" i="176"/>
  <c r="M80" i="176"/>
  <c r="J80" i="176"/>
  <c r="B80" i="176"/>
  <c r="G80" i="176" s="1"/>
  <c r="R79" i="176"/>
  <c r="O79" i="176"/>
  <c r="L79" i="176"/>
  <c r="I79" i="176"/>
  <c r="F79" i="176"/>
  <c r="S78" i="176"/>
  <c r="P78" i="176"/>
  <c r="M78" i="176"/>
  <c r="J78" i="176"/>
  <c r="G78" i="176"/>
  <c r="D78" i="176"/>
  <c r="B78" i="176"/>
  <c r="S77" i="176"/>
  <c r="P77" i="176"/>
  <c r="M77" i="176"/>
  <c r="J77" i="176"/>
  <c r="G77" i="176"/>
  <c r="B77" i="176"/>
  <c r="S76" i="176"/>
  <c r="P76" i="176"/>
  <c r="M76" i="176"/>
  <c r="J76" i="176"/>
  <c r="G76" i="176"/>
  <c r="B76" i="176"/>
  <c r="B75" i="176"/>
  <c r="S75" i="176" s="1"/>
  <c r="S74" i="176"/>
  <c r="P74" i="176"/>
  <c r="M74" i="176"/>
  <c r="J74" i="176"/>
  <c r="G74" i="176"/>
  <c r="B74" i="176"/>
  <c r="B73" i="176"/>
  <c r="S72" i="176"/>
  <c r="P72" i="176"/>
  <c r="M72" i="176"/>
  <c r="J72" i="176"/>
  <c r="G72" i="176"/>
  <c r="B72" i="176"/>
  <c r="B71" i="176"/>
  <c r="G71" i="176" s="1"/>
  <c r="B70" i="176"/>
  <c r="S70" i="176" s="1"/>
  <c r="S69" i="176"/>
  <c r="P69" i="176"/>
  <c r="M69" i="176"/>
  <c r="J69" i="176"/>
  <c r="G69" i="176"/>
  <c r="B69" i="176"/>
  <c r="B68" i="176"/>
  <c r="S68" i="176" s="1"/>
  <c r="S67" i="176"/>
  <c r="P67" i="176"/>
  <c r="M67" i="176"/>
  <c r="J67" i="176"/>
  <c r="B67" i="176"/>
  <c r="G67" i="176" s="1"/>
  <c r="B66" i="176"/>
  <c r="S65" i="176"/>
  <c r="P65" i="176"/>
  <c r="M65" i="176"/>
  <c r="J65" i="176"/>
  <c r="G65" i="176"/>
  <c r="B65" i="176"/>
  <c r="S64" i="176"/>
  <c r="P64" i="176"/>
  <c r="M64" i="176"/>
  <c r="J64" i="176"/>
  <c r="G64" i="176"/>
  <c r="B64" i="176"/>
  <c r="B63" i="176"/>
  <c r="S63" i="176" s="1"/>
  <c r="S62" i="176"/>
  <c r="P62" i="176"/>
  <c r="M62" i="176"/>
  <c r="J62" i="176"/>
  <c r="G62" i="176"/>
  <c r="B62" i="176"/>
  <c r="B61" i="176"/>
  <c r="S60" i="176"/>
  <c r="P60" i="176"/>
  <c r="M60" i="176"/>
  <c r="J60" i="176"/>
  <c r="B60" i="176"/>
  <c r="G60" i="176" s="1"/>
  <c r="B59" i="176"/>
  <c r="S58" i="176"/>
  <c r="P58" i="176"/>
  <c r="M58" i="176"/>
  <c r="J58" i="176"/>
  <c r="G58" i="176"/>
  <c r="B58" i="176"/>
  <c r="S57" i="176"/>
  <c r="P57" i="176"/>
  <c r="M57" i="176"/>
  <c r="J57" i="176"/>
  <c r="G57" i="176"/>
  <c r="B57" i="176"/>
  <c r="B56" i="176"/>
  <c r="S56" i="176" s="1"/>
  <c r="S55" i="176"/>
  <c r="P55" i="176"/>
  <c r="M55" i="176"/>
  <c r="J55" i="176"/>
  <c r="G55" i="176"/>
  <c r="B55" i="176"/>
  <c r="B54" i="176"/>
  <c r="S53" i="176"/>
  <c r="P53" i="176"/>
  <c r="M53" i="176"/>
  <c r="J53" i="176"/>
  <c r="G53" i="176"/>
  <c r="B53" i="176"/>
  <c r="B52" i="176"/>
  <c r="B51" i="176"/>
  <c r="S51" i="176" s="1"/>
  <c r="S50" i="176"/>
  <c r="P50" i="176"/>
  <c r="M50" i="176"/>
  <c r="J50" i="176"/>
  <c r="G50" i="176"/>
  <c r="B50" i="176"/>
  <c r="B49" i="176"/>
  <c r="S48" i="176"/>
  <c r="P48" i="176"/>
  <c r="M48" i="176"/>
  <c r="J48" i="176"/>
  <c r="B48" i="176"/>
  <c r="G48" i="176" s="1"/>
  <c r="B47" i="176"/>
  <c r="S46" i="176"/>
  <c r="P46" i="176"/>
  <c r="M46" i="176"/>
  <c r="J46" i="176"/>
  <c r="G46" i="176"/>
  <c r="B46" i="176"/>
  <c r="S45" i="176"/>
  <c r="P45" i="176"/>
  <c r="M45" i="176"/>
  <c r="J45" i="176"/>
  <c r="G45" i="176"/>
  <c r="B45" i="176"/>
  <c r="B44" i="176"/>
  <c r="S44" i="176" s="1"/>
  <c r="S43" i="176"/>
  <c r="P43" i="176"/>
  <c r="M43" i="176"/>
  <c r="J43" i="176"/>
  <c r="G43" i="176"/>
  <c r="B43" i="176"/>
  <c r="B42" i="176"/>
  <c r="S41" i="176"/>
  <c r="P41" i="176"/>
  <c r="M41" i="176"/>
  <c r="J41" i="176"/>
  <c r="B41" i="176"/>
  <c r="G41" i="176" s="1"/>
  <c r="B40" i="176"/>
  <c r="G40" i="176" s="1"/>
  <c r="S39" i="176"/>
  <c r="P39" i="176"/>
  <c r="M39" i="176"/>
  <c r="J39" i="176"/>
  <c r="G39" i="176"/>
  <c r="B39" i="176"/>
  <c r="S38" i="176"/>
  <c r="P38" i="176"/>
  <c r="M38" i="176"/>
  <c r="J38" i="176"/>
  <c r="G38" i="176"/>
  <c r="B38" i="176"/>
  <c r="B37" i="176"/>
  <c r="P37" i="176" s="1"/>
  <c r="S36" i="176"/>
  <c r="P36" i="176"/>
  <c r="M36" i="176"/>
  <c r="J36" i="176"/>
  <c r="G36" i="176"/>
  <c r="B36" i="176"/>
  <c r="B35" i="176"/>
  <c r="S34" i="176"/>
  <c r="P34" i="176"/>
  <c r="M34" i="176"/>
  <c r="J34" i="176"/>
  <c r="B34" i="176"/>
  <c r="G34" i="176" s="1"/>
  <c r="G33" i="176"/>
  <c r="B33" i="176"/>
  <c r="S32" i="176"/>
  <c r="P32" i="176"/>
  <c r="M32" i="176"/>
  <c r="J32" i="176"/>
  <c r="G32" i="176"/>
  <c r="B32" i="176"/>
  <c r="S31" i="176"/>
  <c r="P31" i="176"/>
  <c r="M31" i="176"/>
  <c r="J31" i="176"/>
  <c r="G31" i="176"/>
  <c r="B31" i="176"/>
  <c r="B30" i="176"/>
  <c r="S30" i="176" s="1"/>
  <c r="S29" i="176"/>
  <c r="P29" i="176"/>
  <c r="M29" i="176"/>
  <c r="J29" i="176"/>
  <c r="G29" i="176"/>
  <c r="B29" i="176"/>
  <c r="B28" i="176"/>
  <c r="S27" i="176"/>
  <c r="P27" i="176"/>
  <c r="M27" i="176"/>
  <c r="J27" i="176"/>
  <c r="G27" i="176"/>
  <c r="B27" i="176"/>
  <c r="B26" i="176"/>
  <c r="J26" i="176" s="1"/>
  <c r="B25" i="176"/>
  <c r="S25" i="176" s="1"/>
  <c r="S24" i="176"/>
  <c r="P24" i="176"/>
  <c r="M24" i="176"/>
  <c r="J24" i="176"/>
  <c r="G24" i="176"/>
  <c r="B24" i="176"/>
  <c r="B23" i="176"/>
  <c r="R22" i="176"/>
  <c r="B22" i="176" s="1"/>
  <c r="O22" i="176"/>
  <c r="L22" i="176"/>
  <c r="I22" i="176"/>
  <c r="F22" i="176"/>
  <c r="S21" i="176"/>
  <c r="P21" i="176"/>
  <c r="M21" i="176"/>
  <c r="J21" i="176"/>
  <c r="G21" i="176"/>
  <c r="D21" i="176"/>
  <c r="B21" i="176"/>
  <c r="B20" i="176"/>
  <c r="S19" i="176"/>
  <c r="P19" i="176"/>
  <c r="M19" i="176"/>
  <c r="J19" i="176"/>
  <c r="G19" i="176"/>
  <c r="B19" i="176"/>
  <c r="S18" i="176"/>
  <c r="P18" i="176"/>
  <c r="M18" i="176"/>
  <c r="J18" i="176"/>
  <c r="G18" i="176"/>
  <c r="B18" i="176"/>
  <c r="B17" i="176"/>
  <c r="S17" i="176" s="1"/>
  <c r="R16" i="176"/>
  <c r="O16" i="176"/>
  <c r="L16" i="176"/>
  <c r="I16" i="176"/>
  <c r="F16" i="176"/>
  <c r="S15" i="176"/>
  <c r="P15" i="176"/>
  <c r="J15" i="176"/>
  <c r="G15" i="176"/>
  <c r="D15" i="176"/>
  <c r="B15" i="176"/>
  <c r="F14" i="176"/>
  <c r="S13" i="176"/>
  <c r="P13" i="176"/>
  <c r="M13" i="176"/>
  <c r="J13" i="176"/>
  <c r="G13" i="176"/>
  <c r="D13" i="176"/>
  <c r="B13" i="176"/>
  <c r="O105" i="175"/>
  <c r="L105" i="175"/>
  <c r="I105" i="175"/>
  <c r="B105" i="175"/>
  <c r="R105" i="175" s="1"/>
  <c r="R104" i="175"/>
  <c r="O104" i="175"/>
  <c r="L104" i="175"/>
  <c r="I104" i="175"/>
  <c r="F104" i="175"/>
  <c r="C104" i="175"/>
  <c r="R103" i="175"/>
  <c r="O103" i="175"/>
  <c r="L103" i="175"/>
  <c r="B103" i="175"/>
  <c r="I103" i="175" s="1"/>
  <c r="R102" i="175"/>
  <c r="O102" i="175"/>
  <c r="L102" i="175"/>
  <c r="I102" i="175"/>
  <c r="B102" i="175"/>
  <c r="F102" i="175" s="1"/>
  <c r="B101" i="175"/>
  <c r="R101" i="175" s="1"/>
  <c r="R100" i="175"/>
  <c r="O100" i="175"/>
  <c r="L100" i="175"/>
  <c r="I100" i="175"/>
  <c r="F100" i="175"/>
  <c r="B100" i="175"/>
  <c r="B99" i="175"/>
  <c r="O98" i="175"/>
  <c r="L98" i="175"/>
  <c r="I98" i="175"/>
  <c r="B98" i="175"/>
  <c r="R98" i="175" s="1"/>
  <c r="Q97" i="175"/>
  <c r="N97" i="175"/>
  <c r="K97" i="175"/>
  <c r="H97" i="175"/>
  <c r="E97" i="175"/>
  <c r="R96" i="175"/>
  <c r="O96" i="175"/>
  <c r="L96" i="175"/>
  <c r="I96" i="175"/>
  <c r="F96" i="175"/>
  <c r="C96" i="175"/>
  <c r="B96" i="175"/>
  <c r="O95" i="175"/>
  <c r="B95" i="175"/>
  <c r="R95" i="175" s="1"/>
  <c r="R94" i="175"/>
  <c r="O94" i="175"/>
  <c r="L94" i="175"/>
  <c r="B94" i="175"/>
  <c r="I94" i="175" s="1"/>
  <c r="R93" i="175"/>
  <c r="O93" i="175"/>
  <c r="L93" i="175"/>
  <c r="I93" i="175"/>
  <c r="F93" i="175"/>
  <c r="C93" i="175"/>
  <c r="B93" i="175"/>
  <c r="R92" i="175"/>
  <c r="O92" i="175"/>
  <c r="L92" i="175"/>
  <c r="I92" i="175"/>
  <c r="F92" i="175"/>
  <c r="B92" i="175"/>
  <c r="R91" i="175"/>
  <c r="O91" i="175"/>
  <c r="L91" i="175"/>
  <c r="I91" i="175"/>
  <c r="F91" i="175"/>
  <c r="B91" i="175"/>
  <c r="R90" i="175"/>
  <c r="O90" i="175"/>
  <c r="L90" i="175"/>
  <c r="B90" i="175"/>
  <c r="I90" i="175" s="1"/>
  <c r="R89" i="175"/>
  <c r="O89" i="175"/>
  <c r="L89" i="175"/>
  <c r="I89" i="175"/>
  <c r="B89" i="175"/>
  <c r="F89" i="175" s="1"/>
  <c r="B88" i="175"/>
  <c r="R88" i="175" s="1"/>
  <c r="R87" i="175"/>
  <c r="O87" i="175"/>
  <c r="L87" i="175"/>
  <c r="I87" i="175"/>
  <c r="F87" i="175"/>
  <c r="B87" i="175"/>
  <c r="B86" i="175"/>
  <c r="O85" i="175"/>
  <c r="L85" i="175"/>
  <c r="I85" i="175"/>
  <c r="B85" i="175"/>
  <c r="R85" i="175" s="1"/>
  <c r="O84" i="175"/>
  <c r="L84" i="175"/>
  <c r="I84" i="175"/>
  <c r="F84" i="175"/>
  <c r="B84" i="175"/>
  <c r="Q83" i="175"/>
  <c r="N83" i="175"/>
  <c r="K83" i="175"/>
  <c r="H83" i="175"/>
  <c r="E83" i="175"/>
  <c r="Q82" i="175"/>
  <c r="N82" i="175"/>
  <c r="K82" i="175"/>
  <c r="H82" i="175"/>
  <c r="E82" i="175"/>
  <c r="R81" i="175"/>
  <c r="O81" i="175"/>
  <c r="L81" i="175"/>
  <c r="I81" i="175"/>
  <c r="F81" i="175"/>
  <c r="C81" i="175"/>
  <c r="B81" i="175"/>
  <c r="R80" i="175"/>
  <c r="O80" i="175"/>
  <c r="L80" i="175"/>
  <c r="B80" i="175"/>
  <c r="I80" i="175" s="1"/>
  <c r="B79" i="175"/>
  <c r="R79" i="175" s="1"/>
  <c r="R78" i="175"/>
  <c r="O78" i="175"/>
  <c r="L78" i="175"/>
  <c r="I78" i="175"/>
  <c r="F78" i="175"/>
  <c r="B78" i="175"/>
  <c r="R77" i="175"/>
  <c r="O77" i="175"/>
  <c r="L77" i="175"/>
  <c r="I77" i="175"/>
  <c r="F77" i="175"/>
  <c r="B77" i="175"/>
  <c r="Q76" i="175"/>
  <c r="N76" i="175"/>
  <c r="K76" i="175"/>
  <c r="L76" i="175" s="1"/>
  <c r="H76" i="175"/>
  <c r="I76" i="175" s="1"/>
  <c r="E76" i="175"/>
  <c r="B76" i="175" s="1"/>
  <c r="O76" i="175" s="1"/>
  <c r="Q75" i="175"/>
  <c r="N75" i="175"/>
  <c r="K75" i="175"/>
  <c r="H75" i="175"/>
  <c r="E75" i="175"/>
  <c r="B75" i="175" s="1"/>
  <c r="O75" i="175" s="1"/>
  <c r="R74" i="175"/>
  <c r="O74" i="175"/>
  <c r="L74" i="175"/>
  <c r="I74" i="175"/>
  <c r="F74" i="175"/>
  <c r="C74" i="175"/>
  <c r="B74" i="175"/>
  <c r="R73" i="175"/>
  <c r="O73" i="175"/>
  <c r="L73" i="175"/>
  <c r="I73" i="175"/>
  <c r="B73" i="175"/>
  <c r="F73" i="175" s="1"/>
  <c r="R72" i="175"/>
  <c r="O72" i="175"/>
  <c r="L72" i="175"/>
  <c r="I72" i="175"/>
  <c r="F72" i="175"/>
  <c r="C72" i="175"/>
  <c r="B72" i="175"/>
  <c r="R71" i="175"/>
  <c r="O71" i="175"/>
  <c r="B71" i="175"/>
  <c r="L71" i="175" s="1"/>
  <c r="R70" i="175"/>
  <c r="O70" i="175"/>
  <c r="L70" i="175"/>
  <c r="I70" i="175"/>
  <c r="F70" i="175"/>
  <c r="C70" i="175"/>
  <c r="B70" i="175"/>
  <c r="O69" i="175"/>
  <c r="L69" i="175"/>
  <c r="I69" i="175"/>
  <c r="F69" i="175"/>
  <c r="B69" i="175"/>
  <c r="R69" i="175" s="1"/>
  <c r="O68" i="175"/>
  <c r="L68" i="175"/>
  <c r="I68" i="175"/>
  <c r="F68" i="175"/>
  <c r="B68" i="175"/>
  <c r="O67" i="175"/>
  <c r="L67" i="175"/>
  <c r="B67" i="175"/>
  <c r="R67" i="175" s="1"/>
  <c r="R66" i="175"/>
  <c r="O66" i="175"/>
  <c r="L66" i="175"/>
  <c r="B66" i="175"/>
  <c r="I66" i="175" s="1"/>
  <c r="B65" i="175"/>
  <c r="R65" i="175" s="1"/>
  <c r="R64" i="175"/>
  <c r="Q64" i="175"/>
  <c r="N64" i="175"/>
  <c r="O64" i="175" s="1"/>
  <c r="K64" i="175"/>
  <c r="L64" i="175" s="1"/>
  <c r="H64" i="175"/>
  <c r="I64" i="175" s="1"/>
  <c r="E64" i="175"/>
  <c r="F64" i="175" s="1"/>
  <c r="B64" i="175"/>
  <c r="R63" i="175"/>
  <c r="O63" i="175"/>
  <c r="L63" i="175"/>
  <c r="I63" i="175"/>
  <c r="F63" i="175"/>
  <c r="C63" i="175"/>
  <c r="B63" i="175"/>
  <c r="R62" i="175"/>
  <c r="O62" i="175"/>
  <c r="L62" i="175"/>
  <c r="I62" i="175"/>
  <c r="F62" i="175"/>
  <c r="B62" i="175"/>
  <c r="Q61" i="175"/>
  <c r="N61" i="175"/>
  <c r="H61" i="175"/>
  <c r="E61" i="175"/>
  <c r="R60" i="175"/>
  <c r="O60" i="175"/>
  <c r="L60" i="175"/>
  <c r="I60" i="175"/>
  <c r="F60" i="175"/>
  <c r="C60" i="175"/>
  <c r="B60" i="175"/>
  <c r="R59" i="175"/>
  <c r="O59" i="175"/>
  <c r="L59" i="175"/>
  <c r="I59" i="175"/>
  <c r="B59" i="175"/>
  <c r="F59" i="175" s="1"/>
  <c r="B58" i="175"/>
  <c r="R58" i="175" s="1"/>
  <c r="R57" i="175"/>
  <c r="O57" i="175"/>
  <c r="B57" i="175"/>
  <c r="L57" i="175" s="1"/>
  <c r="B56" i="175"/>
  <c r="O55" i="175"/>
  <c r="L55" i="175"/>
  <c r="I55" i="175"/>
  <c r="F55" i="175"/>
  <c r="B55" i="175"/>
  <c r="R55" i="175" s="1"/>
  <c r="Q54" i="175"/>
  <c r="N54" i="175"/>
  <c r="K54" i="175"/>
  <c r="H54" i="175"/>
  <c r="E54" i="175"/>
  <c r="R53" i="175"/>
  <c r="O53" i="175"/>
  <c r="L53" i="175"/>
  <c r="I53" i="175"/>
  <c r="F53" i="175"/>
  <c r="C53" i="175"/>
  <c r="B53" i="175"/>
  <c r="O52" i="175"/>
  <c r="L52" i="175"/>
  <c r="B52" i="175"/>
  <c r="R52" i="175" s="1"/>
  <c r="R51" i="175"/>
  <c r="O51" i="175"/>
  <c r="L51" i="175"/>
  <c r="I51" i="175"/>
  <c r="F51" i="175"/>
  <c r="C51" i="175"/>
  <c r="B51" i="175"/>
  <c r="B50" i="175"/>
  <c r="R49" i="175"/>
  <c r="O49" i="175"/>
  <c r="L49" i="175"/>
  <c r="I49" i="175"/>
  <c r="F49" i="175"/>
  <c r="B49" i="175"/>
  <c r="R48" i="175"/>
  <c r="O48" i="175"/>
  <c r="L48" i="175"/>
  <c r="I48" i="175"/>
  <c r="F48" i="175"/>
  <c r="B48" i="175"/>
  <c r="R47" i="175"/>
  <c r="O47" i="175"/>
  <c r="L47" i="175"/>
  <c r="I47" i="175"/>
  <c r="B47" i="175"/>
  <c r="F47" i="175" s="1"/>
  <c r="R46" i="175"/>
  <c r="O46" i="175"/>
  <c r="L46" i="175"/>
  <c r="I46" i="175"/>
  <c r="B46" i="175"/>
  <c r="F46" i="175" s="1"/>
  <c r="B45" i="175"/>
  <c r="R45" i="175" s="1"/>
  <c r="R44" i="175"/>
  <c r="O44" i="175"/>
  <c r="B44" i="175"/>
  <c r="L44" i="175" s="1"/>
  <c r="B43" i="175"/>
  <c r="Q42" i="175"/>
  <c r="N42" i="175"/>
  <c r="K42" i="175"/>
  <c r="H42" i="175"/>
  <c r="E42" i="175"/>
  <c r="B42" i="175"/>
  <c r="L42" i="175" s="1"/>
  <c r="R41" i="175"/>
  <c r="O41" i="175"/>
  <c r="L41" i="175"/>
  <c r="I41" i="175"/>
  <c r="F41" i="175"/>
  <c r="C41" i="175"/>
  <c r="B41" i="175"/>
  <c r="O40" i="175"/>
  <c r="L40" i="175"/>
  <c r="I40" i="175"/>
  <c r="F40" i="175"/>
  <c r="B40" i="175"/>
  <c r="O39" i="175"/>
  <c r="L39" i="175"/>
  <c r="B39" i="175"/>
  <c r="R39" i="175" s="1"/>
  <c r="R38" i="175"/>
  <c r="O38" i="175"/>
  <c r="L38" i="175"/>
  <c r="B38" i="175"/>
  <c r="I38" i="175" s="1"/>
  <c r="B37" i="175"/>
  <c r="R36" i="175"/>
  <c r="Q36" i="175"/>
  <c r="N36" i="175"/>
  <c r="O36" i="175" s="1"/>
  <c r="K36" i="175"/>
  <c r="L36" i="175" s="1"/>
  <c r="H36" i="175"/>
  <c r="I36" i="175" s="1"/>
  <c r="E36" i="175"/>
  <c r="F36" i="175" s="1"/>
  <c r="B36" i="175"/>
  <c r="K35" i="175"/>
  <c r="R34" i="175"/>
  <c r="O34" i="175"/>
  <c r="L34" i="175"/>
  <c r="I34" i="175"/>
  <c r="F34" i="175"/>
  <c r="C34" i="175"/>
  <c r="B34" i="175"/>
  <c r="R33" i="175"/>
  <c r="O33" i="175"/>
  <c r="L33" i="175"/>
  <c r="I33" i="175"/>
  <c r="F33" i="175"/>
  <c r="B33" i="175"/>
  <c r="R32" i="175"/>
  <c r="O32" i="175"/>
  <c r="L32" i="175"/>
  <c r="I32" i="175"/>
  <c r="B32" i="175"/>
  <c r="F32" i="175" s="1"/>
  <c r="R31" i="175"/>
  <c r="O31" i="175"/>
  <c r="L31" i="175"/>
  <c r="I31" i="175"/>
  <c r="B31" i="175"/>
  <c r="F31" i="175" s="1"/>
  <c r="B30" i="175"/>
  <c r="R30" i="175" s="1"/>
  <c r="R29" i="175"/>
  <c r="O29" i="175"/>
  <c r="B29" i="175"/>
  <c r="L29" i="175" s="1"/>
  <c r="Q28" i="175"/>
  <c r="N28" i="175"/>
  <c r="N27" i="175" s="1"/>
  <c r="K28" i="175"/>
  <c r="K27" i="175" s="1"/>
  <c r="H28" i="175"/>
  <c r="E28" i="175"/>
  <c r="Q27" i="175"/>
  <c r="H27" i="175"/>
  <c r="E27" i="175"/>
  <c r="R26" i="175"/>
  <c r="O26" i="175"/>
  <c r="L26" i="175"/>
  <c r="I26" i="175"/>
  <c r="F26" i="175"/>
  <c r="C26" i="175"/>
  <c r="B26" i="175"/>
  <c r="O25" i="175"/>
  <c r="L25" i="175"/>
  <c r="I25" i="175"/>
  <c r="F25" i="175"/>
  <c r="B25" i="175"/>
  <c r="R25" i="175" s="1"/>
  <c r="O24" i="175"/>
  <c r="L24" i="175"/>
  <c r="I24" i="175"/>
  <c r="F24" i="175"/>
  <c r="B24" i="175"/>
  <c r="O23" i="175"/>
  <c r="L23" i="175"/>
  <c r="B23" i="175"/>
  <c r="R23" i="175" s="1"/>
  <c r="Q22" i="175"/>
  <c r="N22" i="175"/>
  <c r="K22" i="175"/>
  <c r="H22" i="175"/>
  <c r="E22" i="175"/>
  <c r="R21" i="175"/>
  <c r="O21" i="175"/>
  <c r="L21" i="175"/>
  <c r="I21" i="175"/>
  <c r="F21" i="175"/>
  <c r="C21" i="175"/>
  <c r="B21" i="175"/>
  <c r="B20" i="175"/>
  <c r="R19" i="175"/>
  <c r="L19" i="175"/>
  <c r="I19" i="175"/>
  <c r="F19" i="175"/>
  <c r="B19" i="175"/>
  <c r="O19" i="175" s="1"/>
  <c r="R18" i="175"/>
  <c r="O18" i="175"/>
  <c r="L18" i="175"/>
  <c r="I18" i="175"/>
  <c r="F18" i="175"/>
  <c r="B18" i="175"/>
  <c r="Q17" i="175"/>
  <c r="N17" i="175"/>
  <c r="K17" i="175"/>
  <c r="H17" i="175"/>
  <c r="E17" i="175"/>
  <c r="N16" i="175"/>
  <c r="R15" i="175"/>
  <c r="O15" i="175"/>
  <c r="L15" i="175"/>
  <c r="I15" i="175"/>
  <c r="F15" i="175"/>
  <c r="C15" i="175"/>
  <c r="B15" i="175"/>
  <c r="R13" i="175"/>
  <c r="O13" i="175"/>
  <c r="L13" i="175"/>
  <c r="I13" i="175"/>
  <c r="F13" i="175"/>
  <c r="B13" i="175"/>
  <c r="F11" i="185" l="1"/>
  <c r="I17" i="185"/>
  <c r="C17" i="185" s="1"/>
  <c r="F13" i="185"/>
  <c r="C13" i="185" s="1"/>
  <c r="F21" i="185"/>
  <c r="C21" i="185" s="1"/>
  <c r="F25" i="185"/>
  <c r="C25" i="185" s="1"/>
  <c r="F29" i="185"/>
  <c r="C29" i="185" s="1"/>
  <c r="H11" i="185"/>
  <c r="I11" i="185" s="1"/>
  <c r="B11" i="184"/>
  <c r="C69" i="184"/>
  <c r="F82" i="184"/>
  <c r="I11" i="184"/>
  <c r="C78" i="184"/>
  <c r="F33" i="184"/>
  <c r="F39" i="184"/>
  <c r="F48" i="184"/>
  <c r="F54" i="184"/>
  <c r="F60" i="184"/>
  <c r="F66" i="184"/>
  <c r="F72" i="184"/>
  <c r="F13" i="184"/>
  <c r="C22" i="184"/>
  <c r="I27" i="184"/>
  <c r="I30" i="184"/>
  <c r="I33" i="184"/>
  <c r="I36" i="184"/>
  <c r="I39" i="184"/>
  <c r="I42" i="184"/>
  <c r="I45" i="184"/>
  <c r="I48" i="184"/>
  <c r="I51" i="184"/>
  <c r="I54" i="184"/>
  <c r="I57" i="184"/>
  <c r="I60" i="184"/>
  <c r="I63" i="184"/>
  <c r="I66" i="184"/>
  <c r="I69" i="184"/>
  <c r="I72" i="184"/>
  <c r="I75" i="184"/>
  <c r="I78" i="184"/>
  <c r="F30" i="184"/>
  <c r="F45" i="184"/>
  <c r="F16" i="184"/>
  <c r="F19" i="184"/>
  <c r="F22" i="184"/>
  <c r="B82" i="184"/>
  <c r="F84" i="184"/>
  <c r="F27" i="184"/>
  <c r="F36" i="184"/>
  <c r="F42" i="184"/>
  <c r="F51" i="184"/>
  <c r="F57" i="184"/>
  <c r="F63" i="184"/>
  <c r="F69" i="184"/>
  <c r="C31" i="184"/>
  <c r="C34" i="184"/>
  <c r="C37" i="184"/>
  <c r="C67" i="184"/>
  <c r="C70" i="184"/>
  <c r="C73" i="184"/>
  <c r="F15" i="184"/>
  <c r="F18" i="184"/>
  <c r="F21" i="184"/>
  <c r="F83" i="184"/>
  <c r="C14" i="184"/>
  <c r="C17" i="184"/>
  <c r="F14" i="184"/>
  <c r="F17" i="184"/>
  <c r="F20" i="184"/>
  <c r="F23" i="184"/>
  <c r="F85" i="184"/>
  <c r="F22" i="183"/>
  <c r="F96" i="183"/>
  <c r="F68" i="183"/>
  <c r="I68" i="183"/>
  <c r="B81" i="183"/>
  <c r="B53" i="183"/>
  <c r="B74" i="183"/>
  <c r="F74" i="183"/>
  <c r="I74" i="183"/>
  <c r="B16" i="183"/>
  <c r="H15" i="183"/>
  <c r="B41" i="183"/>
  <c r="I41" i="183"/>
  <c r="B27" i="183"/>
  <c r="H26" i="183"/>
  <c r="F35" i="183"/>
  <c r="F99" i="183"/>
  <c r="I99" i="183"/>
  <c r="B35" i="183"/>
  <c r="H34" i="183"/>
  <c r="I35" i="183"/>
  <c r="F65" i="183"/>
  <c r="I65" i="183"/>
  <c r="F39" i="183"/>
  <c r="F51" i="183"/>
  <c r="F88" i="183"/>
  <c r="F17" i="183"/>
  <c r="F31" i="183"/>
  <c r="I36" i="183"/>
  <c r="F42" i="183"/>
  <c r="F48" i="183"/>
  <c r="F54" i="183"/>
  <c r="F77" i="183"/>
  <c r="I82" i="183"/>
  <c r="I88" i="183"/>
  <c r="I17" i="183"/>
  <c r="B21" i="183"/>
  <c r="I21" i="183" s="1"/>
  <c r="F23" i="183"/>
  <c r="I28" i="183"/>
  <c r="I31" i="183"/>
  <c r="I42" i="183"/>
  <c r="I45" i="183"/>
  <c r="I48" i="183"/>
  <c r="I54" i="183"/>
  <c r="I57" i="183"/>
  <c r="F72" i="183"/>
  <c r="I77" i="183"/>
  <c r="B95" i="183"/>
  <c r="F95" i="183" s="1"/>
  <c r="F97" i="183"/>
  <c r="F100" i="183"/>
  <c r="F36" i="183"/>
  <c r="F85" i="183"/>
  <c r="F91" i="183"/>
  <c r="E15" i="183"/>
  <c r="I39" i="183"/>
  <c r="I51" i="183"/>
  <c r="B75" i="183"/>
  <c r="I75" i="183" s="1"/>
  <c r="I85" i="183"/>
  <c r="I91" i="183"/>
  <c r="F82" i="183"/>
  <c r="F24" i="183"/>
  <c r="F61" i="183"/>
  <c r="F98" i="183"/>
  <c r="F101" i="183"/>
  <c r="K15" i="182"/>
  <c r="L53" i="182"/>
  <c r="R68" i="182"/>
  <c r="O68" i="182"/>
  <c r="L68" i="182"/>
  <c r="I68" i="182"/>
  <c r="F68" i="182"/>
  <c r="B96" i="182"/>
  <c r="O96" i="182" s="1"/>
  <c r="L37" i="182"/>
  <c r="F82" i="182"/>
  <c r="O28" i="182"/>
  <c r="R32" i="182"/>
  <c r="O32" i="182"/>
  <c r="L32" i="182"/>
  <c r="I32" i="182"/>
  <c r="F32" i="182"/>
  <c r="I35" i="182"/>
  <c r="F35" i="182"/>
  <c r="L45" i="182"/>
  <c r="I63" i="182"/>
  <c r="I82" i="182"/>
  <c r="B27" i="182"/>
  <c r="L63" i="182"/>
  <c r="L82" i="182"/>
  <c r="R79" i="182"/>
  <c r="O79" i="182"/>
  <c r="L79" i="182"/>
  <c r="I79" i="182"/>
  <c r="F79" i="182"/>
  <c r="R23" i="182"/>
  <c r="O23" i="182"/>
  <c r="L23" i="182"/>
  <c r="I23" i="182"/>
  <c r="F23" i="182"/>
  <c r="R49" i="182"/>
  <c r="O49" i="182"/>
  <c r="L49" i="182"/>
  <c r="I49" i="182"/>
  <c r="F49" i="182"/>
  <c r="O63" i="182"/>
  <c r="F93" i="182"/>
  <c r="R93" i="182"/>
  <c r="O93" i="182"/>
  <c r="L93" i="182"/>
  <c r="N15" i="182"/>
  <c r="O21" i="182"/>
  <c r="R27" i="182"/>
  <c r="R36" i="182"/>
  <c r="O36" i="182"/>
  <c r="L36" i="182"/>
  <c r="I36" i="182"/>
  <c r="F36" i="182"/>
  <c r="Q34" i="182"/>
  <c r="R41" i="182"/>
  <c r="R75" i="182"/>
  <c r="I93" i="182"/>
  <c r="I28" i="182"/>
  <c r="F28" i="182"/>
  <c r="R28" i="182"/>
  <c r="I37" i="182"/>
  <c r="F37" i="182"/>
  <c r="R37" i="182"/>
  <c r="R44" i="182"/>
  <c r="O44" i="182"/>
  <c r="L44" i="182"/>
  <c r="I44" i="182"/>
  <c r="F44" i="182"/>
  <c r="O53" i="182"/>
  <c r="R81" i="182"/>
  <c r="I45" i="182"/>
  <c r="F45" i="182"/>
  <c r="R45" i="182"/>
  <c r="R51" i="182"/>
  <c r="O51" i="182"/>
  <c r="L51" i="182"/>
  <c r="I51" i="182"/>
  <c r="F51" i="182"/>
  <c r="F63" i="182"/>
  <c r="I91" i="182"/>
  <c r="F91" i="182"/>
  <c r="O91" i="182"/>
  <c r="R91" i="182"/>
  <c r="F18" i="182"/>
  <c r="R18" i="182"/>
  <c r="O18" i="182"/>
  <c r="B41" i="182"/>
  <c r="E34" i="182"/>
  <c r="F41" i="182"/>
  <c r="F55" i="182"/>
  <c r="R55" i="182"/>
  <c r="O55" i="182"/>
  <c r="R63" i="182"/>
  <c r="R70" i="182"/>
  <c r="O70" i="182"/>
  <c r="L70" i="182"/>
  <c r="I70" i="182"/>
  <c r="F70" i="182"/>
  <c r="O82" i="182"/>
  <c r="I18" i="182"/>
  <c r="I55" i="182"/>
  <c r="F60" i="182"/>
  <c r="I64" i="182"/>
  <c r="F64" i="182"/>
  <c r="R64" i="182"/>
  <c r="F81" i="182"/>
  <c r="R82" i="182"/>
  <c r="F86" i="182"/>
  <c r="L86" i="182"/>
  <c r="R86" i="182"/>
  <c r="O86" i="182"/>
  <c r="F101" i="182"/>
  <c r="L101" i="182"/>
  <c r="R101" i="182"/>
  <c r="O101" i="182"/>
  <c r="L18" i="182"/>
  <c r="H15" i="182"/>
  <c r="B21" i="182"/>
  <c r="O35" i="182"/>
  <c r="K34" i="182"/>
  <c r="F53" i="182"/>
  <c r="L55" i="182"/>
  <c r="L75" i="182"/>
  <c r="B75" i="182"/>
  <c r="I81" i="182"/>
  <c r="R83" i="182"/>
  <c r="O83" i="182"/>
  <c r="L83" i="182"/>
  <c r="I83" i="182"/>
  <c r="F83" i="182"/>
  <c r="I86" i="182"/>
  <c r="R98" i="182"/>
  <c r="O98" i="182"/>
  <c r="L98" i="182"/>
  <c r="I98" i="182"/>
  <c r="F98" i="182"/>
  <c r="I101" i="182"/>
  <c r="L27" i="182"/>
  <c r="I53" i="182"/>
  <c r="L60" i="182"/>
  <c r="L64" i="182"/>
  <c r="L81" i="182"/>
  <c r="B16" i="182"/>
  <c r="I16" i="182" s="1"/>
  <c r="L30" i="182"/>
  <c r="L39" i="182"/>
  <c r="L47" i="182"/>
  <c r="B53" i="182"/>
  <c r="L66" i="182"/>
  <c r="L77" i="182"/>
  <c r="O30" i="182"/>
  <c r="O39" i="182"/>
  <c r="O47" i="182"/>
  <c r="N60" i="182"/>
  <c r="O60" i="182" s="1"/>
  <c r="O66" i="182"/>
  <c r="O77" i="182"/>
  <c r="F90" i="182"/>
  <c r="R30" i="182"/>
  <c r="R39" i="182"/>
  <c r="R66" i="182"/>
  <c r="R77" i="182"/>
  <c r="I90" i="182"/>
  <c r="I17" i="182"/>
  <c r="F29" i="182"/>
  <c r="F38" i="182"/>
  <c r="F46" i="182"/>
  <c r="I54" i="182"/>
  <c r="Q60" i="182"/>
  <c r="R60" i="182" s="1"/>
  <c r="F65" i="182"/>
  <c r="I72" i="182"/>
  <c r="F76" i="182"/>
  <c r="I85" i="182"/>
  <c r="L90" i="182"/>
  <c r="I100" i="182"/>
  <c r="L17" i="182"/>
  <c r="F19" i="182"/>
  <c r="L54" i="182"/>
  <c r="F56" i="182"/>
  <c r="L72" i="182"/>
  <c r="L85" i="182"/>
  <c r="F87" i="182"/>
  <c r="O90" i="182"/>
  <c r="F94" i="182"/>
  <c r="L100" i="182"/>
  <c r="F102" i="182"/>
  <c r="I19" i="182"/>
  <c r="F22" i="182"/>
  <c r="F31" i="182"/>
  <c r="F48" i="182"/>
  <c r="I56" i="182"/>
  <c r="F67" i="182"/>
  <c r="F78" i="182"/>
  <c r="I87" i="182"/>
  <c r="I94" i="182"/>
  <c r="F97" i="182"/>
  <c r="I102" i="182"/>
  <c r="F104" i="182"/>
  <c r="M63" i="181"/>
  <c r="M60" i="181"/>
  <c r="B75" i="181"/>
  <c r="H74" i="181"/>
  <c r="B16" i="181"/>
  <c r="E15" i="181"/>
  <c r="F27" i="181"/>
  <c r="F41" i="181"/>
  <c r="M75" i="181"/>
  <c r="M81" i="181"/>
  <c r="I95" i="181"/>
  <c r="M79" i="181"/>
  <c r="M95" i="181"/>
  <c r="M44" i="181"/>
  <c r="F60" i="181"/>
  <c r="F35" i="181"/>
  <c r="E34" i="181"/>
  <c r="I63" i="181"/>
  <c r="I16" i="181"/>
  <c r="H15" i="181"/>
  <c r="M48" i="181"/>
  <c r="F53" i="181"/>
  <c r="M66" i="181"/>
  <c r="B81" i="181"/>
  <c r="I81" i="181" s="1"/>
  <c r="K15" i="181"/>
  <c r="M38" i="181"/>
  <c r="B95" i="181"/>
  <c r="B21" i="181"/>
  <c r="B63" i="181"/>
  <c r="F95" i="181"/>
  <c r="M99" i="181"/>
  <c r="M16" i="181"/>
  <c r="M22" i="181"/>
  <c r="B26" i="181"/>
  <c r="M26" i="181" s="1"/>
  <c r="M30" i="181"/>
  <c r="I35" i="181"/>
  <c r="B53" i="181"/>
  <c r="K74" i="181"/>
  <c r="F82" i="181"/>
  <c r="F13" i="180"/>
  <c r="R13" i="180"/>
  <c r="O13" i="180"/>
  <c r="I13" i="180"/>
  <c r="I25" i="180"/>
  <c r="F25" i="180"/>
  <c r="L25" i="180"/>
  <c r="L13" i="180"/>
  <c r="R27" i="180"/>
  <c r="R15" i="180"/>
  <c r="H11" i="180"/>
  <c r="B11" i="180" s="1"/>
  <c r="F14" i="179"/>
  <c r="F26" i="179"/>
  <c r="I26" i="179"/>
  <c r="R14" i="179"/>
  <c r="O26" i="179"/>
  <c r="L26" i="179"/>
  <c r="Q12" i="179"/>
  <c r="R26" i="179"/>
  <c r="I14" i="179"/>
  <c r="L14" i="179"/>
  <c r="E12" i="179"/>
  <c r="R30" i="179"/>
  <c r="O14" i="179"/>
  <c r="I13" i="178"/>
  <c r="L13" i="178"/>
  <c r="O13" i="178"/>
  <c r="B11" i="178"/>
  <c r="R13" i="178" s="1"/>
  <c r="O23" i="178"/>
  <c r="N11" i="178"/>
  <c r="F13" i="178"/>
  <c r="E11" i="178"/>
  <c r="F31" i="178"/>
  <c r="I31" i="178"/>
  <c r="H11" i="178"/>
  <c r="L31" i="178"/>
  <c r="O13" i="177"/>
  <c r="B11" i="177"/>
  <c r="I11" i="177" s="1"/>
  <c r="C15" i="177"/>
  <c r="L13" i="177"/>
  <c r="R13" i="177"/>
  <c r="I25" i="177"/>
  <c r="C19" i="177"/>
  <c r="C17" i="177"/>
  <c r="C23" i="177"/>
  <c r="O25" i="177"/>
  <c r="F13" i="177"/>
  <c r="R17" i="177"/>
  <c r="R21" i="177"/>
  <c r="Q11" i="177"/>
  <c r="R11" i="177" s="1"/>
  <c r="C29" i="177"/>
  <c r="C33" i="177"/>
  <c r="N11" i="177"/>
  <c r="O11" i="177" s="1"/>
  <c r="I13" i="177"/>
  <c r="B25" i="177"/>
  <c r="R25" i="177" s="1"/>
  <c r="E11" i="177"/>
  <c r="F11" i="177" s="1"/>
  <c r="C35" i="177"/>
  <c r="J22" i="176"/>
  <c r="P22" i="176"/>
  <c r="P52" i="176"/>
  <c r="M52" i="176"/>
  <c r="S52" i="176"/>
  <c r="B14" i="176"/>
  <c r="F12" i="176"/>
  <c r="S22" i="176"/>
  <c r="G86" i="176"/>
  <c r="B16" i="176"/>
  <c r="P16" i="176" s="1"/>
  <c r="O14" i="176"/>
  <c r="G23" i="176"/>
  <c r="S23" i="176"/>
  <c r="P23" i="176"/>
  <c r="M23" i="176"/>
  <c r="J23" i="176"/>
  <c r="S35" i="176"/>
  <c r="P35" i="176"/>
  <c r="G35" i="176"/>
  <c r="M35" i="176"/>
  <c r="J35" i="176"/>
  <c r="B79" i="176"/>
  <c r="G22" i="176"/>
  <c r="P42" i="176"/>
  <c r="G42" i="176"/>
  <c r="M42" i="176"/>
  <c r="J42" i="176"/>
  <c r="O84" i="176"/>
  <c r="B84" i="176" s="1"/>
  <c r="M20" i="176"/>
  <c r="J20" i="176"/>
  <c r="S20" i="176"/>
  <c r="P20" i="176"/>
  <c r="S28" i="176"/>
  <c r="G28" i="176"/>
  <c r="P28" i="176"/>
  <c r="M28" i="176"/>
  <c r="J28" i="176"/>
  <c r="M22" i="176"/>
  <c r="M66" i="176"/>
  <c r="J66" i="176"/>
  <c r="G66" i="176"/>
  <c r="S66" i="176"/>
  <c r="P66" i="176"/>
  <c r="S73" i="176"/>
  <c r="J73" i="176"/>
  <c r="G73" i="176"/>
  <c r="P73" i="176"/>
  <c r="M73" i="176"/>
  <c r="G20" i="176"/>
  <c r="M26" i="176"/>
  <c r="P26" i="176"/>
  <c r="S26" i="176"/>
  <c r="G52" i="176"/>
  <c r="G16" i="176"/>
  <c r="M40" i="176"/>
  <c r="J40" i="176"/>
  <c r="S40" i="176"/>
  <c r="P40" i="176"/>
  <c r="J52" i="176"/>
  <c r="J16" i="176"/>
  <c r="G26" i="176"/>
  <c r="S49" i="176"/>
  <c r="P49" i="176"/>
  <c r="G49" i="176"/>
  <c r="M49" i="176"/>
  <c r="J49" i="176"/>
  <c r="P61" i="176"/>
  <c r="G61" i="176"/>
  <c r="M61" i="176"/>
  <c r="J61" i="176"/>
  <c r="P71" i="176"/>
  <c r="M71" i="176"/>
  <c r="J71" i="176"/>
  <c r="S71" i="176"/>
  <c r="I14" i="176"/>
  <c r="J79" i="176"/>
  <c r="G88" i="176"/>
  <c r="S88" i="176"/>
  <c r="P88" i="176"/>
  <c r="J88" i="176"/>
  <c r="M88" i="176"/>
  <c r="R14" i="176"/>
  <c r="M47" i="176"/>
  <c r="J47" i="176"/>
  <c r="S47" i="176"/>
  <c r="P47" i="176"/>
  <c r="M59" i="176"/>
  <c r="J59" i="176"/>
  <c r="S59" i="176"/>
  <c r="P59" i="176"/>
  <c r="L14" i="176"/>
  <c r="M79" i="176"/>
  <c r="P79" i="176"/>
  <c r="M33" i="176"/>
  <c r="J33" i="176"/>
  <c r="S33" i="176"/>
  <c r="P33" i="176"/>
  <c r="G47" i="176"/>
  <c r="S54" i="176"/>
  <c r="J54" i="176"/>
  <c r="G54" i="176"/>
  <c r="P54" i="176"/>
  <c r="M54" i="176"/>
  <c r="G59" i="176"/>
  <c r="S79" i="176"/>
  <c r="G17" i="176"/>
  <c r="G30" i="176"/>
  <c r="G44" i="176"/>
  <c r="G56" i="176"/>
  <c r="G63" i="176"/>
  <c r="J68" i="176"/>
  <c r="G75" i="176"/>
  <c r="J81" i="176"/>
  <c r="B86" i="176"/>
  <c r="P86" i="176" s="1"/>
  <c r="S86" i="176"/>
  <c r="G90" i="176"/>
  <c r="J17" i="176"/>
  <c r="G25" i="176"/>
  <c r="J30" i="176"/>
  <c r="G37" i="176"/>
  <c r="J44" i="176"/>
  <c r="G51" i="176"/>
  <c r="J56" i="176"/>
  <c r="J63" i="176"/>
  <c r="M68" i="176"/>
  <c r="G70" i="176"/>
  <c r="J75" i="176"/>
  <c r="M81" i="176"/>
  <c r="J90" i="176"/>
  <c r="G92" i="176"/>
  <c r="G68" i="176"/>
  <c r="G81" i="176"/>
  <c r="M17" i="176"/>
  <c r="J25" i="176"/>
  <c r="M30" i="176"/>
  <c r="J37" i="176"/>
  <c r="M44" i="176"/>
  <c r="J51" i="176"/>
  <c r="M56" i="176"/>
  <c r="M63" i="176"/>
  <c r="P68" i="176"/>
  <c r="J70" i="176"/>
  <c r="M75" i="176"/>
  <c r="P81" i="176"/>
  <c r="M90" i="176"/>
  <c r="J92" i="176"/>
  <c r="P17" i="176"/>
  <c r="M25" i="176"/>
  <c r="P30" i="176"/>
  <c r="M37" i="176"/>
  <c r="P44" i="176"/>
  <c r="M51" i="176"/>
  <c r="P56" i="176"/>
  <c r="P63" i="176"/>
  <c r="M70" i="176"/>
  <c r="P75" i="176"/>
  <c r="P90" i="176"/>
  <c r="M92" i="176"/>
  <c r="P25" i="176"/>
  <c r="P51" i="176"/>
  <c r="P70" i="176"/>
  <c r="P92" i="176"/>
  <c r="B27" i="175"/>
  <c r="L27" i="175" s="1"/>
  <c r="L22" i="175"/>
  <c r="I42" i="175"/>
  <c r="R37" i="175"/>
  <c r="O37" i="175"/>
  <c r="F37" i="175"/>
  <c r="L37" i="175"/>
  <c r="I37" i="175"/>
  <c r="R75" i="175"/>
  <c r="R20" i="175"/>
  <c r="O20" i="175"/>
  <c r="L20" i="175"/>
  <c r="I20" i="175"/>
  <c r="F20" i="175"/>
  <c r="O42" i="175"/>
  <c r="R56" i="175"/>
  <c r="O56" i="175"/>
  <c r="F56" i="175"/>
  <c r="L56" i="175"/>
  <c r="I56" i="175"/>
  <c r="B83" i="175"/>
  <c r="L83" i="175" s="1"/>
  <c r="F83" i="175"/>
  <c r="Q16" i="175"/>
  <c r="R22" i="175"/>
  <c r="R42" i="175"/>
  <c r="B28" i="175"/>
  <c r="L28" i="175"/>
  <c r="B17" i="175"/>
  <c r="F17" i="175"/>
  <c r="O27" i="175"/>
  <c r="R50" i="175"/>
  <c r="O50" i="175"/>
  <c r="L50" i="175"/>
  <c r="F50" i="175"/>
  <c r="I50" i="175"/>
  <c r="B82" i="175"/>
  <c r="F82" i="175"/>
  <c r="I17" i="175"/>
  <c r="F22" i="175"/>
  <c r="R28" i="175"/>
  <c r="I75" i="175"/>
  <c r="I82" i="175"/>
  <c r="I22" i="175"/>
  <c r="F42" i="175"/>
  <c r="L75" i="175"/>
  <c r="L82" i="175"/>
  <c r="R27" i="175"/>
  <c r="R43" i="175"/>
  <c r="F43" i="175"/>
  <c r="O43" i="175"/>
  <c r="L43" i="175"/>
  <c r="I43" i="175"/>
  <c r="R86" i="175"/>
  <c r="F86" i="175"/>
  <c r="O86" i="175"/>
  <c r="L86" i="175"/>
  <c r="I86" i="175"/>
  <c r="R99" i="175"/>
  <c r="O99" i="175"/>
  <c r="I99" i="175"/>
  <c r="F99" i="175"/>
  <c r="L99" i="175"/>
  <c r="F28" i="175"/>
  <c r="O83" i="175"/>
  <c r="E16" i="175"/>
  <c r="R76" i="175"/>
  <c r="I97" i="175"/>
  <c r="E35" i="175"/>
  <c r="F65" i="175"/>
  <c r="F79" i="175"/>
  <c r="R24" i="175"/>
  <c r="O28" i="175"/>
  <c r="F30" i="175"/>
  <c r="R40" i="175"/>
  <c r="F45" i="175"/>
  <c r="F58" i="175"/>
  <c r="I65" i="175"/>
  <c r="R68" i="175"/>
  <c r="I79" i="175"/>
  <c r="R84" i="175"/>
  <c r="F88" i="175"/>
  <c r="F101" i="175"/>
  <c r="F75" i="175"/>
  <c r="K16" i="175"/>
  <c r="F23" i="175"/>
  <c r="I30" i="175"/>
  <c r="H35" i="175"/>
  <c r="F39" i="175"/>
  <c r="I45" i="175"/>
  <c r="F52" i="175"/>
  <c r="B54" i="175"/>
  <c r="R54" i="175" s="1"/>
  <c r="I58" i="175"/>
  <c r="K61" i="175"/>
  <c r="B61" i="175" s="1"/>
  <c r="L65" i="175"/>
  <c r="F67" i="175"/>
  <c r="L79" i="175"/>
  <c r="I88" i="175"/>
  <c r="F95" i="175"/>
  <c r="B97" i="175"/>
  <c r="R97" i="175" s="1"/>
  <c r="I101" i="175"/>
  <c r="F76" i="175"/>
  <c r="H16" i="175"/>
  <c r="B22" i="175"/>
  <c r="I23" i="175"/>
  <c r="L30" i="175"/>
  <c r="I39" i="175"/>
  <c r="L45" i="175"/>
  <c r="I52" i="175"/>
  <c r="L58" i="175"/>
  <c r="O65" i="175"/>
  <c r="I67" i="175"/>
  <c r="O79" i="175"/>
  <c r="L88" i="175"/>
  <c r="F90" i="175"/>
  <c r="I95" i="175"/>
  <c r="L101" i="175"/>
  <c r="F103" i="175"/>
  <c r="O45" i="175"/>
  <c r="O58" i="175"/>
  <c r="F85" i="175"/>
  <c r="O88" i="175"/>
  <c r="L95" i="175"/>
  <c r="F98" i="175"/>
  <c r="O101" i="175"/>
  <c r="F105" i="175"/>
  <c r="O30" i="175"/>
  <c r="F29" i="175"/>
  <c r="N35" i="175"/>
  <c r="F44" i="175"/>
  <c r="F57" i="175"/>
  <c r="F71" i="175"/>
  <c r="I29" i="175"/>
  <c r="F38" i="175"/>
  <c r="I44" i="175"/>
  <c r="I57" i="175"/>
  <c r="F66" i="175"/>
  <c r="I71" i="175"/>
  <c r="F80" i="175"/>
  <c r="F94" i="175"/>
  <c r="Q35" i="175"/>
  <c r="C11" i="185" l="1"/>
  <c r="C80" i="184"/>
  <c r="C77" i="184"/>
  <c r="C74" i="184"/>
  <c r="C71" i="184"/>
  <c r="C68" i="184"/>
  <c r="C65" i="184"/>
  <c r="C62" i="184"/>
  <c r="C59" i="184"/>
  <c r="C56" i="184"/>
  <c r="C53" i="184"/>
  <c r="C50" i="184"/>
  <c r="C47" i="184"/>
  <c r="C44" i="184"/>
  <c r="C41" i="184"/>
  <c r="C38" i="184"/>
  <c r="C35" i="184"/>
  <c r="C32" i="184"/>
  <c r="C29" i="184"/>
  <c r="C26" i="184"/>
  <c r="C64" i="184"/>
  <c r="C28" i="184"/>
  <c r="C19" i="184"/>
  <c r="C72" i="184"/>
  <c r="F11" i="184"/>
  <c r="C61" i="184"/>
  <c r="C16" i="184"/>
  <c r="C66" i="184"/>
  <c r="C13" i="184"/>
  <c r="C58" i="184"/>
  <c r="C63" i="184"/>
  <c r="C83" i="184"/>
  <c r="C55" i="184"/>
  <c r="C54" i="184"/>
  <c r="C57" i="184"/>
  <c r="C21" i="184"/>
  <c r="C52" i="184"/>
  <c r="C84" i="184"/>
  <c r="C48" i="184"/>
  <c r="C51" i="184"/>
  <c r="I82" i="184"/>
  <c r="C82" i="184"/>
  <c r="C60" i="184"/>
  <c r="C18" i="184"/>
  <c r="C49" i="184"/>
  <c r="C42" i="184"/>
  <c r="C45" i="184"/>
  <c r="C85" i="184"/>
  <c r="C15" i="184"/>
  <c r="C46" i="184"/>
  <c r="C36" i="184"/>
  <c r="C39" i="184"/>
  <c r="C23" i="184"/>
  <c r="C79" i="184"/>
  <c r="C43" i="184"/>
  <c r="C30" i="184"/>
  <c r="C33" i="184"/>
  <c r="C20" i="184"/>
  <c r="C76" i="184"/>
  <c r="C40" i="184"/>
  <c r="C75" i="184"/>
  <c r="C25" i="184"/>
  <c r="C27" i="184"/>
  <c r="F53" i="183"/>
  <c r="F16" i="183"/>
  <c r="F81" i="183"/>
  <c r="E13" i="183"/>
  <c r="B15" i="183"/>
  <c r="F15" i="183"/>
  <c r="H13" i="183"/>
  <c r="I15" i="183"/>
  <c r="F75" i="183"/>
  <c r="B26" i="183"/>
  <c r="F27" i="183"/>
  <c r="I81" i="183"/>
  <c r="B34" i="183"/>
  <c r="I34" i="183"/>
  <c r="I95" i="183"/>
  <c r="F21" i="183"/>
  <c r="F41" i="183"/>
  <c r="I16" i="183"/>
  <c r="I53" i="183"/>
  <c r="I27" i="183"/>
  <c r="I96" i="182"/>
  <c r="R21" i="182"/>
  <c r="F21" i="182"/>
  <c r="L21" i="182"/>
  <c r="B26" i="182"/>
  <c r="R53" i="182"/>
  <c r="L16" i="182"/>
  <c r="I15" i="182"/>
  <c r="H13" i="182"/>
  <c r="E13" i="182"/>
  <c r="R16" i="182"/>
  <c r="I27" i="182"/>
  <c r="O27" i="182"/>
  <c r="R96" i="182"/>
  <c r="L96" i="182"/>
  <c r="F96" i="182"/>
  <c r="K13" i="182"/>
  <c r="L15" i="182"/>
  <c r="I21" i="182"/>
  <c r="L41" i="182"/>
  <c r="I41" i="182"/>
  <c r="B34" i="182"/>
  <c r="R34" i="182" s="1"/>
  <c r="O41" i="182"/>
  <c r="F75" i="182"/>
  <c r="B74" i="182"/>
  <c r="I75" i="182"/>
  <c r="O75" i="182"/>
  <c r="F27" i="182"/>
  <c r="N13" i="182"/>
  <c r="B15" i="182"/>
  <c r="F16" i="182"/>
  <c r="O16" i="182"/>
  <c r="Q13" i="182"/>
  <c r="B74" i="181"/>
  <c r="E13" i="181"/>
  <c r="B15" i="181"/>
  <c r="F75" i="181"/>
  <c r="I75" i="181"/>
  <c r="I53" i="181"/>
  <c r="M53" i="181"/>
  <c r="F16" i="181"/>
  <c r="F26" i="181"/>
  <c r="I26" i="181"/>
  <c r="M15" i="181"/>
  <c r="K13" i="181"/>
  <c r="F81" i="181"/>
  <c r="B34" i="181"/>
  <c r="F21" i="181"/>
  <c r="I21" i="181"/>
  <c r="H13" i="181"/>
  <c r="F63" i="181"/>
  <c r="M21" i="181"/>
  <c r="C35" i="180"/>
  <c r="C23" i="180"/>
  <c r="C31" i="180"/>
  <c r="C29" i="180"/>
  <c r="C33" i="180"/>
  <c r="O11" i="180"/>
  <c r="F11" i="180"/>
  <c r="C27" i="180"/>
  <c r="C13" i="180"/>
  <c r="C25" i="180"/>
  <c r="C17" i="180"/>
  <c r="C15" i="180"/>
  <c r="C19" i="180"/>
  <c r="L11" i="180"/>
  <c r="C21" i="180"/>
  <c r="R11" i="180"/>
  <c r="I11" i="180"/>
  <c r="R12" i="179"/>
  <c r="B12" i="179"/>
  <c r="I11" i="178"/>
  <c r="F11" i="178"/>
  <c r="C15" i="178"/>
  <c r="R29" i="178"/>
  <c r="R14" i="178"/>
  <c r="R23" i="178"/>
  <c r="R21" i="178"/>
  <c r="R12" i="178"/>
  <c r="R28" i="178"/>
  <c r="R26" i="178"/>
  <c r="R24" i="178"/>
  <c r="R16" i="178"/>
  <c r="R20" i="178"/>
  <c r="R15" i="178"/>
  <c r="R27" i="178"/>
  <c r="R19" i="178"/>
  <c r="R18" i="178"/>
  <c r="R25" i="178"/>
  <c r="R17" i="178"/>
  <c r="R11" i="178"/>
  <c r="C23" i="178"/>
  <c r="C17" i="178"/>
  <c r="C21" i="178"/>
  <c r="C19" i="178"/>
  <c r="L11" i="178"/>
  <c r="C29" i="178"/>
  <c r="C31" i="178"/>
  <c r="O11" i="178"/>
  <c r="C25" i="178"/>
  <c r="C13" i="178"/>
  <c r="C27" i="178"/>
  <c r="F25" i="177"/>
  <c r="C21" i="177"/>
  <c r="C27" i="177"/>
  <c r="C31" i="177"/>
  <c r="C25" i="177"/>
  <c r="L11" i="177"/>
  <c r="C13" i="177"/>
  <c r="C11" i="177" s="1"/>
  <c r="L25" i="177"/>
  <c r="J84" i="176"/>
  <c r="S84" i="176"/>
  <c r="M84" i="176"/>
  <c r="G84" i="176"/>
  <c r="M86" i="176"/>
  <c r="S14" i="176"/>
  <c r="R12" i="176"/>
  <c r="I12" i="176"/>
  <c r="J14" i="176"/>
  <c r="G79" i="176"/>
  <c r="O12" i="176"/>
  <c r="P14" i="176"/>
  <c r="L12" i="176"/>
  <c r="M14" i="176"/>
  <c r="M16" i="176"/>
  <c r="S16" i="176"/>
  <c r="J86" i="176"/>
  <c r="P84" i="176"/>
  <c r="G14" i="176"/>
  <c r="O61" i="175"/>
  <c r="R61" i="175"/>
  <c r="F61" i="175"/>
  <c r="I61" i="175"/>
  <c r="R16" i="175"/>
  <c r="Q14" i="175"/>
  <c r="F97" i="175"/>
  <c r="L97" i="175"/>
  <c r="O54" i="175"/>
  <c r="I54" i="175"/>
  <c r="O82" i="175"/>
  <c r="L17" i="175"/>
  <c r="I35" i="175"/>
  <c r="O97" i="175"/>
  <c r="I28" i="175"/>
  <c r="R82" i="175"/>
  <c r="F27" i="175"/>
  <c r="R35" i="175"/>
  <c r="L61" i="175"/>
  <c r="B35" i="175"/>
  <c r="L54" i="175"/>
  <c r="R17" i="175"/>
  <c r="R83" i="175"/>
  <c r="I83" i="175"/>
  <c r="O17" i="175"/>
  <c r="O35" i="175"/>
  <c r="N14" i="175"/>
  <c r="O22" i="175"/>
  <c r="B16" i="175"/>
  <c r="E14" i="175"/>
  <c r="F16" i="175"/>
  <c r="F54" i="175"/>
  <c r="H14" i="175"/>
  <c r="I16" i="175"/>
  <c r="K14" i="175"/>
  <c r="L16" i="175"/>
  <c r="I27" i="175"/>
  <c r="C11" i="184" l="1"/>
  <c r="I13" i="183"/>
  <c r="H11" i="183"/>
  <c r="F34" i="183"/>
  <c r="B13" i="183"/>
  <c r="E11" i="183"/>
  <c r="F26" i="183"/>
  <c r="I26" i="183"/>
  <c r="H11" i="182"/>
  <c r="I13" i="182"/>
  <c r="L13" i="182"/>
  <c r="K11" i="182"/>
  <c r="F74" i="182"/>
  <c r="I74" i="182"/>
  <c r="O74" i="182"/>
  <c r="R74" i="182"/>
  <c r="L74" i="182"/>
  <c r="R13" i="182"/>
  <c r="Q11" i="182"/>
  <c r="F26" i="182"/>
  <c r="I26" i="182"/>
  <c r="R26" i="182"/>
  <c r="L26" i="182"/>
  <c r="O26" i="182"/>
  <c r="R15" i="182"/>
  <c r="F15" i="182"/>
  <c r="B13" i="182"/>
  <c r="O34" i="182"/>
  <c r="I34" i="182"/>
  <c r="N11" i="182"/>
  <c r="O13" i="182"/>
  <c r="O15" i="182"/>
  <c r="F34" i="182"/>
  <c r="L34" i="182"/>
  <c r="E11" i="182"/>
  <c r="F74" i="181"/>
  <c r="I74" i="181"/>
  <c r="M34" i="181"/>
  <c r="I34" i="181"/>
  <c r="F34" i="181"/>
  <c r="M74" i="181"/>
  <c r="K11" i="181"/>
  <c r="H11" i="181"/>
  <c r="B13" i="181"/>
  <c r="I15" i="181"/>
  <c r="E11" i="181"/>
  <c r="C11" i="180"/>
  <c r="C22" i="179"/>
  <c r="C18" i="179"/>
  <c r="C14" i="179"/>
  <c r="C26" i="179"/>
  <c r="C30" i="179"/>
  <c r="L12" i="179"/>
  <c r="C32" i="179"/>
  <c r="C28" i="179"/>
  <c r="C20" i="179"/>
  <c r="C36" i="179"/>
  <c r="I12" i="179"/>
  <c r="C34" i="179"/>
  <c r="C24" i="179"/>
  <c r="O12" i="179"/>
  <c r="C16" i="179"/>
  <c r="F12" i="179"/>
  <c r="C11" i="178"/>
  <c r="P12" i="176"/>
  <c r="B12" i="176"/>
  <c r="M12" i="176" s="1"/>
  <c r="N12" i="175"/>
  <c r="K12" i="175"/>
  <c r="Q12" i="175"/>
  <c r="H12" i="175"/>
  <c r="B14" i="175"/>
  <c r="R14" i="175" s="1"/>
  <c r="E12" i="175"/>
  <c r="L35" i="175"/>
  <c r="O16" i="175"/>
  <c r="F35" i="175"/>
  <c r="F13" i="183" l="1"/>
  <c r="B11" i="183"/>
  <c r="F11" i="183"/>
  <c r="I11" i="183"/>
  <c r="B11" i="182"/>
  <c r="C13" i="182"/>
  <c r="F13" i="182"/>
  <c r="B11" i="181"/>
  <c r="M11" i="181" s="1"/>
  <c r="I11" i="181"/>
  <c r="I13" i="181"/>
  <c r="M13" i="181"/>
  <c r="F11" i="181"/>
  <c r="F13" i="181"/>
  <c r="C12" i="179"/>
  <c r="D82" i="176"/>
  <c r="D69" i="176"/>
  <c r="D50" i="176"/>
  <c r="D36" i="176"/>
  <c r="D24" i="176"/>
  <c r="D87" i="176"/>
  <c r="D72" i="176"/>
  <c r="D53" i="176"/>
  <c r="D27" i="176"/>
  <c r="D12" i="176"/>
  <c r="D76" i="176"/>
  <c r="D31" i="176"/>
  <c r="D59" i="176"/>
  <c r="D47" i="176"/>
  <c r="D88" i="176"/>
  <c r="D57" i="176"/>
  <c r="D45" i="176"/>
  <c r="D38" i="176"/>
  <c r="D64" i="176"/>
  <c r="D18" i="176"/>
  <c r="D54" i="176"/>
  <c r="D33" i="176"/>
  <c r="D91" i="176"/>
  <c r="D55" i="176"/>
  <c r="D66" i="176"/>
  <c r="D37" i="176"/>
  <c r="D92" i="176"/>
  <c r="D42" i="176"/>
  <c r="D32" i="176"/>
  <c r="D58" i="176"/>
  <c r="D22" i="176"/>
  <c r="D35" i="176"/>
  <c r="D20" i="176"/>
  <c r="D73" i="176"/>
  <c r="D60" i="176"/>
  <c r="D19" i="176"/>
  <c r="D49" i="176"/>
  <c r="D39" i="176"/>
  <c r="D67" i="176"/>
  <c r="D26" i="176"/>
  <c r="D51" i="176"/>
  <c r="D28" i="176"/>
  <c r="D77" i="176"/>
  <c r="D74" i="176"/>
  <c r="D68" i="176"/>
  <c r="D48" i="176"/>
  <c r="D43" i="176"/>
  <c r="D52" i="176"/>
  <c r="D81" i="176"/>
  <c r="D89" i="176"/>
  <c r="D80" i="176"/>
  <c r="D44" i="176"/>
  <c r="D29" i="176"/>
  <c r="D61" i="176"/>
  <c r="D90" i="176"/>
  <c r="D62" i="176"/>
  <c r="D63" i="176"/>
  <c r="D71" i="176"/>
  <c r="D25" i="176"/>
  <c r="D75" i="176"/>
  <c r="D17" i="176"/>
  <c r="D65" i="176"/>
  <c r="D70" i="176"/>
  <c r="D30" i="176"/>
  <c r="D34" i="176"/>
  <c r="D23" i="176"/>
  <c r="D56" i="176"/>
  <c r="D41" i="176"/>
  <c r="D46" i="176"/>
  <c r="D40" i="176"/>
  <c r="D84" i="176"/>
  <c r="G12" i="176"/>
  <c r="D16" i="176"/>
  <c r="D86" i="176"/>
  <c r="D14" i="176"/>
  <c r="D79" i="176"/>
  <c r="J12" i="176"/>
  <c r="S12" i="176"/>
  <c r="I12" i="175"/>
  <c r="I14" i="175"/>
  <c r="F14" i="175"/>
  <c r="R12" i="175"/>
  <c r="B12" i="175"/>
  <c r="F12" i="175"/>
  <c r="C14" i="175"/>
  <c r="L12" i="175"/>
  <c r="L14" i="175"/>
  <c r="O14" i="175"/>
  <c r="O12" i="175"/>
  <c r="C78" i="183" l="1"/>
  <c r="C58" i="183"/>
  <c r="C55" i="183"/>
  <c r="C49" i="183"/>
  <c r="C46" i="183"/>
  <c r="C43" i="183"/>
  <c r="C32" i="183"/>
  <c r="C29" i="183"/>
  <c r="C18" i="183"/>
  <c r="C76" i="183"/>
  <c r="C30" i="183"/>
  <c r="C47" i="183"/>
  <c r="C56" i="183"/>
  <c r="C79" i="183"/>
  <c r="C19" i="183"/>
  <c r="C44" i="183"/>
  <c r="C31" i="183"/>
  <c r="C28" i="183"/>
  <c r="C91" i="183"/>
  <c r="C39" i="183"/>
  <c r="C82" i="183"/>
  <c r="C86" i="183"/>
  <c r="C37" i="183"/>
  <c r="C36" i="183"/>
  <c r="C24" i="183"/>
  <c r="C85" i="183"/>
  <c r="C61" i="183"/>
  <c r="C88" i="183"/>
  <c r="C72" i="183"/>
  <c r="C98" i="183"/>
  <c r="C68" i="183"/>
  <c r="C57" i="183"/>
  <c r="C66" i="183"/>
  <c r="C54" i="183"/>
  <c r="C60" i="183"/>
  <c r="C63" i="183"/>
  <c r="C100" i="183"/>
  <c r="C96" i="183"/>
  <c r="C67" i="183"/>
  <c r="C89" i="183"/>
  <c r="C77" i="183"/>
  <c r="C65" i="183"/>
  <c r="C70" i="183"/>
  <c r="C48" i="183"/>
  <c r="C83" i="183"/>
  <c r="C84" i="183"/>
  <c r="C90" i="183"/>
  <c r="C97" i="183"/>
  <c r="C42" i="183"/>
  <c r="C38" i="183"/>
  <c r="C93" i="183"/>
  <c r="C51" i="183"/>
  <c r="C45" i="183"/>
  <c r="C101" i="183"/>
  <c r="C17" i="183"/>
  <c r="C87" i="183"/>
  <c r="C99" i="183"/>
  <c r="C23" i="183"/>
  <c r="C22" i="183"/>
  <c r="C64" i="183"/>
  <c r="C53" i="183"/>
  <c r="C21" i="183"/>
  <c r="C35" i="183"/>
  <c r="C41" i="183"/>
  <c r="C81" i="183"/>
  <c r="C75" i="183"/>
  <c r="C16" i="183"/>
  <c r="C74" i="183"/>
  <c r="C27" i="183"/>
  <c r="C95" i="183"/>
  <c r="C34" i="183"/>
  <c r="C26" i="183"/>
  <c r="C15" i="183"/>
  <c r="C13" i="183"/>
  <c r="C104" i="182"/>
  <c r="C97" i="182"/>
  <c r="C78" i="182"/>
  <c r="C67" i="182"/>
  <c r="C48" i="182"/>
  <c r="C31" i="182"/>
  <c r="C22" i="182"/>
  <c r="C76" i="182"/>
  <c r="C65" i="182"/>
  <c r="C46" i="182"/>
  <c r="C38" i="182"/>
  <c r="C29" i="182"/>
  <c r="C24" i="182"/>
  <c r="C49" i="182"/>
  <c r="C23" i="182"/>
  <c r="C88" i="182"/>
  <c r="C57" i="182"/>
  <c r="C42" i="182"/>
  <c r="C61" i="182"/>
  <c r="C99" i="182"/>
  <c r="C84" i="182"/>
  <c r="C45" i="182"/>
  <c r="C44" i="182"/>
  <c r="C35" i="182"/>
  <c r="C18" i="182"/>
  <c r="C91" i="182"/>
  <c r="C63" i="182"/>
  <c r="C64" i="182"/>
  <c r="C58" i="182"/>
  <c r="C54" i="182"/>
  <c r="C77" i="182"/>
  <c r="C101" i="182"/>
  <c r="C17" i="182"/>
  <c r="C43" i="182"/>
  <c r="C66" i="182"/>
  <c r="C51" i="182"/>
  <c r="C87" i="182"/>
  <c r="C100" i="182"/>
  <c r="C68" i="182"/>
  <c r="C79" i="182"/>
  <c r="C28" i="182"/>
  <c r="C19" i="182"/>
  <c r="C30" i="182"/>
  <c r="C85" i="182"/>
  <c r="C55" i="182"/>
  <c r="C90" i="182"/>
  <c r="C70" i="182"/>
  <c r="C86" i="182"/>
  <c r="C98" i="182"/>
  <c r="C72" i="182"/>
  <c r="C94" i="182"/>
  <c r="C89" i="182"/>
  <c r="C93" i="182"/>
  <c r="C36" i="182"/>
  <c r="C37" i="182"/>
  <c r="C82" i="182"/>
  <c r="C83" i="182"/>
  <c r="C32" i="182"/>
  <c r="C102" i="182"/>
  <c r="C60" i="182"/>
  <c r="C81" i="182"/>
  <c r="C39" i="182"/>
  <c r="C47" i="182"/>
  <c r="C56" i="182"/>
  <c r="C53" i="182"/>
  <c r="C21" i="182"/>
  <c r="C16" i="182"/>
  <c r="C41" i="182"/>
  <c r="C27" i="182"/>
  <c r="C75" i="182"/>
  <c r="C96" i="182"/>
  <c r="C74" i="182"/>
  <c r="C15" i="182"/>
  <c r="C26" i="182"/>
  <c r="C34" i="182"/>
  <c r="O11" i="182"/>
  <c r="C11" i="182"/>
  <c r="I11" i="182"/>
  <c r="L11" i="182"/>
  <c r="R11" i="182"/>
  <c r="F11" i="182"/>
  <c r="C32" i="181"/>
  <c r="C28" i="181"/>
  <c r="C24" i="181"/>
  <c r="C18" i="181"/>
  <c r="C31" i="181"/>
  <c r="C23" i="181"/>
  <c r="C17" i="181"/>
  <c r="C78" i="181"/>
  <c r="C87" i="181"/>
  <c r="C37" i="181"/>
  <c r="C51" i="181"/>
  <c r="C43" i="181"/>
  <c r="C65" i="181"/>
  <c r="C57" i="181"/>
  <c r="C54" i="181"/>
  <c r="C38" i="181"/>
  <c r="C82" i="181"/>
  <c r="C22" i="181"/>
  <c r="C55" i="181"/>
  <c r="C68" i="181"/>
  <c r="C19" i="181"/>
  <c r="C66" i="181"/>
  <c r="C89" i="181"/>
  <c r="C76" i="181"/>
  <c r="C42" i="181"/>
  <c r="C45" i="181"/>
  <c r="C46" i="181"/>
  <c r="C85" i="181"/>
  <c r="C86" i="181"/>
  <c r="C70" i="181"/>
  <c r="C100" i="181"/>
  <c r="C84" i="181"/>
  <c r="C90" i="181"/>
  <c r="C72" i="181"/>
  <c r="C99" i="181"/>
  <c r="C88" i="181"/>
  <c r="C97" i="181"/>
  <c r="C98" i="181"/>
  <c r="C93" i="181"/>
  <c r="C101" i="181"/>
  <c r="C91" i="181"/>
  <c r="C49" i="181"/>
  <c r="C56" i="181"/>
  <c r="C27" i="181"/>
  <c r="C29" i="181"/>
  <c r="C96" i="181"/>
  <c r="C48" i="181"/>
  <c r="C64" i="181"/>
  <c r="C60" i="181"/>
  <c r="C47" i="181"/>
  <c r="C30" i="181"/>
  <c r="C58" i="181"/>
  <c r="C39" i="181"/>
  <c r="C61" i="181"/>
  <c r="C77" i="181"/>
  <c r="C41" i="181"/>
  <c r="C79" i="181"/>
  <c r="C67" i="181"/>
  <c r="C36" i="181"/>
  <c r="C83" i="181"/>
  <c r="C35" i="181"/>
  <c r="C44" i="181"/>
  <c r="C26" i="181"/>
  <c r="C75" i="181"/>
  <c r="C81" i="181"/>
  <c r="C53" i="181"/>
  <c r="C95" i="181"/>
  <c r="C63" i="181"/>
  <c r="C16" i="181"/>
  <c r="C21" i="181"/>
  <c r="C34" i="181"/>
  <c r="C74" i="181"/>
  <c r="C15" i="181"/>
  <c r="C13" i="181"/>
  <c r="C11" i="181" s="1"/>
  <c r="C100" i="175"/>
  <c r="C87" i="175"/>
  <c r="C49" i="175"/>
  <c r="C19" i="175"/>
  <c r="C91" i="175"/>
  <c r="C77" i="175"/>
  <c r="C48" i="175"/>
  <c r="C75" i="175"/>
  <c r="C18" i="175"/>
  <c r="C33" i="175"/>
  <c r="C62" i="175"/>
  <c r="C37" i="175"/>
  <c r="C56" i="175"/>
  <c r="C42" i="175"/>
  <c r="C99" i="175"/>
  <c r="C67" i="175"/>
  <c r="C69" i="175"/>
  <c r="C46" i="175"/>
  <c r="C78" i="175"/>
  <c r="C92" i="175"/>
  <c r="C36" i="175"/>
  <c r="C88" i="175"/>
  <c r="C101" i="175"/>
  <c r="C38" i="175"/>
  <c r="C23" i="175"/>
  <c r="C32" i="175"/>
  <c r="C85" i="175"/>
  <c r="C59" i="175"/>
  <c r="C86" i="175"/>
  <c r="C84" i="175"/>
  <c r="C103" i="175"/>
  <c r="C29" i="175"/>
  <c r="C94" i="175"/>
  <c r="C89" i="175"/>
  <c r="C43" i="175"/>
  <c r="C79" i="175"/>
  <c r="C55" i="175"/>
  <c r="C44" i="175"/>
  <c r="C68" i="175"/>
  <c r="C30" i="175"/>
  <c r="C52" i="175"/>
  <c r="C45" i="175"/>
  <c r="C65" i="175"/>
  <c r="C105" i="175"/>
  <c r="C57" i="175"/>
  <c r="C31" i="175"/>
  <c r="C102" i="175"/>
  <c r="C40" i="175"/>
  <c r="C58" i="175"/>
  <c r="C71" i="175"/>
  <c r="C90" i="175"/>
  <c r="C25" i="175"/>
  <c r="C64" i="175"/>
  <c r="C50" i="175"/>
  <c r="C24" i="175"/>
  <c r="C66" i="175"/>
  <c r="C95" i="175"/>
  <c r="C73" i="175"/>
  <c r="C20" i="175"/>
  <c r="C76" i="175"/>
  <c r="C39" i="175"/>
  <c r="C47" i="175"/>
  <c r="C98" i="175"/>
  <c r="C80" i="175"/>
  <c r="C61" i="175"/>
  <c r="C83" i="175"/>
  <c r="C54" i="175"/>
  <c r="C82" i="175"/>
  <c r="C28" i="175"/>
  <c r="C17" i="175"/>
  <c r="C27" i="175"/>
  <c r="C97" i="175"/>
  <c r="C12" i="175" s="1"/>
  <c r="C22" i="175"/>
  <c r="C16" i="175"/>
  <c r="C35" i="175"/>
  <c r="C11" i="183" l="1"/>
  <c r="O92" i="174"/>
  <c r="I92" i="174"/>
  <c r="F92" i="174"/>
  <c r="B92" i="174"/>
  <c r="L92" i="174" s="1"/>
  <c r="B91" i="174"/>
  <c r="O91" i="174" s="1"/>
  <c r="R90" i="174"/>
  <c r="L90" i="174"/>
  <c r="I90" i="174"/>
  <c r="F90" i="174"/>
  <c r="B90" i="174"/>
  <c r="O90" i="174" s="1"/>
  <c r="R89" i="174"/>
  <c r="O89" i="174"/>
  <c r="L89" i="174"/>
  <c r="I89" i="174"/>
  <c r="F89" i="174"/>
  <c r="B89" i="174"/>
  <c r="O88" i="174"/>
  <c r="B88" i="174"/>
  <c r="R88" i="174" s="1"/>
  <c r="R87" i="174"/>
  <c r="O87" i="174"/>
  <c r="L87" i="174"/>
  <c r="B87" i="174"/>
  <c r="I87" i="174" s="1"/>
  <c r="Q86" i="174"/>
  <c r="P86" i="174"/>
  <c r="N86" i="174"/>
  <c r="N84" i="174" s="1"/>
  <c r="M86" i="174"/>
  <c r="K86" i="174"/>
  <c r="K84" i="174" s="1"/>
  <c r="J86" i="174"/>
  <c r="H86" i="174"/>
  <c r="E86" i="174"/>
  <c r="B86" i="174" s="1"/>
  <c r="O85" i="174"/>
  <c r="L85" i="174"/>
  <c r="I85" i="174"/>
  <c r="F85" i="174"/>
  <c r="C85" i="174"/>
  <c r="B85" i="174"/>
  <c r="Q84" i="174"/>
  <c r="H84" i="174"/>
  <c r="E84" i="174"/>
  <c r="B84" i="174" s="1"/>
  <c r="R83" i="174"/>
  <c r="O83" i="174"/>
  <c r="L83" i="174"/>
  <c r="I83" i="174"/>
  <c r="F83" i="174"/>
  <c r="C83" i="174"/>
  <c r="B83" i="174"/>
  <c r="O82" i="174"/>
  <c r="L82" i="174"/>
  <c r="I82" i="174"/>
  <c r="F82" i="174"/>
  <c r="B82" i="174"/>
  <c r="O81" i="174"/>
  <c r="B81" i="174"/>
  <c r="R81" i="174" s="1"/>
  <c r="R80" i="174"/>
  <c r="O80" i="174"/>
  <c r="L80" i="174"/>
  <c r="B80" i="174"/>
  <c r="I80" i="174" s="1"/>
  <c r="Q79" i="174"/>
  <c r="N79" i="174"/>
  <c r="O79" i="174" s="1"/>
  <c r="K79" i="174"/>
  <c r="L79" i="174" s="1"/>
  <c r="H79" i="174"/>
  <c r="B79" i="174" s="1"/>
  <c r="E79" i="174"/>
  <c r="R78" i="174"/>
  <c r="O78" i="174"/>
  <c r="L78" i="174"/>
  <c r="I78" i="174"/>
  <c r="F78" i="174"/>
  <c r="C78" i="174"/>
  <c r="B78" i="174"/>
  <c r="R77" i="174"/>
  <c r="O77" i="174"/>
  <c r="I77" i="174"/>
  <c r="F77" i="174"/>
  <c r="B77" i="174"/>
  <c r="L77" i="174" s="1"/>
  <c r="O76" i="174"/>
  <c r="L76" i="174"/>
  <c r="I76" i="174"/>
  <c r="F76" i="174"/>
  <c r="B76" i="174"/>
  <c r="R76" i="174" s="1"/>
  <c r="L75" i="174"/>
  <c r="B75" i="174"/>
  <c r="R75" i="174" s="1"/>
  <c r="R74" i="174"/>
  <c r="O74" i="174"/>
  <c r="L74" i="174"/>
  <c r="I74" i="174"/>
  <c r="F74" i="174"/>
  <c r="B74" i="174"/>
  <c r="B73" i="174"/>
  <c r="R73" i="174" s="1"/>
  <c r="R72" i="174"/>
  <c r="O72" i="174"/>
  <c r="B72" i="174"/>
  <c r="L72" i="174" s="1"/>
  <c r="B71" i="174"/>
  <c r="R71" i="174" s="1"/>
  <c r="R70" i="174"/>
  <c r="L70" i="174"/>
  <c r="I70" i="174"/>
  <c r="F70" i="174"/>
  <c r="B70" i="174"/>
  <c r="O70" i="174" s="1"/>
  <c r="R69" i="174"/>
  <c r="O69" i="174"/>
  <c r="L69" i="174"/>
  <c r="I69" i="174"/>
  <c r="F69" i="174"/>
  <c r="B69" i="174"/>
  <c r="O68" i="174"/>
  <c r="B68" i="174"/>
  <c r="R68" i="174" s="1"/>
  <c r="R67" i="174"/>
  <c r="O67" i="174"/>
  <c r="L67" i="174"/>
  <c r="B67" i="174"/>
  <c r="I67" i="174" s="1"/>
  <c r="B66" i="174"/>
  <c r="R66" i="174" s="1"/>
  <c r="R65" i="174"/>
  <c r="O65" i="174"/>
  <c r="I65" i="174"/>
  <c r="F65" i="174"/>
  <c r="B65" i="174"/>
  <c r="L65" i="174" s="1"/>
  <c r="O64" i="174"/>
  <c r="L64" i="174"/>
  <c r="I64" i="174"/>
  <c r="F64" i="174"/>
  <c r="B64" i="174"/>
  <c r="R64" i="174" s="1"/>
  <c r="L63" i="174"/>
  <c r="B63" i="174"/>
  <c r="R63" i="174" s="1"/>
  <c r="R62" i="174"/>
  <c r="O62" i="174"/>
  <c r="L62" i="174"/>
  <c r="I62" i="174"/>
  <c r="B62" i="174"/>
  <c r="F62" i="174" s="1"/>
  <c r="O61" i="174"/>
  <c r="B61" i="174"/>
  <c r="L61" i="174" s="1"/>
  <c r="R60" i="174"/>
  <c r="O60" i="174"/>
  <c r="L60" i="174"/>
  <c r="B60" i="174"/>
  <c r="I60" i="174" s="1"/>
  <c r="B59" i="174"/>
  <c r="R59" i="174" s="1"/>
  <c r="R58" i="174"/>
  <c r="O58" i="174"/>
  <c r="I58" i="174"/>
  <c r="F58" i="174"/>
  <c r="B58" i="174"/>
  <c r="L58" i="174" s="1"/>
  <c r="O57" i="174"/>
  <c r="L57" i="174"/>
  <c r="I57" i="174"/>
  <c r="F57" i="174"/>
  <c r="B57" i="174"/>
  <c r="R57" i="174" s="1"/>
  <c r="L56" i="174"/>
  <c r="B56" i="174"/>
  <c r="R56" i="174" s="1"/>
  <c r="R55" i="174"/>
  <c r="O55" i="174"/>
  <c r="L55" i="174"/>
  <c r="I55" i="174"/>
  <c r="B55" i="174"/>
  <c r="F55" i="174" s="1"/>
  <c r="B54" i="174"/>
  <c r="R54" i="174" s="1"/>
  <c r="R53" i="174"/>
  <c r="O53" i="174"/>
  <c r="B53" i="174"/>
  <c r="L53" i="174" s="1"/>
  <c r="B52" i="174"/>
  <c r="F52" i="174" s="1"/>
  <c r="R51" i="174"/>
  <c r="L51" i="174"/>
  <c r="I51" i="174"/>
  <c r="F51" i="174"/>
  <c r="B51" i="174"/>
  <c r="O51" i="174" s="1"/>
  <c r="O50" i="174"/>
  <c r="L50" i="174"/>
  <c r="I50" i="174"/>
  <c r="F50" i="174"/>
  <c r="B50" i="174"/>
  <c r="L49" i="174"/>
  <c r="B49" i="174"/>
  <c r="R49" i="174" s="1"/>
  <c r="R48" i="174"/>
  <c r="O48" i="174"/>
  <c r="L48" i="174"/>
  <c r="I48" i="174"/>
  <c r="B48" i="174"/>
  <c r="F48" i="174" s="1"/>
  <c r="B47" i="174"/>
  <c r="R47" i="174" s="1"/>
  <c r="R46" i="174"/>
  <c r="O46" i="174"/>
  <c r="B46" i="174"/>
  <c r="L46" i="174" s="1"/>
  <c r="B45" i="174"/>
  <c r="R44" i="174"/>
  <c r="L44" i="174"/>
  <c r="I44" i="174"/>
  <c r="F44" i="174"/>
  <c r="B44" i="174"/>
  <c r="O44" i="174" s="1"/>
  <c r="R43" i="174"/>
  <c r="O43" i="174"/>
  <c r="L43" i="174"/>
  <c r="I43" i="174"/>
  <c r="F43" i="174"/>
  <c r="B43" i="174"/>
  <c r="L42" i="174"/>
  <c r="B42" i="174"/>
  <c r="O42" i="174" s="1"/>
  <c r="R41" i="174"/>
  <c r="O41" i="174"/>
  <c r="L41" i="174"/>
  <c r="I41" i="174"/>
  <c r="B41" i="174"/>
  <c r="F41" i="174" s="1"/>
  <c r="B40" i="174"/>
  <c r="R40" i="174" s="1"/>
  <c r="R39" i="174"/>
  <c r="O39" i="174"/>
  <c r="B39" i="174"/>
  <c r="L39" i="174" s="1"/>
  <c r="B38" i="174"/>
  <c r="R38" i="174" s="1"/>
  <c r="O37" i="174"/>
  <c r="I37" i="174"/>
  <c r="F37" i="174"/>
  <c r="B37" i="174"/>
  <c r="L37" i="174" s="1"/>
  <c r="O36" i="174"/>
  <c r="L36" i="174"/>
  <c r="I36" i="174"/>
  <c r="F36" i="174"/>
  <c r="B36" i="174"/>
  <c r="R36" i="174" s="1"/>
  <c r="L35" i="174"/>
  <c r="B35" i="174"/>
  <c r="R35" i="174" s="1"/>
  <c r="R34" i="174"/>
  <c r="O34" i="174"/>
  <c r="L34" i="174"/>
  <c r="I34" i="174"/>
  <c r="B34" i="174"/>
  <c r="F34" i="174" s="1"/>
  <c r="B33" i="174"/>
  <c r="R33" i="174" s="1"/>
  <c r="R32" i="174"/>
  <c r="O32" i="174"/>
  <c r="B32" i="174"/>
  <c r="L32" i="174" s="1"/>
  <c r="B31" i="174"/>
  <c r="R31" i="174" s="1"/>
  <c r="R30" i="174"/>
  <c r="L30" i="174"/>
  <c r="I30" i="174"/>
  <c r="F30" i="174"/>
  <c r="B30" i="174"/>
  <c r="O30" i="174" s="1"/>
  <c r="R29" i="174"/>
  <c r="O29" i="174"/>
  <c r="L29" i="174"/>
  <c r="I29" i="174"/>
  <c r="F29" i="174"/>
  <c r="B29" i="174"/>
  <c r="O28" i="174"/>
  <c r="B28" i="174"/>
  <c r="R28" i="174" s="1"/>
  <c r="R27" i="174"/>
  <c r="O27" i="174"/>
  <c r="L27" i="174"/>
  <c r="B27" i="174"/>
  <c r="I27" i="174" s="1"/>
  <c r="B26" i="174"/>
  <c r="R26" i="174" s="1"/>
  <c r="R25" i="174"/>
  <c r="O25" i="174"/>
  <c r="I25" i="174"/>
  <c r="F25" i="174"/>
  <c r="B25" i="174"/>
  <c r="L25" i="174" s="1"/>
  <c r="O24" i="174"/>
  <c r="L24" i="174"/>
  <c r="I24" i="174"/>
  <c r="F24" i="174"/>
  <c r="B24" i="174"/>
  <c r="R24" i="174" s="1"/>
  <c r="L23" i="174"/>
  <c r="B23" i="174"/>
  <c r="R23" i="174" s="1"/>
  <c r="Q22" i="174"/>
  <c r="Q14" i="174" s="1"/>
  <c r="P22" i="174"/>
  <c r="N22" i="174"/>
  <c r="N14" i="174" s="1"/>
  <c r="M22" i="174"/>
  <c r="K22" i="174"/>
  <c r="L22" i="174" s="1"/>
  <c r="J22" i="174"/>
  <c r="H22" i="174"/>
  <c r="I22" i="174" s="1"/>
  <c r="G22" i="174"/>
  <c r="E22" i="174"/>
  <c r="E14" i="174" s="1"/>
  <c r="B22" i="174"/>
  <c r="O22" i="174" s="1"/>
  <c r="R21" i="174"/>
  <c r="O21" i="174"/>
  <c r="L21" i="174"/>
  <c r="I21" i="174"/>
  <c r="F21" i="174"/>
  <c r="C21" i="174"/>
  <c r="O20" i="174"/>
  <c r="L20" i="174"/>
  <c r="I20" i="174"/>
  <c r="F20" i="174"/>
  <c r="B20" i="174"/>
  <c r="R20" i="174" s="1"/>
  <c r="L19" i="174"/>
  <c r="I19" i="174"/>
  <c r="F19" i="174"/>
  <c r="B19" i="174"/>
  <c r="O19" i="174" s="1"/>
  <c r="O18" i="174"/>
  <c r="L18" i="174"/>
  <c r="I18" i="174"/>
  <c r="F18" i="174"/>
  <c r="B18" i="174"/>
  <c r="R18" i="174" s="1"/>
  <c r="L17" i="174"/>
  <c r="B17" i="174"/>
  <c r="R17" i="174" s="1"/>
  <c r="Q16" i="174"/>
  <c r="N16" i="174"/>
  <c r="K16" i="174"/>
  <c r="H16" i="174"/>
  <c r="E16" i="174"/>
  <c r="R15" i="174"/>
  <c r="O15" i="174"/>
  <c r="L15" i="174"/>
  <c r="I15" i="174"/>
  <c r="F15" i="174"/>
  <c r="C15" i="174"/>
  <c r="B15" i="174"/>
  <c r="R13" i="174"/>
  <c r="O13" i="174"/>
  <c r="L13" i="174"/>
  <c r="I13" i="174"/>
  <c r="F13" i="174"/>
  <c r="C13" i="174"/>
  <c r="B13" i="174"/>
  <c r="I105" i="173"/>
  <c r="B105" i="173"/>
  <c r="R105" i="173" s="1"/>
  <c r="R104" i="173"/>
  <c r="O104" i="173"/>
  <c r="L104" i="173"/>
  <c r="I104" i="173"/>
  <c r="F104" i="173"/>
  <c r="C104" i="173"/>
  <c r="B104" i="173"/>
  <c r="B103" i="173"/>
  <c r="R103" i="173" s="1"/>
  <c r="R102" i="173"/>
  <c r="O102" i="173"/>
  <c r="L102" i="173"/>
  <c r="B102" i="173"/>
  <c r="I102" i="173" s="1"/>
  <c r="B101" i="173"/>
  <c r="R100" i="173"/>
  <c r="I100" i="173"/>
  <c r="F100" i="173"/>
  <c r="B100" i="173"/>
  <c r="O100" i="173" s="1"/>
  <c r="R99" i="173"/>
  <c r="O99" i="173"/>
  <c r="L99" i="173"/>
  <c r="I99" i="173"/>
  <c r="F99" i="173"/>
  <c r="B99" i="173"/>
  <c r="L98" i="173"/>
  <c r="B98" i="173"/>
  <c r="R98" i="173" s="1"/>
  <c r="Q97" i="173"/>
  <c r="N97" i="173"/>
  <c r="K97" i="173"/>
  <c r="H97" i="173"/>
  <c r="E97" i="173"/>
  <c r="R96" i="173"/>
  <c r="O96" i="173"/>
  <c r="L96" i="173"/>
  <c r="I96" i="173"/>
  <c r="F96" i="173"/>
  <c r="C96" i="173"/>
  <c r="B96" i="173"/>
  <c r="B95" i="173"/>
  <c r="R95" i="173" s="1"/>
  <c r="R94" i="173"/>
  <c r="O94" i="173"/>
  <c r="L94" i="173"/>
  <c r="I94" i="173"/>
  <c r="F94" i="173"/>
  <c r="B94" i="173"/>
  <c r="R93" i="173"/>
  <c r="O93" i="173"/>
  <c r="L93" i="173"/>
  <c r="I93" i="173"/>
  <c r="F93" i="173"/>
  <c r="C93" i="173"/>
  <c r="B93" i="173"/>
  <c r="I92" i="173"/>
  <c r="B92" i="173"/>
  <c r="R92" i="173" s="1"/>
  <c r="R91" i="173"/>
  <c r="O91" i="173"/>
  <c r="L91" i="173"/>
  <c r="I91" i="173"/>
  <c r="F91" i="173"/>
  <c r="B91" i="173"/>
  <c r="B90" i="173"/>
  <c r="R90" i="173" s="1"/>
  <c r="R89" i="173"/>
  <c r="O89" i="173"/>
  <c r="L89" i="173"/>
  <c r="B89" i="173"/>
  <c r="I89" i="173" s="1"/>
  <c r="B88" i="173"/>
  <c r="R87" i="173"/>
  <c r="I87" i="173"/>
  <c r="F87" i="173"/>
  <c r="B87" i="173"/>
  <c r="O87" i="173" s="1"/>
  <c r="R86" i="173"/>
  <c r="O86" i="173"/>
  <c r="L86" i="173"/>
  <c r="I86" i="173"/>
  <c r="F86" i="173"/>
  <c r="B86" i="173"/>
  <c r="L85" i="173"/>
  <c r="B85" i="173"/>
  <c r="R85" i="173" s="1"/>
  <c r="R84" i="173"/>
  <c r="O84" i="173"/>
  <c r="L84" i="173"/>
  <c r="I84" i="173"/>
  <c r="B84" i="173"/>
  <c r="F84" i="173" s="1"/>
  <c r="Q83" i="173"/>
  <c r="N83" i="173"/>
  <c r="N82" i="173" s="1"/>
  <c r="K83" i="173"/>
  <c r="H83" i="173"/>
  <c r="E83" i="173"/>
  <c r="Q82" i="173"/>
  <c r="K82" i="173"/>
  <c r="H82" i="173"/>
  <c r="E82" i="173"/>
  <c r="R81" i="173"/>
  <c r="O81" i="173"/>
  <c r="L81" i="173"/>
  <c r="I81" i="173"/>
  <c r="F81" i="173"/>
  <c r="C81" i="173"/>
  <c r="B81" i="173"/>
  <c r="R80" i="173"/>
  <c r="O80" i="173"/>
  <c r="I80" i="173"/>
  <c r="F80" i="173"/>
  <c r="B80" i="173"/>
  <c r="L80" i="173" s="1"/>
  <c r="B79" i="173"/>
  <c r="I78" i="173"/>
  <c r="B78" i="173"/>
  <c r="R78" i="173" s="1"/>
  <c r="R77" i="173"/>
  <c r="O77" i="173"/>
  <c r="L77" i="173"/>
  <c r="I77" i="173"/>
  <c r="F77" i="173"/>
  <c r="B77" i="173"/>
  <c r="Q76" i="173"/>
  <c r="N76" i="173"/>
  <c r="O76" i="173" s="1"/>
  <c r="K76" i="173"/>
  <c r="L76" i="173" s="1"/>
  <c r="H76" i="173"/>
  <c r="I76" i="173" s="1"/>
  <c r="E76" i="173"/>
  <c r="B76" i="173" s="1"/>
  <c r="Q75" i="173"/>
  <c r="N75" i="173"/>
  <c r="K75" i="173"/>
  <c r="H75" i="173"/>
  <c r="E75" i="173"/>
  <c r="B75" i="173" s="1"/>
  <c r="R74" i="173"/>
  <c r="O74" i="173"/>
  <c r="L74" i="173"/>
  <c r="I74" i="173"/>
  <c r="F74" i="173"/>
  <c r="C74" i="173"/>
  <c r="B74" i="173"/>
  <c r="R73" i="173"/>
  <c r="O73" i="173"/>
  <c r="L73" i="173"/>
  <c r="B73" i="173"/>
  <c r="I73" i="173" s="1"/>
  <c r="R72" i="173"/>
  <c r="O72" i="173"/>
  <c r="L72" i="173"/>
  <c r="I72" i="173"/>
  <c r="F72" i="173"/>
  <c r="C72" i="173"/>
  <c r="B72" i="173"/>
  <c r="R71" i="173"/>
  <c r="I71" i="173"/>
  <c r="F71" i="173"/>
  <c r="B71" i="173"/>
  <c r="O71" i="173" s="1"/>
  <c r="R70" i="173"/>
  <c r="O70" i="173"/>
  <c r="L70" i="173"/>
  <c r="I70" i="173"/>
  <c r="F70" i="173"/>
  <c r="C70" i="173"/>
  <c r="B70" i="173"/>
  <c r="L69" i="173"/>
  <c r="B69" i="173"/>
  <c r="O69" i="173" s="1"/>
  <c r="R68" i="173"/>
  <c r="O68" i="173"/>
  <c r="L68" i="173"/>
  <c r="I68" i="173"/>
  <c r="B68" i="173"/>
  <c r="F68" i="173" s="1"/>
  <c r="B67" i="173"/>
  <c r="R66" i="173"/>
  <c r="O66" i="173"/>
  <c r="I66" i="173"/>
  <c r="F66" i="173"/>
  <c r="B66" i="173"/>
  <c r="L66" i="173" s="1"/>
  <c r="B65" i="173"/>
  <c r="F65" i="173" s="1"/>
  <c r="Q64" i="173"/>
  <c r="R64" i="173" s="1"/>
  <c r="N64" i="173"/>
  <c r="O64" i="173" s="1"/>
  <c r="K64" i="173"/>
  <c r="L64" i="173" s="1"/>
  <c r="H64" i="173"/>
  <c r="E64" i="173"/>
  <c r="B64" i="173"/>
  <c r="R63" i="173"/>
  <c r="O63" i="173"/>
  <c r="L63" i="173"/>
  <c r="I63" i="173"/>
  <c r="F63" i="173"/>
  <c r="C63" i="173"/>
  <c r="B63" i="173"/>
  <c r="R62" i="173"/>
  <c r="O62" i="173"/>
  <c r="L62" i="173"/>
  <c r="I62" i="173"/>
  <c r="F62" i="173"/>
  <c r="B62" i="173"/>
  <c r="Q61" i="173"/>
  <c r="K61" i="173"/>
  <c r="H61" i="173"/>
  <c r="E61" i="173"/>
  <c r="R60" i="173"/>
  <c r="O60" i="173"/>
  <c r="L60" i="173"/>
  <c r="I60" i="173"/>
  <c r="F60" i="173"/>
  <c r="C60" i="173"/>
  <c r="B60" i="173"/>
  <c r="R59" i="173"/>
  <c r="O59" i="173"/>
  <c r="L59" i="173"/>
  <c r="B59" i="173"/>
  <c r="I59" i="173" s="1"/>
  <c r="B58" i="173"/>
  <c r="R57" i="173"/>
  <c r="I57" i="173"/>
  <c r="F57" i="173"/>
  <c r="B57" i="173"/>
  <c r="O57" i="173" s="1"/>
  <c r="R56" i="173"/>
  <c r="O56" i="173"/>
  <c r="L56" i="173"/>
  <c r="I56" i="173"/>
  <c r="F56" i="173"/>
  <c r="B56" i="173"/>
  <c r="L55" i="173"/>
  <c r="B55" i="173"/>
  <c r="R55" i="173" s="1"/>
  <c r="Q54" i="173"/>
  <c r="N54" i="173"/>
  <c r="N35" i="173" s="1"/>
  <c r="K54" i="173"/>
  <c r="H54" i="173"/>
  <c r="E54" i="173"/>
  <c r="R53" i="173"/>
  <c r="O53" i="173"/>
  <c r="L53" i="173"/>
  <c r="I53" i="173"/>
  <c r="F53" i="173"/>
  <c r="C53" i="173"/>
  <c r="B53" i="173"/>
  <c r="B52" i="173"/>
  <c r="R51" i="173"/>
  <c r="O51" i="173"/>
  <c r="L51" i="173"/>
  <c r="I51" i="173"/>
  <c r="F51" i="173"/>
  <c r="C51" i="173"/>
  <c r="B51" i="173"/>
  <c r="B50" i="173"/>
  <c r="I49" i="173"/>
  <c r="B49" i="173"/>
  <c r="R49" i="173" s="1"/>
  <c r="R48" i="173"/>
  <c r="O48" i="173"/>
  <c r="L48" i="173"/>
  <c r="I48" i="173"/>
  <c r="F48" i="173"/>
  <c r="B48" i="173"/>
  <c r="B47" i="173"/>
  <c r="R47" i="173" s="1"/>
  <c r="R46" i="173"/>
  <c r="O46" i="173"/>
  <c r="L46" i="173"/>
  <c r="B46" i="173"/>
  <c r="I46" i="173" s="1"/>
  <c r="B45" i="173"/>
  <c r="R44" i="173"/>
  <c r="I44" i="173"/>
  <c r="F44" i="173"/>
  <c r="B44" i="173"/>
  <c r="O44" i="173" s="1"/>
  <c r="R43" i="173"/>
  <c r="O43" i="173"/>
  <c r="L43" i="173"/>
  <c r="I43" i="173"/>
  <c r="F43" i="173"/>
  <c r="B43" i="173"/>
  <c r="Q42" i="173"/>
  <c r="N42" i="173"/>
  <c r="K42" i="173"/>
  <c r="H42" i="173"/>
  <c r="E42" i="173"/>
  <c r="B42" i="173" s="1"/>
  <c r="O42" i="173" s="1"/>
  <c r="R41" i="173"/>
  <c r="O41" i="173"/>
  <c r="L41" i="173"/>
  <c r="I41" i="173"/>
  <c r="F41" i="173"/>
  <c r="C41" i="173"/>
  <c r="B41" i="173"/>
  <c r="R40" i="173"/>
  <c r="O40" i="173"/>
  <c r="L40" i="173"/>
  <c r="I40" i="173"/>
  <c r="B40" i="173"/>
  <c r="F40" i="173" s="1"/>
  <c r="B39" i="173"/>
  <c r="R38" i="173"/>
  <c r="O38" i="173"/>
  <c r="F38" i="173"/>
  <c r="B38" i="173"/>
  <c r="L38" i="173" s="1"/>
  <c r="F37" i="173"/>
  <c r="B37" i="173"/>
  <c r="Q36" i="173"/>
  <c r="N36" i="173"/>
  <c r="K36" i="173"/>
  <c r="H36" i="173"/>
  <c r="E36" i="173"/>
  <c r="B36" i="173"/>
  <c r="R34" i="173"/>
  <c r="O34" i="173"/>
  <c r="L34" i="173"/>
  <c r="I34" i="173"/>
  <c r="F34" i="173"/>
  <c r="C34" i="173"/>
  <c r="B34" i="173"/>
  <c r="R33" i="173"/>
  <c r="O33" i="173"/>
  <c r="L33" i="173"/>
  <c r="I33" i="173"/>
  <c r="F33" i="173"/>
  <c r="B33" i="173"/>
  <c r="B32" i="173"/>
  <c r="R32" i="173" s="1"/>
  <c r="R31" i="173"/>
  <c r="O31" i="173"/>
  <c r="L31" i="173"/>
  <c r="B31" i="173"/>
  <c r="I31" i="173" s="1"/>
  <c r="B30" i="173"/>
  <c r="R29" i="173"/>
  <c r="I29" i="173"/>
  <c r="F29" i="173"/>
  <c r="B29" i="173"/>
  <c r="O29" i="173" s="1"/>
  <c r="Q28" i="173"/>
  <c r="N28" i="173"/>
  <c r="K28" i="173"/>
  <c r="K27" i="173" s="1"/>
  <c r="H28" i="173"/>
  <c r="E28" i="173"/>
  <c r="Q27" i="173"/>
  <c r="N27" i="173"/>
  <c r="H27" i="173"/>
  <c r="E27" i="173"/>
  <c r="R26" i="173"/>
  <c r="O26" i="173"/>
  <c r="L26" i="173"/>
  <c r="I26" i="173"/>
  <c r="F26" i="173"/>
  <c r="C26" i="173"/>
  <c r="B26" i="173"/>
  <c r="L25" i="173"/>
  <c r="B25" i="173"/>
  <c r="R25" i="173" s="1"/>
  <c r="R24" i="173"/>
  <c r="O24" i="173"/>
  <c r="L24" i="173"/>
  <c r="I24" i="173"/>
  <c r="B24" i="173"/>
  <c r="F24" i="173" s="1"/>
  <c r="B23" i="173"/>
  <c r="Q22" i="173"/>
  <c r="Q16" i="173" s="1"/>
  <c r="N22" i="173"/>
  <c r="K22" i="173"/>
  <c r="H22" i="173"/>
  <c r="E22" i="173"/>
  <c r="R21" i="173"/>
  <c r="O21" i="173"/>
  <c r="L21" i="173"/>
  <c r="I21" i="173"/>
  <c r="F21" i="173"/>
  <c r="C21" i="173"/>
  <c r="B21" i="173"/>
  <c r="B20" i="173"/>
  <c r="I19" i="173"/>
  <c r="B19" i="173"/>
  <c r="R19" i="173" s="1"/>
  <c r="R18" i="173"/>
  <c r="O18" i="173"/>
  <c r="L18" i="173"/>
  <c r="I18" i="173"/>
  <c r="F18" i="173"/>
  <c r="B18" i="173"/>
  <c r="Q17" i="173"/>
  <c r="N17" i="173"/>
  <c r="K17" i="173"/>
  <c r="H17" i="173"/>
  <c r="E17" i="173"/>
  <c r="N16" i="173"/>
  <c r="K16" i="173"/>
  <c r="E16" i="173"/>
  <c r="R15" i="173"/>
  <c r="O15" i="173"/>
  <c r="L15" i="173"/>
  <c r="I15" i="173"/>
  <c r="F15" i="173"/>
  <c r="C15" i="173"/>
  <c r="B15" i="173"/>
  <c r="R13" i="173"/>
  <c r="O13" i="173"/>
  <c r="L13" i="173"/>
  <c r="I13" i="173"/>
  <c r="F13" i="173"/>
  <c r="B13" i="173"/>
  <c r="P91" i="172"/>
  <c r="J91" i="172"/>
  <c r="G91" i="172"/>
  <c r="B91" i="172"/>
  <c r="M91" i="172" s="1"/>
  <c r="B90" i="172"/>
  <c r="P89" i="172"/>
  <c r="M89" i="172"/>
  <c r="G89" i="172"/>
  <c r="B89" i="172"/>
  <c r="J89" i="172" s="1"/>
  <c r="B88" i="172"/>
  <c r="P87" i="172"/>
  <c r="M87" i="172"/>
  <c r="G87" i="172"/>
  <c r="B87" i="172"/>
  <c r="J87" i="172" s="1"/>
  <c r="B86" i="172"/>
  <c r="O85" i="172"/>
  <c r="L85" i="172"/>
  <c r="I85" i="172"/>
  <c r="F85" i="172"/>
  <c r="P84" i="172"/>
  <c r="O84" i="172"/>
  <c r="M84" i="172"/>
  <c r="L84" i="172"/>
  <c r="J84" i="172"/>
  <c r="G84" i="172"/>
  <c r="D84" i="172"/>
  <c r="B84" i="172"/>
  <c r="L83" i="172"/>
  <c r="I83" i="172"/>
  <c r="F83" i="172"/>
  <c r="P82" i="172"/>
  <c r="M82" i="172"/>
  <c r="J82" i="172"/>
  <c r="G82" i="172"/>
  <c r="D82" i="172"/>
  <c r="B82" i="172"/>
  <c r="M81" i="172"/>
  <c r="J81" i="172"/>
  <c r="G81" i="172"/>
  <c r="B81" i="172"/>
  <c r="M80" i="172"/>
  <c r="B80" i="172"/>
  <c r="P80" i="172" s="1"/>
  <c r="P79" i="172"/>
  <c r="M79" i="172"/>
  <c r="J79" i="172"/>
  <c r="G79" i="172"/>
  <c r="B79" i="172"/>
  <c r="O78" i="172"/>
  <c r="L78" i="172"/>
  <c r="I78" i="172"/>
  <c r="F78" i="172"/>
  <c r="P77" i="172"/>
  <c r="M77" i="172"/>
  <c r="J77" i="172"/>
  <c r="G77" i="172"/>
  <c r="D77" i="172"/>
  <c r="B77" i="172"/>
  <c r="B76" i="172"/>
  <c r="G76" i="172" s="1"/>
  <c r="P75" i="172"/>
  <c r="J75" i="172"/>
  <c r="G75" i="172"/>
  <c r="B75" i="172"/>
  <c r="M75" i="172" s="1"/>
  <c r="G74" i="172"/>
  <c r="B74" i="172"/>
  <c r="P73" i="172"/>
  <c r="J73" i="172"/>
  <c r="G73" i="172"/>
  <c r="B73" i="172"/>
  <c r="M73" i="172" s="1"/>
  <c r="B72" i="172"/>
  <c r="P71" i="172"/>
  <c r="J71" i="172"/>
  <c r="G71" i="172"/>
  <c r="B71" i="172"/>
  <c r="M71" i="172" s="1"/>
  <c r="B70" i="172"/>
  <c r="J70" i="172" s="1"/>
  <c r="P69" i="172"/>
  <c r="J69" i="172"/>
  <c r="G69" i="172"/>
  <c r="B69" i="172"/>
  <c r="M69" i="172" s="1"/>
  <c r="B68" i="172"/>
  <c r="P67" i="172"/>
  <c r="J67" i="172"/>
  <c r="G67" i="172"/>
  <c r="B67" i="172"/>
  <c r="M67" i="172" s="1"/>
  <c r="B66" i="172"/>
  <c r="P65" i="172"/>
  <c r="J65" i="172"/>
  <c r="G65" i="172"/>
  <c r="B65" i="172"/>
  <c r="M65" i="172" s="1"/>
  <c r="G64" i="172"/>
  <c r="B64" i="172"/>
  <c r="P63" i="172"/>
  <c r="J63" i="172"/>
  <c r="G63" i="172"/>
  <c r="B63" i="172"/>
  <c r="M63" i="172" s="1"/>
  <c r="B62" i="172"/>
  <c r="P61" i="172"/>
  <c r="J61" i="172"/>
  <c r="G61" i="172"/>
  <c r="B61" i="172"/>
  <c r="M61" i="172" s="1"/>
  <c r="B60" i="172"/>
  <c r="P59" i="172"/>
  <c r="M59" i="172"/>
  <c r="G59" i="172"/>
  <c r="B59" i="172"/>
  <c r="J59" i="172" s="1"/>
  <c r="B58" i="172"/>
  <c r="P57" i="172"/>
  <c r="M57" i="172"/>
  <c r="G57" i="172"/>
  <c r="B57" i="172"/>
  <c r="J57" i="172" s="1"/>
  <c r="B56" i="172"/>
  <c r="P55" i="172"/>
  <c r="M55" i="172"/>
  <c r="G55" i="172"/>
  <c r="B55" i="172"/>
  <c r="J55" i="172" s="1"/>
  <c r="B54" i="172"/>
  <c r="P53" i="172"/>
  <c r="M53" i="172"/>
  <c r="G53" i="172"/>
  <c r="B53" i="172"/>
  <c r="J53" i="172" s="1"/>
  <c r="B52" i="172"/>
  <c r="P51" i="172"/>
  <c r="M51" i="172"/>
  <c r="G51" i="172"/>
  <c r="B51" i="172"/>
  <c r="J51" i="172" s="1"/>
  <c r="B50" i="172"/>
  <c r="P49" i="172"/>
  <c r="M49" i="172"/>
  <c r="G49" i="172"/>
  <c r="B49" i="172"/>
  <c r="J49" i="172" s="1"/>
  <c r="B48" i="172"/>
  <c r="P47" i="172"/>
  <c r="M47" i="172"/>
  <c r="G47" i="172"/>
  <c r="B47" i="172"/>
  <c r="J47" i="172" s="1"/>
  <c r="B46" i="172"/>
  <c r="P45" i="172"/>
  <c r="M45" i="172"/>
  <c r="G45" i="172"/>
  <c r="B45" i="172"/>
  <c r="J45" i="172" s="1"/>
  <c r="B44" i="172"/>
  <c r="P43" i="172"/>
  <c r="M43" i="172"/>
  <c r="G43" i="172"/>
  <c r="B43" i="172"/>
  <c r="J43" i="172" s="1"/>
  <c r="B42" i="172"/>
  <c r="M41" i="172"/>
  <c r="J41" i="172"/>
  <c r="B41" i="172"/>
  <c r="G41" i="172" s="1"/>
  <c r="B40" i="172"/>
  <c r="P39" i="172"/>
  <c r="M39" i="172"/>
  <c r="J39" i="172"/>
  <c r="B39" i="172"/>
  <c r="G39" i="172" s="1"/>
  <c r="B38" i="172"/>
  <c r="P37" i="172"/>
  <c r="M37" i="172"/>
  <c r="J37" i="172"/>
  <c r="B37" i="172"/>
  <c r="G37" i="172" s="1"/>
  <c r="B36" i="172"/>
  <c r="P35" i="172"/>
  <c r="M35" i="172"/>
  <c r="J35" i="172"/>
  <c r="B35" i="172"/>
  <c r="G35" i="172" s="1"/>
  <c r="B34" i="172"/>
  <c r="P33" i="172"/>
  <c r="M33" i="172"/>
  <c r="J33" i="172"/>
  <c r="B33" i="172"/>
  <c r="G33" i="172" s="1"/>
  <c r="B32" i="172"/>
  <c r="P31" i="172"/>
  <c r="M31" i="172"/>
  <c r="J31" i="172"/>
  <c r="B31" i="172"/>
  <c r="G31" i="172" s="1"/>
  <c r="B30" i="172"/>
  <c r="P29" i="172"/>
  <c r="M29" i="172"/>
  <c r="J29" i="172"/>
  <c r="B29" i="172"/>
  <c r="G29" i="172" s="1"/>
  <c r="B28" i="172"/>
  <c r="P27" i="172"/>
  <c r="M27" i="172"/>
  <c r="J27" i="172"/>
  <c r="B27" i="172"/>
  <c r="G27" i="172" s="1"/>
  <c r="B26" i="172"/>
  <c r="P25" i="172"/>
  <c r="M25" i="172"/>
  <c r="J25" i="172"/>
  <c r="B25" i="172"/>
  <c r="G25" i="172" s="1"/>
  <c r="B24" i="172"/>
  <c r="P23" i="172"/>
  <c r="M23" i="172"/>
  <c r="J23" i="172"/>
  <c r="B23" i="172"/>
  <c r="G23" i="172" s="1"/>
  <c r="B22" i="172"/>
  <c r="O21" i="172"/>
  <c r="L21" i="172"/>
  <c r="I21" i="172"/>
  <c r="F21" i="172"/>
  <c r="P20" i="172"/>
  <c r="M20" i="172"/>
  <c r="J20" i="172"/>
  <c r="G20" i="172"/>
  <c r="B20" i="172"/>
  <c r="M19" i="172"/>
  <c r="J19" i="172"/>
  <c r="B19" i="172"/>
  <c r="P19" i="172" s="1"/>
  <c r="B18" i="172"/>
  <c r="J18" i="172" s="1"/>
  <c r="M17" i="172"/>
  <c r="J17" i="172"/>
  <c r="B17" i="172"/>
  <c r="P17" i="172" s="1"/>
  <c r="M16" i="172"/>
  <c r="B16" i="172"/>
  <c r="P16" i="172" s="1"/>
  <c r="O15" i="172"/>
  <c r="L15" i="172"/>
  <c r="I15" i="172"/>
  <c r="F15" i="172"/>
  <c r="B15" i="172"/>
  <c r="M15" i="172" s="1"/>
  <c r="P14" i="172"/>
  <c r="M14" i="172"/>
  <c r="J14" i="172"/>
  <c r="G14" i="172"/>
  <c r="D14" i="172"/>
  <c r="B14" i="172"/>
  <c r="L13" i="172"/>
  <c r="I13" i="172"/>
  <c r="P12" i="172"/>
  <c r="M12" i="172"/>
  <c r="J12" i="172"/>
  <c r="G12" i="172"/>
  <c r="B12" i="172"/>
  <c r="L11" i="172"/>
  <c r="L91" i="171"/>
  <c r="I91" i="171"/>
  <c r="F91" i="171"/>
  <c r="B91" i="171"/>
  <c r="O91" i="171" s="1"/>
  <c r="B90" i="171"/>
  <c r="L89" i="171"/>
  <c r="I89" i="171"/>
  <c r="B89" i="171"/>
  <c r="R89" i="171" s="1"/>
  <c r="O88" i="171"/>
  <c r="L88" i="171"/>
  <c r="I88" i="171"/>
  <c r="F88" i="171"/>
  <c r="B88" i="171"/>
  <c r="O87" i="171"/>
  <c r="B87" i="171"/>
  <c r="R87" i="171" s="1"/>
  <c r="O86" i="171"/>
  <c r="L86" i="171"/>
  <c r="B86" i="171"/>
  <c r="I86" i="171" s="1"/>
  <c r="Q85" i="171"/>
  <c r="Q83" i="171" s="1"/>
  <c r="N85" i="171"/>
  <c r="K85" i="171"/>
  <c r="K83" i="171" s="1"/>
  <c r="H85" i="171"/>
  <c r="B85" i="171" s="1"/>
  <c r="E85" i="171"/>
  <c r="F85" i="171" s="1"/>
  <c r="R84" i="171"/>
  <c r="O84" i="171"/>
  <c r="L84" i="171"/>
  <c r="I84" i="171"/>
  <c r="F84" i="171"/>
  <c r="C84" i="171"/>
  <c r="B84" i="171"/>
  <c r="N83" i="171"/>
  <c r="E83" i="171"/>
  <c r="R82" i="171"/>
  <c r="O82" i="171"/>
  <c r="L82" i="171"/>
  <c r="I82" i="171"/>
  <c r="F82" i="171"/>
  <c r="C82" i="171"/>
  <c r="B82" i="171"/>
  <c r="R81" i="171"/>
  <c r="O81" i="171"/>
  <c r="L81" i="171"/>
  <c r="I81" i="171"/>
  <c r="F81" i="171"/>
  <c r="B81" i="171"/>
  <c r="R80" i="171"/>
  <c r="O80" i="171"/>
  <c r="L80" i="171"/>
  <c r="B80" i="171"/>
  <c r="I80" i="171" s="1"/>
  <c r="O79" i="171"/>
  <c r="L79" i="171"/>
  <c r="I79" i="171"/>
  <c r="B79" i="171"/>
  <c r="F79" i="171" s="1"/>
  <c r="N78" i="171"/>
  <c r="K78" i="171"/>
  <c r="H78" i="171"/>
  <c r="E78" i="171"/>
  <c r="B78" i="171" s="1"/>
  <c r="R77" i="171"/>
  <c r="O77" i="171"/>
  <c r="L77" i="171"/>
  <c r="I77" i="171"/>
  <c r="F77" i="171"/>
  <c r="C77" i="171"/>
  <c r="B77" i="171"/>
  <c r="O76" i="171"/>
  <c r="L76" i="171"/>
  <c r="B76" i="171"/>
  <c r="I76" i="171" s="1"/>
  <c r="B75" i="171"/>
  <c r="R75" i="171" s="1"/>
  <c r="R74" i="171"/>
  <c r="L74" i="171"/>
  <c r="I74" i="171"/>
  <c r="F74" i="171"/>
  <c r="B74" i="171"/>
  <c r="O74" i="171" s="1"/>
  <c r="R73" i="171"/>
  <c r="O73" i="171"/>
  <c r="L73" i="171"/>
  <c r="I73" i="171"/>
  <c r="F73" i="171"/>
  <c r="B73" i="171"/>
  <c r="R72" i="171"/>
  <c r="O72" i="171"/>
  <c r="L72" i="171"/>
  <c r="B72" i="171"/>
  <c r="I72" i="171" s="1"/>
  <c r="O71" i="171"/>
  <c r="L71" i="171"/>
  <c r="I71" i="171"/>
  <c r="B71" i="171"/>
  <c r="F71" i="171" s="1"/>
  <c r="R70" i="171"/>
  <c r="B70" i="171"/>
  <c r="O70" i="171" s="1"/>
  <c r="R69" i="171"/>
  <c r="O69" i="171"/>
  <c r="I69" i="171"/>
  <c r="F69" i="171"/>
  <c r="B69" i="171"/>
  <c r="L69" i="171" s="1"/>
  <c r="B68" i="171"/>
  <c r="R68" i="171" s="1"/>
  <c r="L67" i="171"/>
  <c r="I67" i="171"/>
  <c r="B67" i="171"/>
  <c r="R67" i="171" s="1"/>
  <c r="O66" i="171"/>
  <c r="L66" i="171"/>
  <c r="I66" i="171"/>
  <c r="F66" i="171"/>
  <c r="B66" i="171"/>
  <c r="R65" i="171"/>
  <c r="O65" i="171"/>
  <c r="B65" i="171"/>
  <c r="L65" i="171" s="1"/>
  <c r="O64" i="171"/>
  <c r="L64" i="171"/>
  <c r="B64" i="171"/>
  <c r="I64" i="171" s="1"/>
  <c r="B63" i="171"/>
  <c r="R63" i="171" s="1"/>
  <c r="R62" i="171"/>
  <c r="L62" i="171"/>
  <c r="I62" i="171"/>
  <c r="F62" i="171"/>
  <c r="B62" i="171"/>
  <c r="O62" i="171" s="1"/>
  <c r="R61" i="171"/>
  <c r="O61" i="171"/>
  <c r="L61" i="171"/>
  <c r="I61" i="171"/>
  <c r="F61" i="171"/>
  <c r="B61" i="171"/>
  <c r="R60" i="171"/>
  <c r="O60" i="171"/>
  <c r="L60" i="171"/>
  <c r="B60" i="171"/>
  <c r="I60" i="171" s="1"/>
  <c r="O59" i="171"/>
  <c r="L59" i="171"/>
  <c r="I59" i="171"/>
  <c r="F59" i="171"/>
  <c r="B59" i="171"/>
  <c r="R58" i="171"/>
  <c r="O58" i="171"/>
  <c r="B58" i="171"/>
  <c r="L58" i="171" s="1"/>
  <c r="O57" i="171"/>
  <c r="L57" i="171"/>
  <c r="B57" i="171"/>
  <c r="I57" i="171" s="1"/>
  <c r="B56" i="171"/>
  <c r="R56" i="171" s="1"/>
  <c r="R55" i="171"/>
  <c r="L55" i="171"/>
  <c r="I55" i="171"/>
  <c r="F55" i="171"/>
  <c r="B55" i="171"/>
  <c r="O55" i="171" s="1"/>
  <c r="R54" i="171"/>
  <c r="L54" i="171"/>
  <c r="I54" i="171"/>
  <c r="F54" i="171"/>
  <c r="B54" i="171"/>
  <c r="O54" i="171" s="1"/>
  <c r="R53" i="171"/>
  <c r="O53" i="171"/>
  <c r="L53" i="171"/>
  <c r="B53" i="171"/>
  <c r="I53" i="171" s="1"/>
  <c r="O52" i="171"/>
  <c r="L52" i="171"/>
  <c r="I52" i="171"/>
  <c r="B52" i="171"/>
  <c r="F52" i="171" s="1"/>
  <c r="R51" i="171"/>
  <c r="B51" i="171"/>
  <c r="O51" i="171" s="1"/>
  <c r="R50" i="171"/>
  <c r="O50" i="171"/>
  <c r="I50" i="171"/>
  <c r="F50" i="171"/>
  <c r="B50" i="171"/>
  <c r="L50" i="171" s="1"/>
  <c r="B49" i="171"/>
  <c r="F49" i="171" s="1"/>
  <c r="L48" i="171"/>
  <c r="I48" i="171"/>
  <c r="B48" i="171"/>
  <c r="R48" i="171" s="1"/>
  <c r="O47" i="171"/>
  <c r="L47" i="171"/>
  <c r="I47" i="171"/>
  <c r="F47" i="171"/>
  <c r="B47" i="171"/>
  <c r="R46" i="171"/>
  <c r="O46" i="171"/>
  <c r="B46" i="171"/>
  <c r="L46" i="171" s="1"/>
  <c r="O45" i="171"/>
  <c r="L45" i="171"/>
  <c r="B45" i="171"/>
  <c r="I45" i="171" s="1"/>
  <c r="B44" i="171"/>
  <c r="R44" i="171" s="1"/>
  <c r="R43" i="171"/>
  <c r="I43" i="171"/>
  <c r="F43" i="171"/>
  <c r="B43" i="171"/>
  <c r="O43" i="171" s="1"/>
  <c r="R42" i="171"/>
  <c r="L42" i="171"/>
  <c r="I42" i="171"/>
  <c r="F42" i="171"/>
  <c r="B42" i="171"/>
  <c r="O42" i="171" s="1"/>
  <c r="O41" i="171"/>
  <c r="L41" i="171"/>
  <c r="B41" i="171"/>
  <c r="R41" i="171" s="1"/>
  <c r="O40" i="171"/>
  <c r="L40" i="171"/>
  <c r="I40" i="171"/>
  <c r="F40" i="171"/>
  <c r="B40" i="171"/>
  <c r="R39" i="171"/>
  <c r="O39" i="171"/>
  <c r="B39" i="171"/>
  <c r="L39" i="171" s="1"/>
  <c r="O38" i="171"/>
  <c r="L38" i="171"/>
  <c r="B38" i="171"/>
  <c r="I38" i="171" s="1"/>
  <c r="B37" i="171"/>
  <c r="R37" i="171" s="1"/>
  <c r="R36" i="171"/>
  <c r="I36" i="171"/>
  <c r="F36" i="171"/>
  <c r="B36" i="171"/>
  <c r="O36" i="171" s="1"/>
  <c r="R35" i="171"/>
  <c r="L35" i="171"/>
  <c r="I35" i="171"/>
  <c r="F35" i="171"/>
  <c r="B35" i="171"/>
  <c r="O35" i="171" s="1"/>
  <c r="O34" i="171"/>
  <c r="L34" i="171"/>
  <c r="B34" i="171"/>
  <c r="R34" i="171" s="1"/>
  <c r="O33" i="171"/>
  <c r="L33" i="171"/>
  <c r="I33" i="171"/>
  <c r="B33" i="171"/>
  <c r="F33" i="171" s="1"/>
  <c r="R32" i="171"/>
  <c r="B32" i="171"/>
  <c r="O32" i="171" s="1"/>
  <c r="R31" i="171"/>
  <c r="O31" i="171"/>
  <c r="F31" i="171"/>
  <c r="B31" i="171"/>
  <c r="L31" i="171" s="1"/>
  <c r="B30" i="171"/>
  <c r="R30" i="171" s="1"/>
  <c r="L29" i="171"/>
  <c r="I29" i="171"/>
  <c r="B29" i="171"/>
  <c r="R29" i="171" s="1"/>
  <c r="O28" i="171"/>
  <c r="L28" i="171"/>
  <c r="I28" i="171"/>
  <c r="F28" i="171"/>
  <c r="B28" i="171"/>
  <c r="R27" i="171"/>
  <c r="O27" i="171"/>
  <c r="B27" i="171"/>
  <c r="L27" i="171" s="1"/>
  <c r="O26" i="171"/>
  <c r="L26" i="171"/>
  <c r="B26" i="171"/>
  <c r="I26" i="171" s="1"/>
  <c r="B25" i="171"/>
  <c r="R25" i="171" s="1"/>
  <c r="R24" i="171"/>
  <c r="I24" i="171"/>
  <c r="F24" i="171"/>
  <c r="B24" i="171"/>
  <c r="O24" i="171" s="1"/>
  <c r="R23" i="171"/>
  <c r="L23" i="171"/>
  <c r="I23" i="171"/>
  <c r="F23" i="171"/>
  <c r="B23" i="171"/>
  <c r="O23" i="171" s="1"/>
  <c r="O22" i="171"/>
  <c r="L22" i="171"/>
  <c r="I22" i="171"/>
  <c r="F22" i="171"/>
  <c r="B22" i="171"/>
  <c r="R22" i="171" s="1"/>
  <c r="Q21" i="171"/>
  <c r="N21" i="171"/>
  <c r="K21" i="171"/>
  <c r="H21" i="171"/>
  <c r="E21" i="171"/>
  <c r="R20" i="171"/>
  <c r="O20" i="171"/>
  <c r="L20" i="171"/>
  <c r="I20" i="171"/>
  <c r="F20" i="171"/>
  <c r="C20" i="171"/>
  <c r="B20" i="171"/>
  <c r="R19" i="171"/>
  <c r="B19" i="171"/>
  <c r="L19" i="171" s="1"/>
  <c r="R18" i="171"/>
  <c r="L18" i="171"/>
  <c r="I18" i="171"/>
  <c r="B18" i="171"/>
  <c r="F18" i="171" s="1"/>
  <c r="R17" i="171"/>
  <c r="B17" i="171"/>
  <c r="L17" i="171" s="1"/>
  <c r="R16" i="171"/>
  <c r="L16" i="171"/>
  <c r="I16" i="171"/>
  <c r="B16" i="171"/>
  <c r="F16" i="171" s="1"/>
  <c r="Q15" i="171"/>
  <c r="N15" i="171"/>
  <c r="N13" i="171" s="1"/>
  <c r="K15" i="171"/>
  <c r="L15" i="171" s="1"/>
  <c r="H15" i="171"/>
  <c r="B15" i="171" s="1"/>
  <c r="E15" i="171"/>
  <c r="R14" i="171"/>
  <c r="O14" i="171"/>
  <c r="L14" i="171"/>
  <c r="I14" i="171"/>
  <c r="F14" i="171"/>
  <c r="C14" i="171"/>
  <c r="B14" i="171"/>
  <c r="Q13" i="171"/>
  <c r="Q11" i="171" s="1"/>
  <c r="K13" i="171"/>
  <c r="R12" i="171"/>
  <c r="C12" i="171"/>
  <c r="B12" i="171"/>
  <c r="R102" i="170"/>
  <c r="O102" i="170"/>
  <c r="L102" i="170"/>
  <c r="I102" i="170"/>
  <c r="F102" i="170"/>
  <c r="B102" i="170"/>
  <c r="R101" i="170"/>
  <c r="O101" i="170"/>
  <c r="L101" i="170"/>
  <c r="I101" i="170"/>
  <c r="F101" i="170"/>
  <c r="B101" i="170"/>
  <c r="O100" i="170"/>
  <c r="B100" i="170"/>
  <c r="R100" i="170" s="1"/>
  <c r="R99" i="170"/>
  <c r="O99" i="170"/>
  <c r="L99" i="170"/>
  <c r="B99" i="170"/>
  <c r="I99" i="170" s="1"/>
  <c r="B98" i="170"/>
  <c r="R98" i="170" s="1"/>
  <c r="R97" i="170"/>
  <c r="O97" i="170"/>
  <c r="L97" i="170"/>
  <c r="I97" i="170"/>
  <c r="F97" i="170"/>
  <c r="B97" i="170"/>
  <c r="Q96" i="170"/>
  <c r="N96" i="170"/>
  <c r="K96" i="170"/>
  <c r="H96" i="170"/>
  <c r="E96" i="170"/>
  <c r="R95" i="170"/>
  <c r="O95" i="170"/>
  <c r="L95" i="170"/>
  <c r="I95" i="170"/>
  <c r="F95" i="170"/>
  <c r="C95" i="170"/>
  <c r="B95" i="170"/>
  <c r="O94" i="170"/>
  <c r="L94" i="170"/>
  <c r="B94" i="170"/>
  <c r="R94" i="170" s="1"/>
  <c r="R93" i="170"/>
  <c r="O93" i="170"/>
  <c r="L93" i="170"/>
  <c r="I93" i="170"/>
  <c r="B93" i="170"/>
  <c r="F93" i="170" s="1"/>
  <c r="R92" i="170"/>
  <c r="O92" i="170"/>
  <c r="L92" i="170"/>
  <c r="I92" i="170"/>
  <c r="F92" i="170"/>
  <c r="C92" i="170"/>
  <c r="B92" i="170"/>
  <c r="R91" i="170"/>
  <c r="O91" i="170"/>
  <c r="L91" i="170"/>
  <c r="F91" i="170"/>
  <c r="B91" i="170"/>
  <c r="I91" i="170" s="1"/>
  <c r="B90" i="170"/>
  <c r="L90" i="170" s="1"/>
  <c r="R89" i="170"/>
  <c r="O89" i="170"/>
  <c r="L89" i="170"/>
  <c r="I89" i="170"/>
  <c r="F89" i="170"/>
  <c r="B89" i="170"/>
  <c r="R88" i="170"/>
  <c r="O88" i="170"/>
  <c r="L88" i="170"/>
  <c r="I88" i="170"/>
  <c r="F88" i="170"/>
  <c r="B88" i="170"/>
  <c r="O87" i="170"/>
  <c r="B87" i="170"/>
  <c r="R87" i="170" s="1"/>
  <c r="R86" i="170"/>
  <c r="O86" i="170"/>
  <c r="L86" i="170"/>
  <c r="B86" i="170"/>
  <c r="I86" i="170" s="1"/>
  <c r="B85" i="170"/>
  <c r="R85" i="170" s="1"/>
  <c r="R84" i="170"/>
  <c r="O84" i="170"/>
  <c r="L84" i="170"/>
  <c r="I84" i="170"/>
  <c r="F84" i="170"/>
  <c r="B84" i="170"/>
  <c r="O83" i="170"/>
  <c r="L83" i="170"/>
  <c r="I83" i="170"/>
  <c r="F83" i="170"/>
  <c r="B83" i="170"/>
  <c r="R83" i="170" s="1"/>
  <c r="Q82" i="170"/>
  <c r="N82" i="170"/>
  <c r="K82" i="170"/>
  <c r="H82" i="170"/>
  <c r="E82" i="170"/>
  <c r="B82" i="170" s="1"/>
  <c r="Q81" i="170"/>
  <c r="N81" i="170"/>
  <c r="K81" i="170"/>
  <c r="H81" i="170"/>
  <c r="E81" i="170"/>
  <c r="R80" i="170"/>
  <c r="O80" i="170"/>
  <c r="L80" i="170"/>
  <c r="I80" i="170"/>
  <c r="F80" i="170"/>
  <c r="O79" i="170"/>
  <c r="L79" i="170"/>
  <c r="I79" i="170"/>
  <c r="F79" i="170"/>
  <c r="B79" i="170"/>
  <c r="R79" i="170" s="1"/>
  <c r="O78" i="170"/>
  <c r="L78" i="170"/>
  <c r="B78" i="170"/>
  <c r="R78" i="170" s="1"/>
  <c r="R77" i="170"/>
  <c r="O77" i="170"/>
  <c r="L77" i="170"/>
  <c r="I77" i="170"/>
  <c r="B77" i="170"/>
  <c r="F77" i="170" s="1"/>
  <c r="B76" i="170"/>
  <c r="R76" i="170" s="1"/>
  <c r="Q75" i="170"/>
  <c r="N75" i="170"/>
  <c r="K75" i="170"/>
  <c r="H75" i="170"/>
  <c r="E75" i="170"/>
  <c r="E74" i="170" s="1"/>
  <c r="Q74" i="170"/>
  <c r="N74" i="170"/>
  <c r="K74" i="170"/>
  <c r="H74" i="170"/>
  <c r="R73" i="170"/>
  <c r="O73" i="170"/>
  <c r="L73" i="170"/>
  <c r="I73" i="170"/>
  <c r="F73" i="170"/>
  <c r="C73" i="170"/>
  <c r="B72" i="170"/>
  <c r="R72" i="170" s="1"/>
  <c r="R71" i="170"/>
  <c r="O71" i="170"/>
  <c r="L71" i="170"/>
  <c r="I71" i="170"/>
  <c r="F71" i="170"/>
  <c r="C71" i="170"/>
  <c r="B70" i="170"/>
  <c r="R69" i="170"/>
  <c r="O69" i="170"/>
  <c r="L69" i="170"/>
  <c r="I69" i="170"/>
  <c r="F69" i="170"/>
  <c r="C69" i="170"/>
  <c r="O68" i="170"/>
  <c r="L68" i="170"/>
  <c r="I68" i="170"/>
  <c r="F68" i="170"/>
  <c r="B68" i="170"/>
  <c r="R68" i="170" s="1"/>
  <c r="O67" i="170"/>
  <c r="L67" i="170"/>
  <c r="B67" i="170"/>
  <c r="R67" i="170" s="1"/>
  <c r="R66" i="170"/>
  <c r="O66" i="170"/>
  <c r="L66" i="170"/>
  <c r="I66" i="170"/>
  <c r="B66" i="170"/>
  <c r="F66" i="170" s="1"/>
  <c r="B65" i="170"/>
  <c r="R65" i="170" s="1"/>
  <c r="R64" i="170"/>
  <c r="O64" i="170"/>
  <c r="L64" i="170"/>
  <c r="F64" i="170"/>
  <c r="B64" i="170"/>
  <c r="I64" i="170" s="1"/>
  <c r="Q63" i="170"/>
  <c r="N63" i="170"/>
  <c r="K63" i="170"/>
  <c r="H63" i="170"/>
  <c r="H60" i="170" s="1"/>
  <c r="E63" i="170"/>
  <c r="R62" i="170"/>
  <c r="O62" i="170"/>
  <c r="L62" i="170"/>
  <c r="I62" i="170"/>
  <c r="F62" i="170"/>
  <c r="C62" i="170"/>
  <c r="R61" i="170"/>
  <c r="O61" i="170"/>
  <c r="I61" i="170"/>
  <c r="F61" i="170"/>
  <c r="B61" i="170"/>
  <c r="L61" i="170" s="1"/>
  <c r="Q60" i="170"/>
  <c r="N60" i="170"/>
  <c r="K60" i="170"/>
  <c r="E60" i="170"/>
  <c r="R59" i="170"/>
  <c r="O59" i="170"/>
  <c r="L59" i="170"/>
  <c r="I59" i="170"/>
  <c r="F59" i="170"/>
  <c r="C59" i="170"/>
  <c r="R58" i="170"/>
  <c r="L58" i="170"/>
  <c r="I58" i="170"/>
  <c r="B58" i="170"/>
  <c r="O58" i="170" s="1"/>
  <c r="R57" i="170"/>
  <c r="O57" i="170"/>
  <c r="L57" i="170"/>
  <c r="I57" i="170"/>
  <c r="F57" i="170"/>
  <c r="B57" i="170"/>
  <c r="O56" i="170"/>
  <c r="B56" i="170"/>
  <c r="R56" i="170" s="1"/>
  <c r="R55" i="170"/>
  <c r="O55" i="170"/>
  <c r="L55" i="170"/>
  <c r="B55" i="170"/>
  <c r="I55" i="170" s="1"/>
  <c r="B54" i="170"/>
  <c r="R54" i="170" s="1"/>
  <c r="R53" i="170"/>
  <c r="Q53" i="170"/>
  <c r="N53" i="170"/>
  <c r="O53" i="170" s="1"/>
  <c r="K53" i="170"/>
  <c r="H53" i="170"/>
  <c r="E53" i="170"/>
  <c r="F53" i="170" s="1"/>
  <c r="B53" i="170"/>
  <c r="L53" i="170" s="1"/>
  <c r="R52" i="170"/>
  <c r="O52" i="170"/>
  <c r="L52" i="170"/>
  <c r="I52" i="170"/>
  <c r="F52" i="170"/>
  <c r="C52" i="170"/>
  <c r="B51" i="170"/>
  <c r="I51" i="170" s="1"/>
  <c r="R50" i="170"/>
  <c r="O50" i="170"/>
  <c r="L50" i="170"/>
  <c r="I50" i="170"/>
  <c r="F50" i="170"/>
  <c r="C50" i="170"/>
  <c r="O49" i="170"/>
  <c r="L49" i="170"/>
  <c r="I49" i="170"/>
  <c r="F49" i="170"/>
  <c r="B49" i="170"/>
  <c r="R49" i="170" s="1"/>
  <c r="O48" i="170"/>
  <c r="L48" i="170"/>
  <c r="B48" i="170"/>
  <c r="R48" i="170" s="1"/>
  <c r="R47" i="170"/>
  <c r="O47" i="170"/>
  <c r="L47" i="170"/>
  <c r="I47" i="170"/>
  <c r="B47" i="170"/>
  <c r="F47" i="170" s="1"/>
  <c r="B46" i="170"/>
  <c r="R46" i="170" s="1"/>
  <c r="R45" i="170"/>
  <c r="O45" i="170"/>
  <c r="F45" i="170"/>
  <c r="B45" i="170"/>
  <c r="L45" i="170" s="1"/>
  <c r="B44" i="170"/>
  <c r="L43" i="170"/>
  <c r="I43" i="170"/>
  <c r="B43" i="170"/>
  <c r="R43" i="170" s="1"/>
  <c r="R42" i="170"/>
  <c r="O42" i="170"/>
  <c r="L42" i="170"/>
  <c r="I42" i="170"/>
  <c r="F42" i="170"/>
  <c r="B42" i="170"/>
  <c r="Q41" i="170"/>
  <c r="Q34" i="170" s="1"/>
  <c r="N41" i="170"/>
  <c r="K41" i="170"/>
  <c r="K34" i="170" s="1"/>
  <c r="H41" i="170"/>
  <c r="H34" i="170" s="1"/>
  <c r="E41" i="170"/>
  <c r="B41" i="170" s="1"/>
  <c r="R40" i="170"/>
  <c r="O40" i="170"/>
  <c r="L40" i="170"/>
  <c r="I40" i="170"/>
  <c r="F40" i="170"/>
  <c r="C40" i="170"/>
  <c r="R39" i="170"/>
  <c r="O39" i="170"/>
  <c r="L39" i="170"/>
  <c r="I39" i="170"/>
  <c r="B39" i="170"/>
  <c r="F39" i="170" s="1"/>
  <c r="B38" i="170"/>
  <c r="R38" i="170" s="1"/>
  <c r="R37" i="170"/>
  <c r="O37" i="170"/>
  <c r="F37" i="170"/>
  <c r="B37" i="170"/>
  <c r="L37" i="170" s="1"/>
  <c r="B36" i="170"/>
  <c r="Q35" i="170"/>
  <c r="R35" i="170" s="1"/>
  <c r="N35" i="170"/>
  <c r="O35" i="170" s="1"/>
  <c r="K35" i="170"/>
  <c r="L35" i="170" s="1"/>
  <c r="H35" i="170"/>
  <c r="I35" i="170" s="1"/>
  <c r="E35" i="170"/>
  <c r="F35" i="170" s="1"/>
  <c r="B35" i="170"/>
  <c r="N34" i="170"/>
  <c r="R33" i="170"/>
  <c r="O33" i="170"/>
  <c r="L33" i="170"/>
  <c r="I33" i="170"/>
  <c r="F33" i="170"/>
  <c r="C33" i="170"/>
  <c r="O32" i="170"/>
  <c r="L32" i="170"/>
  <c r="I32" i="170"/>
  <c r="F32" i="170"/>
  <c r="B32" i="170"/>
  <c r="R32" i="170" s="1"/>
  <c r="O31" i="170"/>
  <c r="L31" i="170"/>
  <c r="B31" i="170"/>
  <c r="R31" i="170" s="1"/>
  <c r="R30" i="170"/>
  <c r="O30" i="170"/>
  <c r="L30" i="170"/>
  <c r="I30" i="170"/>
  <c r="B30" i="170"/>
  <c r="F30" i="170" s="1"/>
  <c r="B29" i="170"/>
  <c r="R29" i="170" s="1"/>
  <c r="R28" i="170"/>
  <c r="O28" i="170"/>
  <c r="F28" i="170"/>
  <c r="B28" i="170"/>
  <c r="L28" i="170" s="1"/>
  <c r="Q27" i="170"/>
  <c r="N27" i="170"/>
  <c r="K27" i="170"/>
  <c r="H27" i="170"/>
  <c r="E27" i="170"/>
  <c r="Q26" i="170"/>
  <c r="N26" i="170"/>
  <c r="H26" i="170"/>
  <c r="E26" i="170"/>
  <c r="R25" i="170"/>
  <c r="O25" i="170"/>
  <c r="L25" i="170"/>
  <c r="I25" i="170"/>
  <c r="F25" i="170"/>
  <c r="C25" i="170"/>
  <c r="R24" i="170"/>
  <c r="I24" i="170"/>
  <c r="F24" i="170"/>
  <c r="B24" i="170"/>
  <c r="O24" i="170" s="1"/>
  <c r="O23" i="170"/>
  <c r="L23" i="170"/>
  <c r="I23" i="170"/>
  <c r="F23" i="170"/>
  <c r="B23" i="170"/>
  <c r="R23" i="170" s="1"/>
  <c r="O22" i="170"/>
  <c r="L22" i="170"/>
  <c r="B22" i="170"/>
  <c r="R22" i="170" s="1"/>
  <c r="Q21" i="170"/>
  <c r="Q15" i="170" s="1"/>
  <c r="N21" i="170"/>
  <c r="K21" i="170"/>
  <c r="H21" i="170"/>
  <c r="E21" i="170"/>
  <c r="R20" i="170"/>
  <c r="O20" i="170"/>
  <c r="L20" i="170"/>
  <c r="I20" i="170"/>
  <c r="F20" i="170"/>
  <c r="C20" i="170"/>
  <c r="O19" i="170"/>
  <c r="B19" i="170"/>
  <c r="R19" i="170" s="1"/>
  <c r="R18" i="170"/>
  <c r="O18" i="170"/>
  <c r="L18" i="170"/>
  <c r="B18" i="170"/>
  <c r="I18" i="170" s="1"/>
  <c r="B17" i="170"/>
  <c r="R17" i="170" s="1"/>
  <c r="R16" i="170"/>
  <c r="Q16" i="170"/>
  <c r="N16" i="170"/>
  <c r="N15" i="170" s="1"/>
  <c r="K16" i="170"/>
  <c r="H16" i="170"/>
  <c r="I16" i="170" s="1"/>
  <c r="E16" i="170"/>
  <c r="F16" i="170" s="1"/>
  <c r="B16" i="170"/>
  <c r="L16" i="170" s="1"/>
  <c r="K15" i="170"/>
  <c r="E15" i="170"/>
  <c r="R14" i="170"/>
  <c r="O14" i="170"/>
  <c r="L14" i="170"/>
  <c r="I14" i="170"/>
  <c r="F14" i="170"/>
  <c r="C14" i="170"/>
  <c r="R12" i="170"/>
  <c r="O12" i="170"/>
  <c r="L12" i="170"/>
  <c r="I12" i="170"/>
  <c r="F12" i="170"/>
  <c r="B11" i="169"/>
  <c r="L26" i="169"/>
  <c r="L25" i="169"/>
  <c r="I25" i="169"/>
  <c r="F25" i="169"/>
  <c r="B25" i="169"/>
  <c r="O25" i="169" s="1"/>
  <c r="O24" i="169"/>
  <c r="L24" i="169"/>
  <c r="I24" i="169"/>
  <c r="F24" i="169"/>
  <c r="C24" i="169"/>
  <c r="B24" i="169"/>
  <c r="O23" i="169"/>
  <c r="L23" i="169"/>
  <c r="I23" i="169"/>
  <c r="F23" i="169"/>
  <c r="B23" i="169"/>
  <c r="O22" i="169"/>
  <c r="L22" i="169"/>
  <c r="I22" i="169"/>
  <c r="F22" i="169"/>
  <c r="C22" i="169"/>
  <c r="B22" i="169"/>
  <c r="O21" i="169"/>
  <c r="L21" i="169"/>
  <c r="I21" i="169"/>
  <c r="F21" i="169"/>
  <c r="B21" i="169"/>
  <c r="O20" i="169"/>
  <c r="L20" i="169"/>
  <c r="I20" i="169"/>
  <c r="F20" i="169"/>
  <c r="C20" i="169"/>
  <c r="B20" i="169"/>
  <c r="O19" i="169"/>
  <c r="L19" i="169"/>
  <c r="I19" i="169"/>
  <c r="F19" i="169"/>
  <c r="B19" i="169"/>
  <c r="O18" i="169"/>
  <c r="L18" i="169"/>
  <c r="I18" i="169"/>
  <c r="F18" i="169"/>
  <c r="C18" i="169"/>
  <c r="B18" i="169"/>
  <c r="O17" i="169"/>
  <c r="L17" i="169"/>
  <c r="I17" i="169"/>
  <c r="F17" i="169"/>
  <c r="B17" i="169"/>
  <c r="O16" i="169"/>
  <c r="L16" i="169"/>
  <c r="I16" i="169"/>
  <c r="F16" i="169"/>
  <c r="C16" i="169"/>
  <c r="B16" i="169"/>
  <c r="O15" i="169"/>
  <c r="L15" i="169"/>
  <c r="I15" i="169"/>
  <c r="F15" i="169"/>
  <c r="B15" i="169"/>
  <c r="O14" i="169"/>
  <c r="L14" i="169"/>
  <c r="I14" i="169"/>
  <c r="F14" i="169"/>
  <c r="C14" i="169"/>
  <c r="B14" i="169"/>
  <c r="O13" i="169"/>
  <c r="L13" i="169"/>
  <c r="I13" i="169"/>
  <c r="F13" i="169"/>
  <c r="B13" i="169"/>
  <c r="O12" i="169"/>
  <c r="L12" i="169"/>
  <c r="I12" i="169"/>
  <c r="F12" i="169"/>
  <c r="C12" i="169"/>
  <c r="B12" i="169"/>
  <c r="N11" i="169"/>
  <c r="K11" i="169"/>
  <c r="H11" i="169"/>
  <c r="E11" i="169"/>
  <c r="L101" i="168"/>
  <c r="I101" i="168"/>
  <c r="F101" i="168"/>
  <c r="B101" i="168"/>
  <c r="B100" i="168"/>
  <c r="F100" i="168" s="1"/>
  <c r="B99" i="168"/>
  <c r="F99" i="168" s="1"/>
  <c r="L98" i="168"/>
  <c r="B98" i="168"/>
  <c r="I98" i="168" s="1"/>
  <c r="B97" i="168"/>
  <c r="L97" i="168" s="1"/>
  <c r="L96" i="168"/>
  <c r="I96" i="168"/>
  <c r="F96" i="168"/>
  <c r="B96" i="168"/>
  <c r="K95" i="168"/>
  <c r="L95" i="168" s="1"/>
  <c r="H95" i="168"/>
  <c r="I95" i="168" s="1"/>
  <c r="E95" i="168"/>
  <c r="F95" i="168" s="1"/>
  <c r="B95" i="168"/>
  <c r="L94" i="168"/>
  <c r="I94" i="168"/>
  <c r="F94" i="168"/>
  <c r="C94" i="168"/>
  <c r="B94" i="168"/>
  <c r="B93" i="168"/>
  <c r="I93" i="168" s="1"/>
  <c r="L92" i="168"/>
  <c r="I92" i="168"/>
  <c r="F92" i="168"/>
  <c r="C92" i="168"/>
  <c r="B92" i="168"/>
  <c r="B91" i="168"/>
  <c r="L91" i="168" s="1"/>
  <c r="L90" i="168"/>
  <c r="I90" i="168"/>
  <c r="F90" i="168"/>
  <c r="C90" i="168"/>
  <c r="B90" i="168"/>
  <c r="L89" i="168"/>
  <c r="B89" i="168"/>
  <c r="I89" i="168" s="1"/>
  <c r="L88" i="168"/>
  <c r="I88" i="168"/>
  <c r="F88" i="168"/>
  <c r="C88" i="168"/>
  <c r="B88" i="168"/>
  <c r="L87" i="168"/>
  <c r="I87" i="168"/>
  <c r="F87" i="168"/>
  <c r="B87" i="168"/>
  <c r="L86" i="168"/>
  <c r="I86" i="168"/>
  <c r="F86" i="168"/>
  <c r="C86" i="168"/>
  <c r="B86" i="168"/>
  <c r="B85" i="168"/>
  <c r="L85" i="168" s="1"/>
  <c r="B84" i="168"/>
  <c r="L84" i="168" s="1"/>
  <c r="B83" i="168"/>
  <c r="L83" i="168" s="1"/>
  <c r="L82" i="168"/>
  <c r="I82" i="168"/>
  <c r="B82" i="168"/>
  <c r="F82" i="168" s="1"/>
  <c r="B81" i="168"/>
  <c r="L81" i="168" s="1"/>
  <c r="K80" i="168"/>
  <c r="H80" i="168"/>
  <c r="H79" i="168" s="1"/>
  <c r="E80" i="168"/>
  <c r="E79" i="168"/>
  <c r="L78" i="168"/>
  <c r="I78" i="168"/>
  <c r="F78" i="168"/>
  <c r="C78" i="168"/>
  <c r="B78" i="168"/>
  <c r="B77" i="168"/>
  <c r="L76" i="168"/>
  <c r="I76" i="168"/>
  <c r="B76" i="168"/>
  <c r="F76" i="168" s="1"/>
  <c r="B75" i="168"/>
  <c r="F75" i="168" s="1"/>
  <c r="L74" i="168"/>
  <c r="I74" i="168"/>
  <c r="F74" i="168"/>
  <c r="B74" i="168"/>
  <c r="K73" i="168"/>
  <c r="L73" i="168" s="1"/>
  <c r="H73" i="168"/>
  <c r="H72" i="168" s="1"/>
  <c r="E73" i="168"/>
  <c r="E72" i="168" s="1"/>
  <c r="B73" i="168"/>
  <c r="K72" i="168"/>
  <c r="L71" i="168"/>
  <c r="I71" i="168"/>
  <c r="F71" i="168"/>
  <c r="C71" i="168"/>
  <c r="B71" i="168"/>
  <c r="L70" i="168"/>
  <c r="I70" i="168"/>
  <c r="B70" i="168"/>
  <c r="F70" i="168" s="1"/>
  <c r="B69" i="168"/>
  <c r="L68" i="168"/>
  <c r="I68" i="168"/>
  <c r="F68" i="168"/>
  <c r="B68" i="168"/>
  <c r="B67" i="168"/>
  <c r="F67" i="168" s="1"/>
  <c r="B66" i="168"/>
  <c r="F66" i="168" s="1"/>
  <c r="L65" i="168"/>
  <c r="B65" i="168"/>
  <c r="I65" i="168" s="1"/>
  <c r="B64" i="168"/>
  <c r="L64" i="168" s="1"/>
  <c r="L63" i="168"/>
  <c r="I63" i="168"/>
  <c r="F63" i="168"/>
  <c r="B63" i="168"/>
  <c r="B62" i="168"/>
  <c r="F62" i="168" s="1"/>
  <c r="K61" i="168"/>
  <c r="H61" i="168"/>
  <c r="B61" i="168" s="1"/>
  <c r="F61" i="168"/>
  <c r="E61" i="168"/>
  <c r="E60" i="168"/>
  <c r="L59" i="168"/>
  <c r="I59" i="168"/>
  <c r="F59" i="168"/>
  <c r="C59" i="168"/>
  <c r="B59" i="168"/>
  <c r="B58" i="168"/>
  <c r="L58" i="168" s="1"/>
  <c r="L57" i="168"/>
  <c r="I57" i="168"/>
  <c r="F57" i="168"/>
  <c r="B57" i="168"/>
  <c r="B56" i="168"/>
  <c r="L56" i="168" s="1"/>
  <c r="B55" i="168"/>
  <c r="B54" i="168"/>
  <c r="L54" i="168" s="1"/>
  <c r="B53" i="168"/>
  <c r="L53" i="168" s="1"/>
  <c r="L52" i="168"/>
  <c r="I52" i="168"/>
  <c r="B52" i="168"/>
  <c r="F52" i="168" s="1"/>
  <c r="B51" i="168"/>
  <c r="K50" i="168"/>
  <c r="H50" i="168"/>
  <c r="E50" i="168"/>
  <c r="L49" i="168"/>
  <c r="I49" i="168"/>
  <c r="F49" i="168"/>
  <c r="C49" i="168"/>
  <c r="B49" i="168"/>
  <c r="L48" i="168"/>
  <c r="I48" i="168"/>
  <c r="F48" i="168"/>
  <c r="B48" i="168"/>
  <c r="B47" i="168"/>
  <c r="F47" i="168" s="1"/>
  <c r="B46" i="168"/>
  <c r="B45" i="168"/>
  <c r="L45" i="168" s="1"/>
  <c r="K44" i="168"/>
  <c r="H44" i="168"/>
  <c r="E44" i="168"/>
  <c r="B44" i="168" s="1"/>
  <c r="L43" i="168"/>
  <c r="I43" i="168"/>
  <c r="F43" i="168"/>
  <c r="C43" i="168"/>
  <c r="B43" i="168"/>
  <c r="B42" i="168"/>
  <c r="L41" i="168"/>
  <c r="B41" i="168"/>
  <c r="I41" i="168" s="1"/>
  <c r="B40" i="168"/>
  <c r="L40" i="168" s="1"/>
  <c r="L39" i="168"/>
  <c r="I39" i="168"/>
  <c r="F39" i="168"/>
  <c r="B39" i="168"/>
  <c r="B38" i="168"/>
  <c r="K37" i="168"/>
  <c r="K34" i="168" s="1"/>
  <c r="H37" i="168"/>
  <c r="I37" i="168" s="1"/>
  <c r="E37" i="168"/>
  <c r="B37" i="168" s="1"/>
  <c r="L36" i="168"/>
  <c r="I36" i="168"/>
  <c r="F36" i="168"/>
  <c r="C36" i="168"/>
  <c r="B36" i="168"/>
  <c r="B35" i="168"/>
  <c r="L33" i="168"/>
  <c r="I33" i="168"/>
  <c r="F33" i="168"/>
  <c r="C33" i="168"/>
  <c r="B33" i="168"/>
  <c r="B32" i="168"/>
  <c r="L32" i="168" s="1"/>
  <c r="B31" i="168"/>
  <c r="L31" i="168" s="1"/>
  <c r="L30" i="168"/>
  <c r="I30" i="168"/>
  <c r="B30" i="168"/>
  <c r="F30" i="168" s="1"/>
  <c r="B29" i="168"/>
  <c r="L29" i="168" s="1"/>
  <c r="L28" i="168"/>
  <c r="I28" i="168"/>
  <c r="F28" i="168"/>
  <c r="B28" i="168"/>
  <c r="K27" i="168"/>
  <c r="L27" i="168" s="1"/>
  <c r="H27" i="168"/>
  <c r="H26" i="168" s="1"/>
  <c r="E27" i="168"/>
  <c r="F27" i="168" s="1"/>
  <c r="B27" i="168"/>
  <c r="K26" i="168"/>
  <c r="L25" i="168"/>
  <c r="I25" i="168"/>
  <c r="F25" i="168"/>
  <c r="C25" i="168"/>
  <c r="B25" i="168"/>
  <c r="L24" i="168"/>
  <c r="I24" i="168"/>
  <c r="B24" i="168"/>
  <c r="F24" i="168" s="1"/>
  <c r="B23" i="168"/>
  <c r="L23" i="168" s="1"/>
  <c r="L22" i="168"/>
  <c r="I22" i="168"/>
  <c r="F22" i="168"/>
  <c r="B22" i="168"/>
  <c r="K21" i="168"/>
  <c r="L21" i="168" s="1"/>
  <c r="H21" i="168"/>
  <c r="I21" i="168" s="1"/>
  <c r="E21" i="168"/>
  <c r="F21" i="168" s="1"/>
  <c r="B21" i="168"/>
  <c r="L20" i="168"/>
  <c r="I20" i="168"/>
  <c r="F20" i="168"/>
  <c r="C20" i="168"/>
  <c r="B20" i="168"/>
  <c r="B19" i="168"/>
  <c r="I19" i="168" s="1"/>
  <c r="B18" i="168"/>
  <c r="B17" i="168"/>
  <c r="L17" i="168" s="1"/>
  <c r="K16" i="168"/>
  <c r="K15" i="168" s="1"/>
  <c r="H16" i="168"/>
  <c r="H15" i="168" s="1"/>
  <c r="E16" i="168"/>
  <c r="B16" i="168" s="1"/>
  <c r="L14" i="168"/>
  <c r="I14" i="168"/>
  <c r="F14" i="168"/>
  <c r="C14" i="168"/>
  <c r="B14" i="168"/>
  <c r="L12" i="168"/>
  <c r="I12" i="168"/>
  <c r="F12" i="168"/>
  <c r="C12" i="168"/>
  <c r="B12" i="168"/>
  <c r="R16" i="174" l="1"/>
  <c r="B14" i="174"/>
  <c r="F14" i="174" s="1"/>
  <c r="E12" i="174"/>
  <c r="F86" i="174"/>
  <c r="R86" i="174"/>
  <c r="I86" i="174"/>
  <c r="N12" i="174"/>
  <c r="L84" i="174"/>
  <c r="I84" i="174"/>
  <c r="Q12" i="174"/>
  <c r="F79" i="174"/>
  <c r="R79" i="174"/>
  <c r="R84" i="174"/>
  <c r="O84" i="174"/>
  <c r="F38" i="174"/>
  <c r="F22" i="174"/>
  <c r="I31" i="174"/>
  <c r="I38" i="174"/>
  <c r="I45" i="174"/>
  <c r="I52" i="174"/>
  <c r="F59" i="174"/>
  <c r="F66" i="174"/>
  <c r="I71" i="174"/>
  <c r="I91" i="174"/>
  <c r="F31" i="174"/>
  <c r="F26" i="174"/>
  <c r="B16" i="174"/>
  <c r="I26" i="174"/>
  <c r="L31" i="174"/>
  <c r="F33" i="174"/>
  <c r="L38" i="174"/>
  <c r="F40" i="174"/>
  <c r="L45" i="174"/>
  <c r="F47" i="174"/>
  <c r="L52" i="174"/>
  <c r="F54" i="174"/>
  <c r="I59" i="174"/>
  <c r="I66" i="174"/>
  <c r="L71" i="174"/>
  <c r="F73" i="174"/>
  <c r="O86" i="174"/>
  <c r="L91" i="174"/>
  <c r="L86" i="174"/>
  <c r="F71" i="174"/>
  <c r="F91" i="174"/>
  <c r="K14" i="174"/>
  <c r="L26" i="174"/>
  <c r="F28" i="174"/>
  <c r="O31" i="174"/>
  <c r="I33" i="174"/>
  <c r="O38" i="174"/>
  <c r="I40" i="174"/>
  <c r="O45" i="174"/>
  <c r="I47" i="174"/>
  <c r="O52" i="174"/>
  <c r="I54" i="174"/>
  <c r="L59" i="174"/>
  <c r="F61" i="174"/>
  <c r="L66" i="174"/>
  <c r="F68" i="174"/>
  <c r="O71" i="174"/>
  <c r="I73" i="174"/>
  <c r="F81" i="174"/>
  <c r="F88" i="174"/>
  <c r="F17" i="174"/>
  <c r="F23" i="174"/>
  <c r="O26" i="174"/>
  <c r="I28" i="174"/>
  <c r="L33" i="174"/>
  <c r="F35" i="174"/>
  <c r="L40" i="174"/>
  <c r="F42" i="174"/>
  <c r="R45" i="174"/>
  <c r="L47" i="174"/>
  <c r="F49" i="174"/>
  <c r="R52" i="174"/>
  <c r="L54" i="174"/>
  <c r="F56" i="174"/>
  <c r="O59" i="174"/>
  <c r="I61" i="174"/>
  <c r="F63" i="174"/>
  <c r="O66" i="174"/>
  <c r="I68" i="174"/>
  <c r="L73" i="174"/>
  <c r="F75" i="174"/>
  <c r="I81" i="174"/>
  <c r="I88" i="174"/>
  <c r="H14" i="174"/>
  <c r="I79" i="174"/>
  <c r="F45" i="174"/>
  <c r="R22" i="174"/>
  <c r="I17" i="174"/>
  <c r="I23" i="174"/>
  <c r="L28" i="174"/>
  <c r="O33" i="174"/>
  <c r="I35" i="174"/>
  <c r="O40" i="174"/>
  <c r="I42" i="174"/>
  <c r="O47" i="174"/>
  <c r="I49" i="174"/>
  <c r="O54" i="174"/>
  <c r="I56" i="174"/>
  <c r="I63" i="174"/>
  <c r="L68" i="174"/>
  <c r="O73" i="174"/>
  <c r="I75" i="174"/>
  <c r="L81" i="174"/>
  <c r="L88" i="174"/>
  <c r="O17" i="174"/>
  <c r="O23" i="174"/>
  <c r="F32" i="174"/>
  <c r="O35" i="174"/>
  <c r="F39" i="174"/>
  <c r="F46" i="174"/>
  <c r="O49" i="174"/>
  <c r="F53" i="174"/>
  <c r="O56" i="174"/>
  <c r="O63" i="174"/>
  <c r="F72" i="174"/>
  <c r="O75" i="174"/>
  <c r="F84" i="174"/>
  <c r="F27" i="174"/>
  <c r="I32" i="174"/>
  <c r="I39" i="174"/>
  <c r="I46" i="174"/>
  <c r="I53" i="174"/>
  <c r="F60" i="174"/>
  <c r="F67" i="174"/>
  <c r="I72" i="174"/>
  <c r="F80" i="174"/>
  <c r="F87" i="174"/>
  <c r="O97" i="173"/>
  <c r="R39" i="173"/>
  <c r="O39" i="173"/>
  <c r="I39" i="173"/>
  <c r="L39" i="173"/>
  <c r="F39" i="173"/>
  <c r="I97" i="173"/>
  <c r="O36" i="173"/>
  <c r="F42" i="173"/>
  <c r="R75" i="173"/>
  <c r="B83" i="173"/>
  <c r="I83" i="173"/>
  <c r="E14" i="173"/>
  <c r="R23" i="173"/>
  <c r="O23" i="173"/>
  <c r="L23" i="173"/>
  <c r="I23" i="173"/>
  <c r="F23" i="173"/>
  <c r="R36" i="173"/>
  <c r="I42" i="173"/>
  <c r="L83" i="173"/>
  <c r="R17" i="173"/>
  <c r="R22" i="173"/>
  <c r="L28" i="173"/>
  <c r="O37" i="173"/>
  <c r="R37" i="173"/>
  <c r="L37" i="173"/>
  <c r="I37" i="173"/>
  <c r="L42" i="173"/>
  <c r="F76" i="173"/>
  <c r="O82" i="173"/>
  <c r="R97" i="173"/>
  <c r="I17" i="173"/>
  <c r="L36" i="173"/>
  <c r="F101" i="173"/>
  <c r="R101" i="173"/>
  <c r="I101" i="173"/>
  <c r="O101" i="173"/>
  <c r="L101" i="173"/>
  <c r="I50" i="173"/>
  <c r="L50" i="173"/>
  <c r="R50" i="173"/>
  <c r="O50" i="173"/>
  <c r="B82" i="173"/>
  <c r="R20" i="173"/>
  <c r="O20" i="173"/>
  <c r="L20" i="173"/>
  <c r="I20" i="173"/>
  <c r="I22" i="173"/>
  <c r="O27" i="173"/>
  <c r="R30" i="173"/>
  <c r="L30" i="173"/>
  <c r="O30" i="173"/>
  <c r="I30" i="173"/>
  <c r="F30" i="173"/>
  <c r="R58" i="173"/>
  <c r="F58" i="173"/>
  <c r="O58" i="173"/>
  <c r="L58" i="173"/>
  <c r="I58" i="173"/>
  <c r="F75" i="173"/>
  <c r="L82" i="173"/>
  <c r="L17" i="173"/>
  <c r="F36" i="173"/>
  <c r="F50" i="173"/>
  <c r="I75" i="173"/>
  <c r="F97" i="173"/>
  <c r="O17" i="173"/>
  <c r="F20" i="173"/>
  <c r="F28" i="173"/>
  <c r="I36" i="173"/>
  <c r="I65" i="173"/>
  <c r="O65" i="173"/>
  <c r="R65" i="173"/>
  <c r="L65" i="173"/>
  <c r="L75" i="173"/>
  <c r="F88" i="173"/>
  <c r="R88" i="173"/>
  <c r="L88" i="173"/>
  <c r="O88" i="173"/>
  <c r="I88" i="173"/>
  <c r="O75" i="173"/>
  <c r="L97" i="173"/>
  <c r="H16" i="173"/>
  <c r="R28" i="173"/>
  <c r="O79" i="173"/>
  <c r="I79" i="173"/>
  <c r="R79" i="173"/>
  <c r="L79" i="173"/>
  <c r="F79" i="173"/>
  <c r="R42" i="173"/>
  <c r="F45" i="173"/>
  <c r="R45" i="173"/>
  <c r="L45" i="173"/>
  <c r="O45" i="173"/>
  <c r="I45" i="173"/>
  <c r="R52" i="173"/>
  <c r="O52" i="173"/>
  <c r="I52" i="173"/>
  <c r="L52" i="173"/>
  <c r="F52" i="173"/>
  <c r="F64" i="173"/>
  <c r="B17" i="173"/>
  <c r="B22" i="173"/>
  <c r="L22" i="173" s="1"/>
  <c r="E35" i="173"/>
  <c r="I64" i="173"/>
  <c r="R67" i="173"/>
  <c r="O67" i="173"/>
  <c r="F67" i="173"/>
  <c r="L67" i="173"/>
  <c r="I67" i="173"/>
  <c r="R76" i="173"/>
  <c r="H35" i="173"/>
  <c r="F95" i="173"/>
  <c r="F47" i="173"/>
  <c r="F90" i="173"/>
  <c r="F103" i="173"/>
  <c r="F25" i="173"/>
  <c r="B27" i="173"/>
  <c r="F27" i="173" s="1"/>
  <c r="B28" i="173"/>
  <c r="I32" i="173"/>
  <c r="K35" i="173"/>
  <c r="I47" i="173"/>
  <c r="F55" i="173"/>
  <c r="N61" i="173"/>
  <c r="N14" i="173" s="1"/>
  <c r="F69" i="173"/>
  <c r="O83" i="173"/>
  <c r="F85" i="173"/>
  <c r="I90" i="173"/>
  <c r="L95" i="173"/>
  <c r="F98" i="173"/>
  <c r="I103" i="173"/>
  <c r="B54" i="173"/>
  <c r="L54" i="173" s="1"/>
  <c r="B97" i="173"/>
  <c r="F32" i="173"/>
  <c r="I95" i="173"/>
  <c r="F19" i="173"/>
  <c r="I25" i="173"/>
  <c r="L32" i="173"/>
  <c r="L47" i="173"/>
  <c r="F49" i="173"/>
  <c r="I55" i="173"/>
  <c r="I69" i="173"/>
  <c r="F78" i="173"/>
  <c r="I85" i="173"/>
  <c r="L90" i="173"/>
  <c r="F92" i="173"/>
  <c r="O95" i="173"/>
  <c r="I98" i="173"/>
  <c r="L103" i="173"/>
  <c r="F105" i="173"/>
  <c r="O90" i="173"/>
  <c r="O103" i="173"/>
  <c r="L19" i="173"/>
  <c r="O25" i="173"/>
  <c r="O55" i="173"/>
  <c r="L78" i="173"/>
  <c r="O85" i="173"/>
  <c r="L92" i="173"/>
  <c r="O98" i="173"/>
  <c r="O19" i="173"/>
  <c r="L29" i="173"/>
  <c r="F31" i="173"/>
  <c r="Q35" i="173"/>
  <c r="I38" i="173"/>
  <c r="L44" i="173"/>
  <c r="F46" i="173"/>
  <c r="O49" i="173"/>
  <c r="L57" i="173"/>
  <c r="F59" i="173"/>
  <c r="R69" i="173"/>
  <c r="L71" i="173"/>
  <c r="F73" i="173"/>
  <c r="O78" i="173"/>
  <c r="L87" i="173"/>
  <c r="F89" i="173"/>
  <c r="O92" i="173"/>
  <c r="L100" i="173"/>
  <c r="F102" i="173"/>
  <c r="O105" i="173"/>
  <c r="O32" i="173"/>
  <c r="O47" i="173"/>
  <c r="L49" i="173"/>
  <c r="L105" i="173"/>
  <c r="J90" i="172"/>
  <c r="M90" i="172"/>
  <c r="G90" i="172"/>
  <c r="P15" i="172"/>
  <c r="P30" i="172"/>
  <c r="J30" i="172"/>
  <c r="G30" i="172"/>
  <c r="M30" i="172"/>
  <c r="P64" i="172"/>
  <c r="J64" i="172"/>
  <c r="M64" i="172"/>
  <c r="M74" i="172"/>
  <c r="J74" i="172"/>
  <c r="P74" i="172"/>
  <c r="P32" i="172"/>
  <c r="M32" i="172"/>
  <c r="J32" i="172"/>
  <c r="G32" i="172"/>
  <c r="M46" i="172"/>
  <c r="J46" i="172"/>
  <c r="P46" i="172"/>
  <c r="G46" i="172"/>
  <c r="M54" i="172"/>
  <c r="J54" i="172"/>
  <c r="P54" i="172"/>
  <c r="G54" i="172"/>
  <c r="M62" i="172"/>
  <c r="P62" i="172"/>
  <c r="J62" i="172"/>
  <c r="P72" i="172"/>
  <c r="M72" i="172"/>
  <c r="J72" i="172"/>
  <c r="G72" i="172"/>
  <c r="F13" i="172"/>
  <c r="P24" i="172"/>
  <c r="M24" i="172"/>
  <c r="J24" i="172"/>
  <c r="G24" i="172"/>
  <c r="P38" i="172"/>
  <c r="J38" i="172"/>
  <c r="G38" i="172"/>
  <c r="M38" i="172"/>
  <c r="P18" i="172"/>
  <c r="M18" i="172"/>
  <c r="M70" i="172"/>
  <c r="P70" i="172"/>
  <c r="O83" i="172"/>
  <c r="B85" i="172"/>
  <c r="I11" i="172"/>
  <c r="P85" i="172"/>
  <c r="G48" i="172"/>
  <c r="P48" i="172"/>
  <c r="M48" i="172"/>
  <c r="J48" i="172"/>
  <c r="G56" i="172"/>
  <c r="P56" i="172"/>
  <c r="M56" i="172"/>
  <c r="J56" i="172"/>
  <c r="M86" i="172"/>
  <c r="P86" i="172"/>
  <c r="J86" i="172"/>
  <c r="G86" i="172"/>
  <c r="P40" i="172"/>
  <c r="M40" i="172"/>
  <c r="J40" i="172"/>
  <c r="G40" i="172"/>
  <c r="P26" i="172"/>
  <c r="J26" i="172"/>
  <c r="G26" i="172"/>
  <c r="M26" i="172"/>
  <c r="G16" i="172"/>
  <c r="P22" i="172"/>
  <c r="J22" i="172"/>
  <c r="G22" i="172"/>
  <c r="M22" i="172"/>
  <c r="P36" i="172"/>
  <c r="M36" i="172"/>
  <c r="J36" i="172"/>
  <c r="G36" i="172"/>
  <c r="M42" i="172"/>
  <c r="J42" i="172"/>
  <c r="P42" i="172"/>
  <c r="G42" i="172"/>
  <c r="M50" i="172"/>
  <c r="J50" i="172"/>
  <c r="P50" i="172"/>
  <c r="G50" i="172"/>
  <c r="M58" i="172"/>
  <c r="J58" i="172"/>
  <c r="P58" i="172"/>
  <c r="G58" i="172"/>
  <c r="B83" i="172"/>
  <c r="G83" i="172" s="1"/>
  <c r="M88" i="172"/>
  <c r="G88" i="172"/>
  <c r="P88" i="172"/>
  <c r="J88" i="172"/>
  <c r="P28" i="172"/>
  <c r="M28" i="172"/>
  <c r="J28" i="172"/>
  <c r="G28" i="172"/>
  <c r="G62" i="172"/>
  <c r="M66" i="172"/>
  <c r="P66" i="172"/>
  <c r="J66" i="172"/>
  <c r="P76" i="172"/>
  <c r="M76" i="172"/>
  <c r="J76" i="172"/>
  <c r="J78" i="172"/>
  <c r="G15" i="172"/>
  <c r="G66" i="172"/>
  <c r="J15" i="172"/>
  <c r="P34" i="172"/>
  <c r="J34" i="172"/>
  <c r="G34" i="172"/>
  <c r="M34" i="172"/>
  <c r="G18" i="172"/>
  <c r="G44" i="172"/>
  <c r="P44" i="172"/>
  <c r="M44" i="172"/>
  <c r="J44" i="172"/>
  <c r="G52" i="172"/>
  <c r="P52" i="172"/>
  <c r="M52" i="172"/>
  <c r="J52" i="172"/>
  <c r="G60" i="172"/>
  <c r="M60" i="172"/>
  <c r="J60" i="172"/>
  <c r="G70" i="172"/>
  <c r="P68" i="172"/>
  <c r="J68" i="172"/>
  <c r="M68" i="172"/>
  <c r="J16" i="172"/>
  <c r="G68" i="172"/>
  <c r="B78" i="172"/>
  <c r="P78" i="172" s="1"/>
  <c r="B21" i="172"/>
  <c r="P21" i="172" s="1"/>
  <c r="O13" i="172"/>
  <c r="G80" i="172"/>
  <c r="G17" i="172"/>
  <c r="G19" i="172"/>
  <c r="J80" i="172"/>
  <c r="I78" i="171"/>
  <c r="R15" i="171"/>
  <c r="F15" i="171"/>
  <c r="I21" i="171"/>
  <c r="O78" i="171"/>
  <c r="O85" i="171"/>
  <c r="R78" i="171"/>
  <c r="L78" i="171"/>
  <c r="L21" i="171"/>
  <c r="N11" i="171"/>
  <c r="O21" i="171"/>
  <c r="R21" i="171"/>
  <c r="R64" i="171"/>
  <c r="I30" i="171"/>
  <c r="F37" i="171"/>
  <c r="I68" i="171"/>
  <c r="I90" i="171"/>
  <c r="E13" i="171"/>
  <c r="B21" i="171"/>
  <c r="I25" i="171"/>
  <c r="R28" i="171"/>
  <c r="L30" i="171"/>
  <c r="F32" i="171"/>
  <c r="I37" i="171"/>
  <c r="I44" i="171"/>
  <c r="R47" i="171"/>
  <c r="L49" i="171"/>
  <c r="F51" i="171"/>
  <c r="I56" i="171"/>
  <c r="I63" i="171"/>
  <c r="R66" i="171"/>
  <c r="L68" i="171"/>
  <c r="F70" i="171"/>
  <c r="I75" i="171"/>
  <c r="R88" i="171"/>
  <c r="L90" i="171"/>
  <c r="I85" i="171"/>
  <c r="F30" i="171"/>
  <c r="R38" i="171"/>
  <c r="F68" i="171"/>
  <c r="F90" i="171"/>
  <c r="R33" i="171"/>
  <c r="I49" i="171"/>
  <c r="F56" i="171"/>
  <c r="F63" i="171"/>
  <c r="K11" i="171"/>
  <c r="F17" i="171"/>
  <c r="F19" i="171"/>
  <c r="L25" i="171"/>
  <c r="F27" i="171"/>
  <c r="O30" i="171"/>
  <c r="I32" i="171"/>
  <c r="L37" i="171"/>
  <c r="F39" i="171"/>
  <c r="L44" i="171"/>
  <c r="F46" i="171"/>
  <c r="O49" i="171"/>
  <c r="I51" i="171"/>
  <c r="L56" i="171"/>
  <c r="F58" i="171"/>
  <c r="L63" i="171"/>
  <c r="F65" i="171"/>
  <c r="O68" i="171"/>
  <c r="I70" i="171"/>
  <c r="L75" i="171"/>
  <c r="H83" i="171"/>
  <c r="F87" i="171"/>
  <c r="O90" i="171"/>
  <c r="F78" i="171"/>
  <c r="I15" i="171"/>
  <c r="R45" i="171"/>
  <c r="R57" i="171"/>
  <c r="F44" i="171"/>
  <c r="F75" i="171"/>
  <c r="H13" i="171"/>
  <c r="O15" i="171"/>
  <c r="I17" i="171"/>
  <c r="I19" i="171"/>
  <c r="O25" i="171"/>
  <c r="I27" i="171"/>
  <c r="L32" i="171"/>
  <c r="F34" i="171"/>
  <c r="O37" i="171"/>
  <c r="I39" i="171"/>
  <c r="F41" i="171"/>
  <c r="O44" i="171"/>
  <c r="I46" i="171"/>
  <c r="R49" i="171"/>
  <c r="L51" i="171"/>
  <c r="F53" i="171"/>
  <c r="O56" i="171"/>
  <c r="I58" i="171"/>
  <c r="F60" i="171"/>
  <c r="O63" i="171"/>
  <c r="I65" i="171"/>
  <c r="L70" i="171"/>
  <c r="F72" i="171"/>
  <c r="O75" i="171"/>
  <c r="F80" i="171"/>
  <c r="I87" i="171"/>
  <c r="R26" i="171"/>
  <c r="R76" i="171"/>
  <c r="R86" i="171"/>
  <c r="F25" i="171"/>
  <c r="R52" i="171"/>
  <c r="R71" i="171"/>
  <c r="R79" i="171"/>
  <c r="L85" i="171"/>
  <c r="F29" i="171"/>
  <c r="I34" i="171"/>
  <c r="I41" i="171"/>
  <c r="F48" i="171"/>
  <c r="F67" i="171"/>
  <c r="R85" i="171"/>
  <c r="L87" i="171"/>
  <c r="F89" i="171"/>
  <c r="L24" i="171"/>
  <c r="F26" i="171"/>
  <c r="O29" i="171"/>
  <c r="I31" i="171"/>
  <c r="L36" i="171"/>
  <c r="F38" i="171"/>
  <c r="L43" i="171"/>
  <c r="F45" i="171"/>
  <c r="O48" i="171"/>
  <c r="F57" i="171"/>
  <c r="F64" i="171"/>
  <c r="O67" i="171"/>
  <c r="F76" i="171"/>
  <c r="F86" i="171"/>
  <c r="O89" i="171"/>
  <c r="L81" i="170"/>
  <c r="R81" i="170"/>
  <c r="O34" i="170"/>
  <c r="B81" i="170"/>
  <c r="O82" i="170"/>
  <c r="I82" i="170"/>
  <c r="L82" i="170"/>
  <c r="I34" i="170"/>
  <c r="O41" i="170"/>
  <c r="R27" i="170"/>
  <c r="O15" i="170"/>
  <c r="N13" i="170"/>
  <c r="R82" i="170"/>
  <c r="E13" i="170"/>
  <c r="O21" i="170"/>
  <c r="F27" i="170"/>
  <c r="F81" i="170"/>
  <c r="L27" i="170"/>
  <c r="I21" i="170"/>
  <c r="Q13" i="170"/>
  <c r="I81" i="170"/>
  <c r="K26" i="170"/>
  <c r="F44" i="170"/>
  <c r="F70" i="170"/>
  <c r="B75" i="170"/>
  <c r="L75" i="170" s="1"/>
  <c r="F54" i="170"/>
  <c r="I70" i="170"/>
  <c r="F85" i="170"/>
  <c r="F98" i="170"/>
  <c r="L44" i="170"/>
  <c r="I72" i="170"/>
  <c r="F76" i="170"/>
  <c r="H15" i="170"/>
  <c r="L17" i="170"/>
  <c r="F19" i="170"/>
  <c r="I29" i="170"/>
  <c r="O36" i="170"/>
  <c r="I38" i="170"/>
  <c r="L41" i="170"/>
  <c r="O44" i="170"/>
  <c r="I46" i="170"/>
  <c r="O51" i="170"/>
  <c r="L54" i="170"/>
  <c r="F56" i="170"/>
  <c r="I65" i="170"/>
  <c r="O70" i="170"/>
  <c r="L72" i="170"/>
  <c r="I76" i="170"/>
  <c r="L85" i="170"/>
  <c r="F87" i="170"/>
  <c r="O90" i="170"/>
  <c r="L98" i="170"/>
  <c r="F100" i="170"/>
  <c r="B34" i="170"/>
  <c r="E34" i="170"/>
  <c r="F51" i="170"/>
  <c r="I44" i="170"/>
  <c r="I90" i="170"/>
  <c r="F38" i="170"/>
  <c r="F46" i="170"/>
  <c r="L51" i="170"/>
  <c r="I54" i="170"/>
  <c r="I85" i="170"/>
  <c r="O17" i="170"/>
  <c r="I19" i="170"/>
  <c r="F22" i="170"/>
  <c r="L29" i="170"/>
  <c r="F31" i="170"/>
  <c r="R36" i="170"/>
  <c r="L38" i="170"/>
  <c r="R44" i="170"/>
  <c r="L46" i="170"/>
  <c r="F48" i="170"/>
  <c r="R51" i="170"/>
  <c r="I53" i="170"/>
  <c r="O54" i="170"/>
  <c r="I56" i="170"/>
  <c r="L65" i="170"/>
  <c r="F67" i="170"/>
  <c r="R70" i="170"/>
  <c r="O72" i="170"/>
  <c r="L76" i="170"/>
  <c r="F78" i="170"/>
  <c r="O85" i="170"/>
  <c r="I87" i="170"/>
  <c r="R90" i="170"/>
  <c r="F94" i="170"/>
  <c r="B96" i="170"/>
  <c r="O98" i="170"/>
  <c r="I100" i="170"/>
  <c r="B15" i="170"/>
  <c r="F41" i="170"/>
  <c r="F36" i="170"/>
  <c r="F82" i="170"/>
  <c r="F90" i="170"/>
  <c r="F17" i="170"/>
  <c r="R21" i="170"/>
  <c r="I36" i="170"/>
  <c r="I41" i="170"/>
  <c r="F72" i="170"/>
  <c r="I17" i="170"/>
  <c r="B21" i="170"/>
  <c r="F29" i="170"/>
  <c r="L36" i="170"/>
  <c r="F65" i="170"/>
  <c r="L70" i="170"/>
  <c r="I98" i="170"/>
  <c r="L19" i="170"/>
  <c r="I22" i="170"/>
  <c r="B27" i="170"/>
  <c r="O29" i="170"/>
  <c r="I31" i="170"/>
  <c r="O38" i="170"/>
  <c r="F43" i="170"/>
  <c r="O46" i="170"/>
  <c r="I48" i="170"/>
  <c r="L56" i="170"/>
  <c r="F58" i="170"/>
  <c r="B63" i="170"/>
  <c r="R63" i="170" s="1"/>
  <c r="O65" i="170"/>
  <c r="I67" i="170"/>
  <c r="O76" i="170"/>
  <c r="I78" i="170"/>
  <c r="L87" i="170"/>
  <c r="I94" i="170"/>
  <c r="L100" i="170"/>
  <c r="R41" i="170"/>
  <c r="O16" i="170"/>
  <c r="F18" i="170"/>
  <c r="L24" i="170"/>
  <c r="I28" i="170"/>
  <c r="I37" i="170"/>
  <c r="O43" i="170"/>
  <c r="I45" i="170"/>
  <c r="F55" i="170"/>
  <c r="F86" i="170"/>
  <c r="F99" i="170"/>
  <c r="F11" i="169"/>
  <c r="L11" i="169"/>
  <c r="O11" i="169"/>
  <c r="C23" i="169"/>
  <c r="C19" i="169"/>
  <c r="C17" i="169"/>
  <c r="C15" i="169"/>
  <c r="C13" i="169"/>
  <c r="I11" i="169"/>
  <c r="C25" i="169"/>
  <c r="C21" i="169"/>
  <c r="L80" i="168"/>
  <c r="L18" i="168"/>
  <c r="I18" i="168"/>
  <c r="F18" i="168"/>
  <c r="F79" i="168"/>
  <c r="F50" i="168"/>
  <c r="L46" i="168"/>
  <c r="I46" i="168"/>
  <c r="F46" i="168"/>
  <c r="B50" i="168"/>
  <c r="I50" i="168"/>
  <c r="L61" i="168"/>
  <c r="L72" i="168"/>
  <c r="B72" i="168"/>
  <c r="F72" i="168"/>
  <c r="K13" i="168"/>
  <c r="I55" i="168"/>
  <c r="F55" i="168"/>
  <c r="L55" i="168"/>
  <c r="I44" i="168"/>
  <c r="B79" i="168"/>
  <c r="I79" i="168"/>
  <c r="L44" i="168"/>
  <c r="I72" i="168"/>
  <c r="F44" i="168"/>
  <c r="I61" i="168"/>
  <c r="F35" i="168"/>
  <c r="I85" i="168"/>
  <c r="I35" i="168"/>
  <c r="I99" i="168"/>
  <c r="L35" i="168"/>
  <c r="L42" i="168"/>
  <c r="F64" i="168"/>
  <c r="F29" i="168"/>
  <c r="L37" i="168"/>
  <c r="F69" i="168"/>
  <c r="F93" i="168"/>
  <c r="F16" i="168"/>
  <c r="F37" i="168"/>
  <c r="F85" i="168"/>
  <c r="F42" i="168"/>
  <c r="I16" i="168"/>
  <c r="F31" i="168"/>
  <c r="F77" i="168"/>
  <c r="E15" i="168"/>
  <c r="I31" i="168"/>
  <c r="I53" i="168"/>
  <c r="H60" i="168"/>
  <c r="I77" i="168"/>
  <c r="L99" i="168"/>
  <c r="L16" i="168"/>
  <c r="I40" i="168"/>
  <c r="I58" i="168"/>
  <c r="I64" i="168"/>
  <c r="F73" i="168"/>
  <c r="K79" i="168"/>
  <c r="F81" i="168"/>
  <c r="I23" i="168"/>
  <c r="I29" i="168"/>
  <c r="F56" i="168"/>
  <c r="I69" i="168"/>
  <c r="I75" i="168"/>
  <c r="I81" i="168"/>
  <c r="I27" i="168"/>
  <c r="I47" i="168"/>
  <c r="I56" i="168"/>
  <c r="F91" i="168"/>
  <c r="F17" i="168"/>
  <c r="L19" i="168"/>
  <c r="E26" i="168"/>
  <c r="F32" i="168"/>
  <c r="H34" i="168"/>
  <c r="H13" i="168" s="1"/>
  <c r="L38" i="168"/>
  <c r="F45" i="168"/>
  <c r="L47" i="168"/>
  <c r="F54" i="168"/>
  <c r="L62" i="168"/>
  <c r="I67" i="168"/>
  <c r="F84" i="168"/>
  <c r="I91" i="168"/>
  <c r="I100" i="168"/>
  <c r="I42" i="168"/>
  <c r="I66" i="168"/>
  <c r="F40" i="168"/>
  <c r="F58" i="168"/>
  <c r="L66" i="168"/>
  <c r="I83" i="168"/>
  <c r="F97" i="168"/>
  <c r="F23" i="168"/>
  <c r="F51" i="168"/>
  <c r="L77" i="168"/>
  <c r="I97" i="168"/>
  <c r="E34" i="168"/>
  <c r="I51" i="168"/>
  <c r="K60" i="168"/>
  <c r="L51" i="168"/>
  <c r="I62" i="168"/>
  <c r="L69" i="168"/>
  <c r="L75" i="168"/>
  <c r="B80" i="168"/>
  <c r="L93" i="168"/>
  <c r="I17" i="168"/>
  <c r="I32" i="168"/>
  <c r="F41" i="168"/>
  <c r="I45" i="168"/>
  <c r="I54" i="168"/>
  <c r="F65" i="168"/>
  <c r="L67" i="168"/>
  <c r="I84" i="168"/>
  <c r="F89" i="168"/>
  <c r="F98" i="168"/>
  <c r="L100" i="168"/>
  <c r="F53" i="168"/>
  <c r="F83" i="168"/>
  <c r="F19" i="168"/>
  <c r="I73" i="168"/>
  <c r="G112" i="167"/>
  <c r="C112" i="167"/>
  <c r="M112" i="167" s="1"/>
  <c r="C111" i="167"/>
  <c r="M110" i="167"/>
  <c r="J110" i="167"/>
  <c r="C110" i="167"/>
  <c r="G110" i="167" s="1"/>
  <c r="F109" i="167"/>
  <c r="F105" i="167" s="1"/>
  <c r="C109" i="167"/>
  <c r="M108" i="167"/>
  <c r="J108" i="167"/>
  <c r="G108" i="167"/>
  <c r="D108" i="167" s="1"/>
  <c r="F108" i="167"/>
  <c r="C108" i="167"/>
  <c r="C107" i="167"/>
  <c r="M107" i="167" s="1"/>
  <c r="L105" i="167"/>
  <c r="I105" i="167"/>
  <c r="C103" i="167"/>
  <c r="M102" i="167"/>
  <c r="G102" i="167"/>
  <c r="D102" i="167"/>
  <c r="C102" i="167"/>
  <c r="J101" i="167"/>
  <c r="G101" i="167"/>
  <c r="F101" i="167"/>
  <c r="C101" i="167"/>
  <c r="M101" i="167" s="1"/>
  <c r="C100" i="167"/>
  <c r="M100" i="167" s="1"/>
  <c r="G99" i="167"/>
  <c r="C99" i="167"/>
  <c r="M99" i="167" s="1"/>
  <c r="C98" i="167"/>
  <c r="M97" i="167"/>
  <c r="J97" i="167"/>
  <c r="C97" i="167"/>
  <c r="G97" i="167" s="1"/>
  <c r="C96" i="167"/>
  <c r="M96" i="167" s="1"/>
  <c r="G95" i="167"/>
  <c r="D95" i="167"/>
  <c r="C95" i="167"/>
  <c r="M95" i="167" s="1"/>
  <c r="G94" i="167"/>
  <c r="C94" i="167"/>
  <c r="M94" i="167" s="1"/>
  <c r="C93" i="167"/>
  <c r="L92" i="167"/>
  <c r="L91" i="167" s="1"/>
  <c r="I92" i="167"/>
  <c r="F92" i="167"/>
  <c r="I91" i="167"/>
  <c r="F91" i="167"/>
  <c r="M89" i="167"/>
  <c r="J89" i="167"/>
  <c r="C89" i="167"/>
  <c r="G89" i="167" s="1"/>
  <c r="D89" i="167" s="1"/>
  <c r="F88" i="167"/>
  <c r="C88" i="167" s="1"/>
  <c r="J87" i="167"/>
  <c r="G87" i="167"/>
  <c r="C87" i="167"/>
  <c r="M87" i="167" s="1"/>
  <c r="F86" i="167"/>
  <c r="C86" i="167"/>
  <c r="L85" i="167"/>
  <c r="I85" i="167"/>
  <c r="L84" i="167"/>
  <c r="I84" i="167"/>
  <c r="M83" i="167"/>
  <c r="J83" i="167"/>
  <c r="G83" i="167"/>
  <c r="D83" i="167"/>
  <c r="C83" i="167"/>
  <c r="M82" i="167"/>
  <c r="J82" i="167"/>
  <c r="G82" i="167"/>
  <c r="D82" i="167" s="1"/>
  <c r="C82" i="167"/>
  <c r="M81" i="167"/>
  <c r="J81" i="167"/>
  <c r="G81" i="167"/>
  <c r="D81" i="167"/>
  <c r="C81" i="167"/>
  <c r="G80" i="167"/>
  <c r="C80" i="167"/>
  <c r="M79" i="167"/>
  <c r="J79" i="167"/>
  <c r="G79" i="167"/>
  <c r="D79" i="167"/>
  <c r="C79" i="167"/>
  <c r="C78" i="167"/>
  <c r="M77" i="167"/>
  <c r="J77" i="167"/>
  <c r="C77" i="167"/>
  <c r="G77" i="167" s="1"/>
  <c r="D77" i="167" s="1"/>
  <c r="C76" i="167"/>
  <c r="M76" i="167" s="1"/>
  <c r="M75" i="167"/>
  <c r="J75" i="167"/>
  <c r="G75" i="167"/>
  <c r="D75" i="167"/>
  <c r="C75" i="167"/>
  <c r="J74" i="167"/>
  <c r="G74" i="167"/>
  <c r="C74" i="167"/>
  <c r="M74" i="167" s="1"/>
  <c r="L73" i="167"/>
  <c r="I73" i="167"/>
  <c r="F73" i="167"/>
  <c r="C73" i="167" s="1"/>
  <c r="M72" i="167"/>
  <c r="J72" i="167"/>
  <c r="G72" i="167"/>
  <c r="D72" i="167"/>
  <c r="C72" i="167"/>
  <c r="C71" i="167"/>
  <c r="M70" i="167"/>
  <c r="J70" i="167"/>
  <c r="G70" i="167"/>
  <c r="D70" i="167"/>
  <c r="C70" i="167"/>
  <c r="M68" i="167"/>
  <c r="J68" i="167"/>
  <c r="G68" i="167"/>
  <c r="D68" i="167"/>
  <c r="C68" i="167"/>
  <c r="C67" i="167"/>
  <c r="M66" i="167"/>
  <c r="C66" i="167"/>
  <c r="J66" i="167" s="1"/>
  <c r="C65" i="167"/>
  <c r="M65" i="167" s="1"/>
  <c r="M64" i="167"/>
  <c r="J64" i="167"/>
  <c r="G64" i="167"/>
  <c r="D64" i="167" s="1"/>
  <c r="C64" i="167"/>
  <c r="F63" i="167"/>
  <c r="F62" i="167" s="1"/>
  <c r="C63" i="167"/>
  <c r="M63" i="167" s="1"/>
  <c r="L62" i="167"/>
  <c r="I62" i="167"/>
  <c r="M61" i="167"/>
  <c r="J61" i="167"/>
  <c r="G61" i="167"/>
  <c r="D61" i="167"/>
  <c r="C61" i="167"/>
  <c r="M60" i="167"/>
  <c r="J60" i="167"/>
  <c r="G60" i="167"/>
  <c r="C60" i="167"/>
  <c r="G59" i="167"/>
  <c r="C58" i="167"/>
  <c r="M58" i="167" s="1"/>
  <c r="M57" i="167"/>
  <c r="J57" i="167"/>
  <c r="G57" i="167"/>
  <c r="D57" i="167" s="1"/>
  <c r="C57" i="167"/>
  <c r="J56" i="167"/>
  <c r="G56" i="167"/>
  <c r="D56" i="167" s="1"/>
  <c r="C56" i="167"/>
  <c r="M56" i="167" s="1"/>
  <c r="C55" i="167"/>
  <c r="M54" i="167"/>
  <c r="C54" i="167"/>
  <c r="J54" i="167" s="1"/>
  <c r="C53" i="167"/>
  <c r="M52" i="167"/>
  <c r="J52" i="167"/>
  <c r="G52" i="167"/>
  <c r="C52" i="167"/>
  <c r="M51" i="167"/>
  <c r="J51" i="167"/>
  <c r="C51" i="167"/>
  <c r="G51" i="167" s="1"/>
  <c r="D51" i="167" s="1"/>
  <c r="L50" i="167"/>
  <c r="I50" i="167"/>
  <c r="C50" i="167" s="1"/>
  <c r="G50" i="167"/>
  <c r="F50" i="167"/>
  <c r="M49" i="167"/>
  <c r="J49" i="167"/>
  <c r="G49" i="167"/>
  <c r="D49" i="167"/>
  <c r="C49" i="167"/>
  <c r="M48" i="167"/>
  <c r="J48" i="167"/>
  <c r="G48" i="167"/>
  <c r="D48" i="167"/>
  <c r="C48" i="167"/>
  <c r="J47" i="167"/>
  <c r="G47" i="167"/>
  <c r="C47" i="167"/>
  <c r="M47" i="167" s="1"/>
  <c r="G46" i="167"/>
  <c r="C46" i="167"/>
  <c r="M45" i="167"/>
  <c r="C45" i="167"/>
  <c r="J45" i="167" s="1"/>
  <c r="L44" i="167"/>
  <c r="I44" i="167"/>
  <c r="F44" i="167"/>
  <c r="F43" i="167" s="1"/>
  <c r="C44" i="167"/>
  <c r="M42" i="167"/>
  <c r="J42" i="167"/>
  <c r="G42" i="167"/>
  <c r="D42" i="167"/>
  <c r="C42" i="167"/>
  <c r="J41" i="167"/>
  <c r="G41" i="167"/>
  <c r="C41" i="167"/>
  <c r="M41" i="167" s="1"/>
  <c r="C40" i="167"/>
  <c r="G40" i="167" s="1"/>
  <c r="M39" i="167"/>
  <c r="C39" i="167"/>
  <c r="J39" i="167" s="1"/>
  <c r="C38" i="167"/>
  <c r="M37" i="167"/>
  <c r="J37" i="167"/>
  <c r="G37" i="167"/>
  <c r="D37" i="167" s="1"/>
  <c r="F37" i="167"/>
  <c r="C37" i="167"/>
  <c r="L36" i="167"/>
  <c r="L35" i="167" s="1"/>
  <c r="I36" i="167"/>
  <c r="F36" i="167"/>
  <c r="C36" i="167"/>
  <c r="M36" i="167" s="1"/>
  <c r="I35" i="167"/>
  <c r="M34" i="167"/>
  <c r="J34" i="167"/>
  <c r="G34" i="167"/>
  <c r="D34" i="167"/>
  <c r="C34" i="167"/>
  <c r="G33" i="167"/>
  <c r="C33" i="167"/>
  <c r="M33" i="167" s="1"/>
  <c r="C32" i="167"/>
  <c r="M31" i="167"/>
  <c r="J31" i="167"/>
  <c r="C31" i="167"/>
  <c r="G31" i="167" s="1"/>
  <c r="D31" i="167" s="1"/>
  <c r="L30" i="167"/>
  <c r="I30" i="167"/>
  <c r="F30" i="167"/>
  <c r="C30" i="167" s="1"/>
  <c r="M30" i="167" s="1"/>
  <c r="M29" i="167"/>
  <c r="J29" i="167"/>
  <c r="G29" i="167"/>
  <c r="D29" i="167"/>
  <c r="C29" i="167"/>
  <c r="C28" i="167"/>
  <c r="M27" i="167"/>
  <c r="J27" i="167"/>
  <c r="G27" i="167"/>
  <c r="C27" i="167"/>
  <c r="M26" i="167"/>
  <c r="J26" i="167"/>
  <c r="C26" i="167"/>
  <c r="G26" i="167" s="1"/>
  <c r="D26" i="167" s="1"/>
  <c r="L25" i="167"/>
  <c r="I25" i="167"/>
  <c r="F25" i="167"/>
  <c r="F24" i="167"/>
  <c r="M23" i="167"/>
  <c r="J23" i="167"/>
  <c r="G23" i="167"/>
  <c r="D23" i="167"/>
  <c r="C23" i="167"/>
  <c r="C22" i="167"/>
  <c r="M21" i="167"/>
  <c r="J21" i="167"/>
  <c r="G21" i="167"/>
  <c r="D21" i="167" s="1"/>
  <c r="C21" i="167"/>
  <c r="F20" i="167"/>
  <c r="G20" i="167" s="1"/>
  <c r="C20" i="167"/>
  <c r="M20" i="167" s="1"/>
  <c r="M19" i="167"/>
  <c r="J19" i="167"/>
  <c r="D19" i="167" s="1"/>
  <c r="G19" i="167"/>
  <c r="C19" i="167"/>
  <c r="J18" i="167"/>
  <c r="G18" i="167"/>
  <c r="C18" i="167"/>
  <c r="M18" i="167" s="1"/>
  <c r="M17" i="167"/>
  <c r="J17" i="167"/>
  <c r="G17" i="167"/>
  <c r="D17" i="167"/>
  <c r="C17" i="167"/>
  <c r="L16" i="167"/>
  <c r="I16" i="167"/>
  <c r="M15" i="167"/>
  <c r="J15" i="167"/>
  <c r="G15" i="167"/>
  <c r="D15" i="167"/>
  <c r="C15" i="167"/>
  <c r="M13" i="167"/>
  <c r="J13" i="167"/>
  <c r="G13" i="167"/>
  <c r="D13" i="167"/>
  <c r="C13" i="167"/>
  <c r="I14" i="174" l="1"/>
  <c r="H12" i="174"/>
  <c r="L16" i="174"/>
  <c r="F16" i="174"/>
  <c r="I16" i="174"/>
  <c r="K12" i="174"/>
  <c r="L14" i="174"/>
  <c r="R14" i="174"/>
  <c r="O14" i="174"/>
  <c r="O16" i="174"/>
  <c r="N12" i="173"/>
  <c r="H14" i="173"/>
  <c r="E12" i="173"/>
  <c r="L35" i="173"/>
  <c r="B16" i="173"/>
  <c r="R54" i="173"/>
  <c r="K14" i="173"/>
  <c r="F22" i="173"/>
  <c r="B61" i="173"/>
  <c r="I54" i="173"/>
  <c r="I28" i="173"/>
  <c r="B35" i="173"/>
  <c r="Q14" i="173"/>
  <c r="F54" i="173"/>
  <c r="R83" i="173"/>
  <c r="F83" i="173"/>
  <c r="F17" i="173"/>
  <c r="I27" i="173"/>
  <c r="O22" i="173"/>
  <c r="R82" i="173"/>
  <c r="F82" i="173"/>
  <c r="L27" i="173"/>
  <c r="R27" i="173"/>
  <c r="I82" i="173"/>
  <c r="O54" i="173"/>
  <c r="O28" i="173"/>
  <c r="P83" i="172"/>
  <c r="M83" i="172"/>
  <c r="J83" i="172"/>
  <c r="J21" i="172"/>
  <c r="J85" i="172"/>
  <c r="B13" i="172"/>
  <c r="F11" i="172"/>
  <c r="G13" i="172"/>
  <c r="P13" i="172"/>
  <c r="O11" i="172"/>
  <c r="G21" i="172"/>
  <c r="M21" i="172"/>
  <c r="M78" i="172"/>
  <c r="G85" i="172"/>
  <c r="M85" i="172"/>
  <c r="G78" i="172"/>
  <c r="I13" i="171"/>
  <c r="H11" i="171"/>
  <c r="B83" i="171"/>
  <c r="I83" i="171" s="1"/>
  <c r="F21" i="171"/>
  <c r="B13" i="171"/>
  <c r="E11" i="171"/>
  <c r="N11" i="170"/>
  <c r="I96" i="170"/>
  <c r="L21" i="170"/>
  <c r="O63" i="170"/>
  <c r="E11" i="170"/>
  <c r="R75" i="170"/>
  <c r="L26" i="170"/>
  <c r="K13" i="170"/>
  <c r="B26" i="170"/>
  <c r="I27" i="170"/>
  <c r="F75" i="170"/>
  <c r="R96" i="170"/>
  <c r="O27" i="170"/>
  <c r="H13" i="170"/>
  <c r="I15" i="170"/>
  <c r="L96" i="170"/>
  <c r="L63" i="170"/>
  <c r="F34" i="170"/>
  <c r="F15" i="170"/>
  <c r="R15" i="170"/>
  <c r="O81" i="170"/>
  <c r="O75" i="170"/>
  <c r="I75" i="170"/>
  <c r="B74" i="170"/>
  <c r="Q11" i="170"/>
  <c r="F63" i="170"/>
  <c r="F21" i="170"/>
  <c r="I63" i="170"/>
  <c r="B60" i="170"/>
  <c r="O96" i="170"/>
  <c r="R34" i="170"/>
  <c r="F96" i="170"/>
  <c r="L15" i="170"/>
  <c r="L34" i="170"/>
  <c r="C11" i="169"/>
  <c r="H11" i="168"/>
  <c r="K11" i="168"/>
  <c r="B34" i="168"/>
  <c r="F34" i="168"/>
  <c r="L79" i="168"/>
  <c r="E13" i="168"/>
  <c r="B15" i="168"/>
  <c r="B26" i="168"/>
  <c r="F26" i="168" s="1"/>
  <c r="B60" i="168"/>
  <c r="I60" i="168" s="1"/>
  <c r="L50" i="168"/>
  <c r="F80" i="168"/>
  <c r="L60" i="168"/>
  <c r="I80" i="168"/>
  <c r="G91" i="167"/>
  <c r="D46" i="167"/>
  <c r="D47" i="167"/>
  <c r="M93" i="167"/>
  <c r="J93" i="167"/>
  <c r="G93" i="167"/>
  <c r="D93" i="167" s="1"/>
  <c r="G55" i="167"/>
  <c r="M55" i="167"/>
  <c r="J55" i="167"/>
  <c r="J71" i="167"/>
  <c r="M71" i="167"/>
  <c r="C105" i="167"/>
  <c r="J105" i="167" s="1"/>
  <c r="I43" i="167"/>
  <c r="M50" i="167"/>
  <c r="D60" i="167"/>
  <c r="C62" i="167"/>
  <c r="G62" i="167" s="1"/>
  <c r="D74" i="167"/>
  <c r="D110" i="167"/>
  <c r="G92" i="167"/>
  <c r="J88" i="167"/>
  <c r="M88" i="167"/>
  <c r="L24" i="167"/>
  <c r="M25" i="167"/>
  <c r="J36" i="167"/>
  <c r="G44" i="167"/>
  <c r="D44" i="167" s="1"/>
  <c r="J50" i="167"/>
  <c r="D50" i="167" s="1"/>
  <c r="G78" i="167"/>
  <c r="D78" i="167" s="1"/>
  <c r="M78" i="167"/>
  <c r="J78" i="167"/>
  <c r="G88" i="167"/>
  <c r="M103" i="167"/>
  <c r="J103" i="167"/>
  <c r="G103" i="167"/>
  <c r="D103" i="167" s="1"/>
  <c r="D41" i="167"/>
  <c r="L43" i="167"/>
  <c r="C43" i="167" s="1"/>
  <c r="G43" i="167" s="1"/>
  <c r="G71" i="167"/>
  <c r="D71" i="167" s="1"/>
  <c r="G100" i="167"/>
  <c r="D100" i="167" s="1"/>
  <c r="D27" i="167"/>
  <c r="J30" i="167"/>
  <c r="M46" i="167"/>
  <c r="J46" i="167"/>
  <c r="F69" i="167"/>
  <c r="M38" i="167"/>
  <c r="J38" i="167"/>
  <c r="G38" i="167"/>
  <c r="D38" i="167" s="1"/>
  <c r="M28" i="167"/>
  <c r="J28" i="167"/>
  <c r="G28" i="167"/>
  <c r="D87" i="167"/>
  <c r="M53" i="167"/>
  <c r="J53" i="167"/>
  <c r="G53" i="167"/>
  <c r="D53" i="167" s="1"/>
  <c r="G67" i="167"/>
  <c r="J67" i="167"/>
  <c r="M67" i="167"/>
  <c r="G73" i="167"/>
  <c r="M98" i="167"/>
  <c r="G98" i="167"/>
  <c r="D98" i="167" s="1"/>
  <c r="J98" i="167"/>
  <c r="D18" i="167"/>
  <c r="C25" i="167"/>
  <c r="G25" i="167" s="1"/>
  <c r="I24" i="167"/>
  <c r="M32" i="167"/>
  <c r="J32" i="167"/>
  <c r="G32" i="167"/>
  <c r="D32" i="167" s="1"/>
  <c r="J40" i="167"/>
  <c r="D40" i="167" s="1"/>
  <c r="M40" i="167"/>
  <c r="J73" i="167"/>
  <c r="I69" i="167"/>
  <c r="M92" i="167"/>
  <c r="M22" i="167"/>
  <c r="J22" i="167"/>
  <c r="G22" i="167"/>
  <c r="D22" i="167" s="1"/>
  <c r="J25" i="167"/>
  <c r="F35" i="167"/>
  <c r="G36" i="167"/>
  <c r="M73" i="167"/>
  <c r="M109" i="167"/>
  <c r="J109" i="167"/>
  <c r="J100" i="167"/>
  <c r="G30" i="167"/>
  <c r="D30" i="167" s="1"/>
  <c r="M86" i="167"/>
  <c r="J86" i="167"/>
  <c r="C91" i="167"/>
  <c r="M91" i="167" s="1"/>
  <c r="M111" i="167"/>
  <c r="J111" i="167"/>
  <c r="G111" i="167"/>
  <c r="D111" i="167" s="1"/>
  <c r="D20" i="167"/>
  <c r="D52" i="167"/>
  <c r="J80" i="167"/>
  <c r="D80" i="167" s="1"/>
  <c r="M80" i="167"/>
  <c r="G86" i="167"/>
  <c r="F85" i="167"/>
  <c r="D97" i="167"/>
  <c r="D101" i="167"/>
  <c r="J44" i="167"/>
  <c r="G65" i="167"/>
  <c r="L69" i="167"/>
  <c r="G58" i="167"/>
  <c r="D58" i="167" s="1"/>
  <c r="J65" i="167"/>
  <c r="G76" i="167"/>
  <c r="D76" i="167" s="1"/>
  <c r="C92" i="167"/>
  <c r="J92" i="167" s="1"/>
  <c r="G96" i="167"/>
  <c r="G107" i="167"/>
  <c r="G109" i="167"/>
  <c r="F16" i="167"/>
  <c r="M44" i="167"/>
  <c r="J58" i="167"/>
  <c r="G63" i="167"/>
  <c r="J76" i="167"/>
  <c r="J96" i="167"/>
  <c r="J107" i="167"/>
  <c r="J33" i="167"/>
  <c r="D33" i="167" s="1"/>
  <c r="G39" i="167"/>
  <c r="D39" i="167" s="1"/>
  <c r="G45" i="167"/>
  <c r="D45" i="167" s="1"/>
  <c r="G54" i="167"/>
  <c r="D54" i="167" s="1"/>
  <c r="G66" i="167"/>
  <c r="D66" i="167" s="1"/>
  <c r="J94" i="167"/>
  <c r="D94" i="167" s="1"/>
  <c r="J99" i="167"/>
  <c r="D99" i="167" s="1"/>
  <c r="J112" i="167"/>
  <c r="D112" i="167" s="1"/>
  <c r="J20" i="167"/>
  <c r="J63" i="167"/>
  <c r="L12" i="174" l="1"/>
  <c r="I12" i="174"/>
  <c r="B12" i="174"/>
  <c r="K12" i="173"/>
  <c r="R16" i="173"/>
  <c r="L16" i="173"/>
  <c r="O16" i="173"/>
  <c r="F16" i="173"/>
  <c r="O35" i="173"/>
  <c r="B14" i="173"/>
  <c r="R14" i="173" s="1"/>
  <c r="F35" i="173"/>
  <c r="B12" i="173"/>
  <c r="H12" i="173"/>
  <c r="Q12" i="173"/>
  <c r="I16" i="173"/>
  <c r="R35" i="173"/>
  <c r="I35" i="173"/>
  <c r="F61" i="173"/>
  <c r="L61" i="173"/>
  <c r="I61" i="173"/>
  <c r="R61" i="173"/>
  <c r="O61" i="173"/>
  <c r="J13" i="172"/>
  <c r="M13" i="172"/>
  <c r="B11" i="172"/>
  <c r="B11" i="171"/>
  <c r="F11" i="171"/>
  <c r="C13" i="171"/>
  <c r="R13" i="171"/>
  <c r="L13" i="171"/>
  <c r="O13" i="171"/>
  <c r="F13" i="171"/>
  <c r="F83" i="171"/>
  <c r="O83" i="171"/>
  <c r="R83" i="171"/>
  <c r="L83" i="171"/>
  <c r="H11" i="170"/>
  <c r="O74" i="170"/>
  <c r="I74" i="170"/>
  <c r="F74" i="170"/>
  <c r="R74" i="170"/>
  <c r="L74" i="170"/>
  <c r="O60" i="170"/>
  <c r="R60" i="170"/>
  <c r="F60" i="170"/>
  <c r="I60" i="170"/>
  <c r="L60" i="170"/>
  <c r="I26" i="170"/>
  <c r="R26" i="170"/>
  <c r="F26" i="170"/>
  <c r="O26" i="170"/>
  <c r="K11" i="170"/>
  <c r="B13" i="170"/>
  <c r="L34" i="168"/>
  <c r="I15" i="168"/>
  <c r="L15" i="168"/>
  <c r="E11" i="168"/>
  <c r="B13" i="168"/>
  <c r="F13" i="168" s="1"/>
  <c r="F15" i="168"/>
  <c r="F60" i="168"/>
  <c r="I26" i="168"/>
  <c r="L26" i="168"/>
  <c r="I34" i="168"/>
  <c r="D73" i="167"/>
  <c r="J43" i="167"/>
  <c r="D43" i="167" s="1"/>
  <c r="C35" i="167"/>
  <c r="J62" i="167"/>
  <c r="D62" i="167" s="1"/>
  <c r="D109" i="167"/>
  <c r="J91" i="167"/>
  <c r="D91" i="167" s="1"/>
  <c r="G105" i="167"/>
  <c r="M105" i="167"/>
  <c r="J69" i="167"/>
  <c r="D55" i="167"/>
  <c r="M62" i="167"/>
  <c r="D63" i="167"/>
  <c r="D65" i="167"/>
  <c r="M24" i="167"/>
  <c r="L14" i="167"/>
  <c r="D67" i="167"/>
  <c r="C69" i="167"/>
  <c r="M69" i="167" s="1"/>
  <c r="G69" i="167"/>
  <c r="G16" i="167"/>
  <c r="F14" i="167"/>
  <c r="C16" i="167"/>
  <c r="F84" i="167"/>
  <c r="C85" i="167"/>
  <c r="I14" i="167"/>
  <c r="J24" i="167"/>
  <c r="D88" i="167"/>
  <c r="D92" i="167"/>
  <c r="D96" i="167"/>
  <c r="D86" i="167"/>
  <c r="D25" i="167"/>
  <c r="M43" i="167"/>
  <c r="D36" i="167"/>
  <c r="D107" i="167"/>
  <c r="D28" i="167"/>
  <c r="C24" i="167"/>
  <c r="G24" i="167" s="1"/>
  <c r="C89" i="174" l="1"/>
  <c r="C82" i="174"/>
  <c r="C69" i="174"/>
  <c r="C43" i="174"/>
  <c r="C29" i="174"/>
  <c r="C53" i="174"/>
  <c r="C39" i="174"/>
  <c r="C18" i="174"/>
  <c r="C46" i="174"/>
  <c r="C50" i="174"/>
  <c r="C36" i="174"/>
  <c r="C72" i="174"/>
  <c r="C32" i="174"/>
  <c r="C57" i="174"/>
  <c r="C92" i="174"/>
  <c r="C77" i="174"/>
  <c r="C65" i="174"/>
  <c r="C58" i="174"/>
  <c r="C37" i="174"/>
  <c r="C25" i="174"/>
  <c r="C64" i="174"/>
  <c r="C76" i="174"/>
  <c r="C24" i="174"/>
  <c r="C20" i="174"/>
  <c r="C23" i="174"/>
  <c r="C84" i="174"/>
  <c r="C73" i="174"/>
  <c r="C81" i="174"/>
  <c r="C56" i="174"/>
  <c r="C44" i="174"/>
  <c r="C26" i="174"/>
  <c r="C70" i="174"/>
  <c r="C45" i="174"/>
  <c r="C74" i="174"/>
  <c r="C59" i="174"/>
  <c r="C31" i="174"/>
  <c r="C71" i="174"/>
  <c r="C34" i="174"/>
  <c r="C33" i="174"/>
  <c r="C38" i="174"/>
  <c r="C88" i="174"/>
  <c r="C66" i="174"/>
  <c r="C60" i="174"/>
  <c r="C41" i="174"/>
  <c r="C87" i="174"/>
  <c r="C52" i="174"/>
  <c r="C35" i="174"/>
  <c r="C63" i="174"/>
  <c r="C40" i="174"/>
  <c r="C91" i="174"/>
  <c r="C22" i="174"/>
  <c r="C51" i="174"/>
  <c r="C67" i="174"/>
  <c r="C48" i="174"/>
  <c r="C17" i="174"/>
  <c r="C54" i="174"/>
  <c r="C28" i="174"/>
  <c r="C79" i="174"/>
  <c r="C47" i="174"/>
  <c r="C42" i="174"/>
  <c r="C90" i="174"/>
  <c r="C27" i="174"/>
  <c r="C55" i="174"/>
  <c r="C68" i="174"/>
  <c r="C86" i="174"/>
  <c r="C61" i="174"/>
  <c r="C30" i="174"/>
  <c r="C80" i="174"/>
  <c r="C75" i="174"/>
  <c r="C62" i="174"/>
  <c r="C49" i="174"/>
  <c r="C14" i="174"/>
  <c r="C16" i="174"/>
  <c r="F12" i="174"/>
  <c r="R12" i="174"/>
  <c r="O12" i="174"/>
  <c r="C18" i="173"/>
  <c r="C80" i="173"/>
  <c r="C66" i="173"/>
  <c r="C38" i="173"/>
  <c r="C94" i="173"/>
  <c r="C99" i="173"/>
  <c r="C43" i="173"/>
  <c r="C37" i="173"/>
  <c r="C56" i="173"/>
  <c r="C42" i="173"/>
  <c r="C86" i="173"/>
  <c r="C58" i="173"/>
  <c r="C75" i="173"/>
  <c r="C20" i="173"/>
  <c r="C78" i="173"/>
  <c r="C100" i="173"/>
  <c r="C40" i="173"/>
  <c r="C101" i="173"/>
  <c r="C48" i="173"/>
  <c r="C79" i="173"/>
  <c r="C32" i="173"/>
  <c r="C55" i="173"/>
  <c r="C95" i="173"/>
  <c r="C105" i="173"/>
  <c r="C31" i="173"/>
  <c r="C69" i="173"/>
  <c r="C59" i="173"/>
  <c r="C64" i="173"/>
  <c r="C77" i="173"/>
  <c r="C19" i="173"/>
  <c r="C57" i="173"/>
  <c r="C89" i="173"/>
  <c r="C50" i="173"/>
  <c r="C30" i="173"/>
  <c r="C91" i="173"/>
  <c r="C85" i="173"/>
  <c r="C49" i="173"/>
  <c r="C33" i="173"/>
  <c r="C46" i="173"/>
  <c r="C84" i="173"/>
  <c r="C36" i="173"/>
  <c r="C65" i="173"/>
  <c r="C92" i="173"/>
  <c r="C71" i="173"/>
  <c r="C76" i="173"/>
  <c r="C68" i="173"/>
  <c r="C67" i="173"/>
  <c r="C87" i="173"/>
  <c r="C24" i="173"/>
  <c r="C23" i="173"/>
  <c r="C44" i="173"/>
  <c r="C90" i="173"/>
  <c r="C73" i="173"/>
  <c r="C39" i="173"/>
  <c r="C45" i="173"/>
  <c r="C103" i="173"/>
  <c r="C102" i="173"/>
  <c r="C62" i="173"/>
  <c r="C52" i="173"/>
  <c r="C25" i="173"/>
  <c r="C88" i="173"/>
  <c r="C29" i="173"/>
  <c r="C47" i="173"/>
  <c r="C98" i="173"/>
  <c r="C17" i="173"/>
  <c r="C97" i="173"/>
  <c r="C83" i="173"/>
  <c r="C22" i="173"/>
  <c r="C82" i="173"/>
  <c r="C28" i="173"/>
  <c r="C54" i="173"/>
  <c r="C27" i="173"/>
  <c r="C61" i="173"/>
  <c r="C14" i="173"/>
  <c r="O14" i="173"/>
  <c r="F14" i="173"/>
  <c r="C35" i="173"/>
  <c r="R12" i="173"/>
  <c r="O12" i="173"/>
  <c r="I12" i="173"/>
  <c r="C16" i="173"/>
  <c r="I14" i="173"/>
  <c r="L12" i="173"/>
  <c r="F12" i="173"/>
  <c r="L14" i="173"/>
  <c r="D89" i="172"/>
  <c r="D87" i="172"/>
  <c r="D59" i="172"/>
  <c r="D57" i="172"/>
  <c r="D55" i="172"/>
  <c r="D53" i="172"/>
  <c r="D51" i="172"/>
  <c r="D49" i="172"/>
  <c r="D47" i="172"/>
  <c r="D45" i="172"/>
  <c r="D43" i="172"/>
  <c r="D91" i="172"/>
  <c r="D75" i="172"/>
  <c r="D73" i="172"/>
  <c r="D71" i="172"/>
  <c r="D69" i="172"/>
  <c r="D67" i="172"/>
  <c r="D65" i="172"/>
  <c r="D63" i="172"/>
  <c r="D61" i="172"/>
  <c r="D74" i="172"/>
  <c r="D64" i="172"/>
  <c r="D81" i="172"/>
  <c r="D79" i="172"/>
  <c r="D58" i="172"/>
  <c r="D38" i="172"/>
  <c r="D34" i="172"/>
  <c r="D19" i="172"/>
  <c r="D35" i="172"/>
  <c r="D44" i="172"/>
  <c r="D76" i="172"/>
  <c r="D40" i="172"/>
  <c r="D28" i="172"/>
  <c r="D37" i="172"/>
  <c r="D68" i="172"/>
  <c r="D24" i="172"/>
  <c r="D80" i="172"/>
  <c r="D39" i="172"/>
  <c r="D56" i="172"/>
  <c r="D88" i="172"/>
  <c r="D27" i="172"/>
  <c r="D52" i="172"/>
  <c r="D32" i="172"/>
  <c r="D18" i="172"/>
  <c r="D26" i="172"/>
  <c r="D29" i="172"/>
  <c r="D86" i="172"/>
  <c r="D70" i="172"/>
  <c r="D15" i="172"/>
  <c r="D31" i="172"/>
  <c r="D48" i="172"/>
  <c r="D66" i="172"/>
  <c r="D17" i="172"/>
  <c r="D33" i="172"/>
  <c r="D50" i="172"/>
  <c r="D22" i="172"/>
  <c r="D46" i="172"/>
  <c r="D41" i="172"/>
  <c r="D25" i="172"/>
  <c r="D30" i="172"/>
  <c r="D42" i="172"/>
  <c r="D90" i="172"/>
  <c r="D54" i="172"/>
  <c r="D60" i="172"/>
  <c r="D16" i="172"/>
  <c r="D62" i="172"/>
  <c r="M11" i="172"/>
  <c r="D36" i="172"/>
  <c r="D72" i="172"/>
  <c r="D23" i="172"/>
  <c r="D83" i="172"/>
  <c r="D21" i="172"/>
  <c r="D78" i="172"/>
  <c r="D85" i="172"/>
  <c r="J11" i="172"/>
  <c r="G11" i="172"/>
  <c r="P11" i="172"/>
  <c r="D13" i="172"/>
  <c r="C69" i="171"/>
  <c r="C50" i="171"/>
  <c r="C35" i="171"/>
  <c r="C31" i="171"/>
  <c r="C42" i="171"/>
  <c r="C81" i="171"/>
  <c r="C54" i="171"/>
  <c r="C80" i="171"/>
  <c r="C72" i="171"/>
  <c r="C60" i="171"/>
  <c r="C53" i="171"/>
  <c r="C41" i="171"/>
  <c r="C34" i="171"/>
  <c r="C22" i="171"/>
  <c r="C73" i="171"/>
  <c r="C61" i="171"/>
  <c r="C23" i="171"/>
  <c r="C59" i="171"/>
  <c r="C39" i="171"/>
  <c r="C67" i="171"/>
  <c r="C43" i="171"/>
  <c r="C76" i="171"/>
  <c r="C57" i="171"/>
  <c r="C46" i="171"/>
  <c r="C87" i="171"/>
  <c r="C32" i="171"/>
  <c r="C55" i="171"/>
  <c r="C16" i="171"/>
  <c r="C52" i="171"/>
  <c r="C40" i="171"/>
  <c r="C48" i="171"/>
  <c r="C62" i="171"/>
  <c r="C90" i="171"/>
  <c r="C79" i="171"/>
  <c r="C75" i="171"/>
  <c r="C56" i="171"/>
  <c r="C38" i="171"/>
  <c r="C45" i="171"/>
  <c r="C85" i="171"/>
  <c r="R11" i="171"/>
  <c r="C86" i="171"/>
  <c r="C64" i="171"/>
  <c r="C66" i="171"/>
  <c r="C78" i="171"/>
  <c r="C17" i="171"/>
  <c r="C18" i="171"/>
  <c r="C44" i="171"/>
  <c r="C65" i="171"/>
  <c r="C91" i="171"/>
  <c r="C63" i="171"/>
  <c r="C26" i="171"/>
  <c r="C47" i="171"/>
  <c r="C19" i="171"/>
  <c r="C70" i="171"/>
  <c r="C49" i="171"/>
  <c r="C68" i="171"/>
  <c r="C89" i="171"/>
  <c r="C71" i="171"/>
  <c r="C88" i="171"/>
  <c r="C30" i="171"/>
  <c r="C74" i="171"/>
  <c r="C25" i="171"/>
  <c r="C28" i="171"/>
  <c r="C37" i="171"/>
  <c r="C27" i="171"/>
  <c r="C58" i="171"/>
  <c r="C29" i="171"/>
  <c r="C24" i="171"/>
  <c r="C15" i="171"/>
  <c r="C11" i="171" s="1"/>
  <c r="C33" i="171"/>
  <c r="C36" i="171"/>
  <c r="C51" i="171"/>
  <c r="O11" i="171"/>
  <c r="L11" i="171"/>
  <c r="C21" i="171"/>
  <c r="I11" i="171"/>
  <c r="C83" i="171"/>
  <c r="B11" i="170"/>
  <c r="R13" i="170"/>
  <c r="O13" i="170"/>
  <c r="F13" i="170"/>
  <c r="L13" i="170"/>
  <c r="L11" i="170"/>
  <c r="I11" i="170"/>
  <c r="I13" i="170"/>
  <c r="F11" i="168"/>
  <c r="C13" i="168"/>
  <c r="B11" i="168"/>
  <c r="I13" i="168"/>
  <c r="L13" i="168"/>
  <c r="D69" i="167"/>
  <c r="C14" i="167"/>
  <c r="G14" i="167" s="1"/>
  <c r="D14" i="167" s="1"/>
  <c r="F12" i="167"/>
  <c r="D105" i="167"/>
  <c r="M14" i="167"/>
  <c r="L12" i="167"/>
  <c r="M35" i="167"/>
  <c r="J35" i="167"/>
  <c r="J14" i="167"/>
  <c r="I12" i="167"/>
  <c r="G35" i="167"/>
  <c r="D24" i="167"/>
  <c r="M85" i="167"/>
  <c r="J85" i="167"/>
  <c r="G85" i="167"/>
  <c r="D85" i="167" s="1"/>
  <c r="C84" i="167"/>
  <c r="G84" i="167" s="1"/>
  <c r="M16" i="167"/>
  <c r="J16" i="167"/>
  <c r="D16" i="167" s="1"/>
  <c r="C12" i="174" l="1"/>
  <c r="C12" i="173"/>
  <c r="D11" i="172"/>
  <c r="C101" i="170"/>
  <c r="C88" i="170"/>
  <c r="C57" i="170"/>
  <c r="C91" i="170"/>
  <c r="C64" i="170"/>
  <c r="C45" i="170"/>
  <c r="C37" i="170"/>
  <c r="C28" i="170"/>
  <c r="C83" i="170"/>
  <c r="C68" i="170"/>
  <c r="C97" i="170"/>
  <c r="C84" i="170"/>
  <c r="C61" i="170"/>
  <c r="C32" i="170"/>
  <c r="C79" i="170"/>
  <c r="C49" i="170"/>
  <c r="C23" i="170"/>
  <c r="C36" i="170"/>
  <c r="C86" i="170"/>
  <c r="C66" i="170"/>
  <c r="C65" i="170"/>
  <c r="C102" i="170"/>
  <c r="C31" i="170"/>
  <c r="C17" i="170"/>
  <c r="C90" i="170"/>
  <c r="C93" i="170"/>
  <c r="C54" i="170"/>
  <c r="C58" i="170"/>
  <c r="C47" i="170"/>
  <c r="C87" i="170"/>
  <c r="C22" i="170"/>
  <c r="C46" i="170"/>
  <c r="C77" i="170"/>
  <c r="C67" i="170"/>
  <c r="C43" i="170"/>
  <c r="C51" i="170"/>
  <c r="C55" i="170"/>
  <c r="C16" i="170"/>
  <c r="C76" i="170"/>
  <c r="C24" i="170"/>
  <c r="C89" i="170"/>
  <c r="C56" i="170"/>
  <c r="C78" i="170"/>
  <c r="C39" i="170"/>
  <c r="C35" i="170"/>
  <c r="C94" i="170"/>
  <c r="C19" i="170"/>
  <c r="C30" i="170"/>
  <c r="C18" i="170"/>
  <c r="C98" i="170"/>
  <c r="C38" i="170"/>
  <c r="C44" i="170"/>
  <c r="C82" i="170"/>
  <c r="C72" i="170"/>
  <c r="C100" i="170"/>
  <c r="C53" i="170"/>
  <c r="C99" i="170"/>
  <c r="C70" i="170"/>
  <c r="C85" i="170"/>
  <c r="C41" i="170"/>
  <c r="C48" i="170"/>
  <c r="C29" i="170"/>
  <c r="C42" i="170"/>
  <c r="C63" i="170"/>
  <c r="C75" i="170"/>
  <c r="C27" i="170"/>
  <c r="C81" i="170"/>
  <c r="C34" i="170"/>
  <c r="C96" i="170"/>
  <c r="C21" i="170"/>
  <c r="C15" i="170"/>
  <c r="R11" i="170"/>
  <c r="C26" i="170"/>
  <c r="O11" i="170"/>
  <c r="F11" i="170"/>
  <c r="C74" i="170"/>
  <c r="C60" i="170"/>
  <c r="C13" i="170"/>
  <c r="C87" i="168"/>
  <c r="C101" i="168"/>
  <c r="C74" i="168"/>
  <c r="C68" i="168"/>
  <c r="C28" i="168"/>
  <c r="C22" i="168"/>
  <c r="C37" i="168"/>
  <c r="C44" i="168"/>
  <c r="C16" i="168"/>
  <c r="C42" i="168"/>
  <c r="C39" i="168"/>
  <c r="C61" i="168"/>
  <c r="C64" i="168"/>
  <c r="C24" i="168"/>
  <c r="C54" i="168"/>
  <c r="C89" i="168"/>
  <c r="C67" i="168"/>
  <c r="C30" i="168"/>
  <c r="C27" i="168"/>
  <c r="C35" i="168"/>
  <c r="C69" i="168"/>
  <c r="C57" i="168"/>
  <c r="C73" i="168"/>
  <c r="C96" i="168"/>
  <c r="C91" i="168"/>
  <c r="C77" i="168"/>
  <c r="C95" i="168"/>
  <c r="C98" i="168"/>
  <c r="C75" i="168"/>
  <c r="C17" i="168"/>
  <c r="C29" i="168"/>
  <c r="C82" i="168"/>
  <c r="C32" i="168"/>
  <c r="C38" i="168"/>
  <c r="C21" i="168"/>
  <c r="C85" i="168"/>
  <c r="C45" i="168"/>
  <c r="C83" i="168"/>
  <c r="C84" i="168"/>
  <c r="C97" i="168"/>
  <c r="C76" i="168"/>
  <c r="C46" i="168"/>
  <c r="C48" i="168"/>
  <c r="C55" i="168"/>
  <c r="C93" i="168"/>
  <c r="C100" i="168"/>
  <c r="C41" i="168"/>
  <c r="C99" i="168"/>
  <c r="C52" i="168"/>
  <c r="C53" i="168"/>
  <c r="C62" i="168"/>
  <c r="C23" i="168"/>
  <c r="C65" i="168"/>
  <c r="C51" i="168"/>
  <c r="C31" i="168"/>
  <c r="C18" i="168"/>
  <c r="C63" i="168"/>
  <c r="C66" i="168"/>
  <c r="C40" i="168"/>
  <c r="C81" i="168"/>
  <c r="C47" i="168"/>
  <c r="C58" i="168"/>
  <c r="C19" i="168"/>
  <c r="C56" i="168"/>
  <c r="C70" i="168"/>
  <c r="C80" i="168"/>
  <c r="C79" i="168"/>
  <c r="C72" i="168"/>
  <c r="C50" i="168"/>
  <c r="C34" i="168"/>
  <c r="L11" i="168"/>
  <c r="I11" i="168"/>
  <c r="C15" i="168"/>
  <c r="C60" i="168"/>
  <c r="C26" i="168"/>
  <c r="C11" i="168"/>
  <c r="G12" i="167"/>
  <c r="C12" i="167"/>
  <c r="M12" i="167"/>
  <c r="J84" i="167"/>
  <c r="D84" i="167" s="1"/>
  <c r="M84" i="167"/>
  <c r="J12" i="167"/>
  <c r="D35" i="167"/>
  <c r="C11" i="170" l="1"/>
  <c r="D12" i="167"/>
</calcChain>
</file>

<file path=xl/sharedStrings.xml><?xml version="1.0" encoding="utf-8"?>
<sst xmlns="http://schemas.openxmlformats.org/spreadsheetml/2006/main" count="1908" uniqueCount="653">
  <si>
    <t>DEFINICIONES</t>
  </si>
  <si>
    <t>SIMBOLOGÍA</t>
  </si>
  <si>
    <t>A.S.</t>
  </si>
  <si>
    <t>Acción Social</t>
  </si>
  <si>
    <t>AD.</t>
  </si>
  <si>
    <t>Administración</t>
  </si>
  <si>
    <t>C.C.P.</t>
  </si>
  <si>
    <t>Centro Centroamericano de Población</t>
  </si>
  <si>
    <t>C.EL.E.Q.</t>
  </si>
  <si>
    <t>Centro de Investigación en Electroquímica y Energía Química</t>
  </si>
  <si>
    <t>C.I.A.</t>
  </si>
  <si>
    <t>Centro de Investigaciones Agronómicas</t>
  </si>
  <si>
    <t>C.I.B.C.M.</t>
  </si>
  <si>
    <t>C.I.C.A.</t>
  </si>
  <si>
    <t>C.I.C.A.P.</t>
  </si>
  <si>
    <t>C.I.C.I.MA.</t>
  </si>
  <si>
    <t>C.I.E.D.A.</t>
  </si>
  <si>
    <t>C.I.E.D.E.S.</t>
  </si>
  <si>
    <t>C.I.E.M.</t>
  </si>
  <si>
    <t>C.I.E.MIC.</t>
  </si>
  <si>
    <t>C.I.E.T.</t>
  </si>
  <si>
    <t>C.I.GEFI.</t>
  </si>
  <si>
    <t>Centro de Investigaciones Geofísicas</t>
  </si>
  <si>
    <t>C.I.GRA.S.</t>
  </si>
  <si>
    <t>C.I.H.A.C.</t>
  </si>
  <si>
    <t>Centro de Investigaciones Históricas de América Central</t>
  </si>
  <si>
    <t>C.I.H.A.T.A.</t>
  </si>
  <si>
    <t>C.I.M.M.</t>
  </si>
  <si>
    <t>C.I.M.P.A.</t>
  </si>
  <si>
    <t>C.I.MAR.</t>
  </si>
  <si>
    <t>C.I.MO.HU</t>
  </si>
  <si>
    <t>C.I.N.A.</t>
  </si>
  <si>
    <t>C.I.PRO.C.</t>
  </si>
  <si>
    <t>C.I.PRO.NA.</t>
  </si>
  <si>
    <t>C.I.T.A.</t>
  </si>
  <si>
    <t>Centro de Investigaciones Espaciales</t>
  </si>
  <si>
    <t>D.</t>
  </si>
  <si>
    <t>Docencia</t>
  </si>
  <si>
    <t>D.S.</t>
  </si>
  <si>
    <t>Dirección Superior</t>
  </si>
  <si>
    <t>I.</t>
  </si>
  <si>
    <t>Investigación</t>
  </si>
  <si>
    <t>I.C.P.</t>
  </si>
  <si>
    <t>Instituto Clodomiro Picado</t>
  </si>
  <si>
    <t>I.I.A.</t>
  </si>
  <si>
    <t>Instituto de Investigaciones Agrícolas</t>
  </si>
  <si>
    <t>I.I.C.E.</t>
  </si>
  <si>
    <t>Instituto de Investigaciones en Ciencias Económicas</t>
  </si>
  <si>
    <t>I.I.J.</t>
  </si>
  <si>
    <t>Instituto de Investigaciones Jurídicas</t>
  </si>
  <si>
    <t>I.I.P.</t>
  </si>
  <si>
    <t>Instituto de Investigaciones Psicológicas</t>
  </si>
  <si>
    <t>I.I.S.</t>
  </si>
  <si>
    <t>Instituto de Investigaciones Sociales</t>
  </si>
  <si>
    <t>IN.I.E.</t>
  </si>
  <si>
    <t>Instituto de Investigaciones en Educación</t>
  </si>
  <si>
    <t>Instituto de Investigaciones Filosóficas</t>
  </si>
  <si>
    <t>IN.I.FAR</t>
  </si>
  <si>
    <t>Instituto de Investigaciones Farmacéuticas</t>
  </si>
  <si>
    <t xml:space="preserve">IN.I.I. </t>
  </si>
  <si>
    <t>Instituto en Investigaciones en Ingeniería</t>
  </si>
  <si>
    <t>IN.I.L.</t>
  </si>
  <si>
    <t>Instituto de Investigaciones Lingüísticas</t>
  </si>
  <si>
    <t>IN.I.SA.</t>
  </si>
  <si>
    <t>Instituto de Investigaciones en Salud</t>
  </si>
  <si>
    <t>O.D.I.</t>
  </si>
  <si>
    <t>Oficina de Divulgación e Información</t>
  </si>
  <si>
    <t>O.PLA.U.</t>
  </si>
  <si>
    <t>Oficina de Planificación Universitaria</t>
  </si>
  <si>
    <t>R.F.</t>
  </si>
  <si>
    <t>Recursos Financieros</t>
  </si>
  <si>
    <t>R.H.</t>
  </si>
  <si>
    <t>Recursos Humanos</t>
  </si>
  <si>
    <t>SI.B.D.I.</t>
  </si>
  <si>
    <t>V.E.</t>
  </si>
  <si>
    <t>Vida Estudiantil</t>
  </si>
  <si>
    <t>INDICE DE CUADROS</t>
  </si>
  <si>
    <t xml:space="preserve"> </t>
  </si>
  <si>
    <t xml:space="preserve">                      Universidad de Costa Rica</t>
  </si>
  <si>
    <t xml:space="preserve">                      Panorama Cuantitativo Universitario</t>
  </si>
  <si>
    <r>
      <t xml:space="preserve">Plazas  </t>
    </r>
    <r>
      <rPr>
        <b/>
        <vertAlign val="superscript"/>
        <sz val="10"/>
        <rFont val="Arial"/>
        <family val="2"/>
      </rPr>
      <t>1/</t>
    </r>
  </si>
  <si>
    <t>Unidades</t>
  </si>
  <si>
    <t>Total</t>
  </si>
  <si>
    <t>Docente</t>
  </si>
  <si>
    <t>De Apoyo</t>
  </si>
  <si>
    <t xml:space="preserve">Administración </t>
  </si>
  <si>
    <t>abs.</t>
  </si>
  <si>
    <t>%</t>
  </si>
  <si>
    <t/>
  </si>
  <si>
    <t>Apoyo a la Docencia</t>
  </si>
  <si>
    <t>Licencia Sabática</t>
  </si>
  <si>
    <t>Centro de Evaluación Académica</t>
  </si>
  <si>
    <t>Tercer Ciclo</t>
  </si>
  <si>
    <t>Servicios de Apoyo</t>
  </si>
  <si>
    <t>Formación de Recursos Docentes</t>
  </si>
  <si>
    <t xml:space="preserve">  Facultad de Bellas Artes</t>
  </si>
  <si>
    <t xml:space="preserve">   Artes Dramáticas</t>
  </si>
  <si>
    <t xml:space="preserve">   Artes Musicales</t>
  </si>
  <si>
    <t xml:space="preserve">   Artes Plásticas</t>
  </si>
  <si>
    <t xml:space="preserve">  Facultad de Letras</t>
  </si>
  <si>
    <t xml:space="preserve">   Filología</t>
  </si>
  <si>
    <t xml:space="preserve">   Filosofía</t>
  </si>
  <si>
    <t xml:space="preserve">   Lenguas Modernas</t>
  </si>
  <si>
    <t xml:space="preserve">  Facultad de Ciencias</t>
  </si>
  <si>
    <t xml:space="preserve">   Biología </t>
  </si>
  <si>
    <t xml:space="preserve">   Física</t>
  </si>
  <si>
    <t xml:space="preserve">   Geología </t>
  </si>
  <si>
    <t xml:space="preserve">   Matemática</t>
  </si>
  <si>
    <t xml:space="preserve">   Química</t>
  </si>
  <si>
    <t xml:space="preserve"> Facultad de Ciencias Económicas</t>
  </si>
  <si>
    <t xml:space="preserve">   Administración de Negocios</t>
  </si>
  <si>
    <t xml:space="preserve">   Administración Pública</t>
  </si>
  <si>
    <t xml:space="preserve">   Economía</t>
  </si>
  <si>
    <t xml:space="preserve">   Estadística</t>
  </si>
  <si>
    <t xml:space="preserve"> Facultad de Ciencias Sociales</t>
  </si>
  <si>
    <t xml:space="preserve">   Sociología</t>
  </si>
  <si>
    <t xml:space="preserve">   Cs. de la Comunicación Colectiva</t>
  </si>
  <si>
    <t xml:space="preserve">   Ciencias Políticas</t>
  </si>
  <si>
    <t xml:space="preserve">   Historia  </t>
  </si>
  <si>
    <t xml:space="preserve">   Trabajo Social</t>
  </si>
  <si>
    <t xml:space="preserve">   Psicología</t>
  </si>
  <si>
    <t xml:space="preserve">   Geografía</t>
  </si>
  <si>
    <t xml:space="preserve">   Antropología</t>
  </si>
  <si>
    <t xml:space="preserve"> Facultad de Derecho</t>
  </si>
  <si>
    <t xml:space="preserve"> Facultad de Educación</t>
  </si>
  <si>
    <t xml:space="preserve">   Administración Educativa</t>
  </si>
  <si>
    <t xml:space="preserve">   Formación Docente</t>
  </si>
  <si>
    <t xml:space="preserve">   Orient. y Educación Especial</t>
  </si>
  <si>
    <t xml:space="preserve">   Bibliotecología  Cs. Información</t>
  </si>
  <si>
    <t xml:space="preserve">   Educación Física y Deportes</t>
  </si>
  <si>
    <t xml:space="preserve">  Facultad de Medicina</t>
  </si>
  <si>
    <t xml:space="preserve">   Medicina</t>
  </si>
  <si>
    <t xml:space="preserve">   Enfermería</t>
  </si>
  <si>
    <t xml:space="preserve">   Salud Pública</t>
  </si>
  <si>
    <t xml:space="preserve">   Nutrición</t>
  </si>
  <si>
    <t xml:space="preserve">   Tecnologías en Salud</t>
  </si>
  <si>
    <t xml:space="preserve">  Facultad de Microbiología</t>
  </si>
  <si>
    <t xml:space="preserve">  Facultad de Odontología</t>
  </si>
  <si>
    <t xml:space="preserve">  Facultad de Agronomía</t>
  </si>
  <si>
    <t xml:space="preserve">   Economía Agrícola y Agronegocios</t>
  </si>
  <si>
    <t xml:space="preserve">   Agronomía</t>
  </si>
  <si>
    <t xml:space="preserve">   Zootecnia</t>
  </si>
  <si>
    <t xml:space="preserve">   Tecnología de Alimentos</t>
  </si>
  <si>
    <t xml:space="preserve">  Facultad de Ingeniería</t>
  </si>
  <si>
    <t xml:space="preserve">   Ingeniería Civil</t>
  </si>
  <si>
    <t xml:space="preserve">   Ingeniería Química</t>
  </si>
  <si>
    <t xml:space="preserve">   Ingeniería Eléctrica</t>
  </si>
  <si>
    <t xml:space="preserve">   Ingeniería Mecánica</t>
  </si>
  <si>
    <t xml:space="preserve">   Ingeniería Industrial</t>
  </si>
  <si>
    <t xml:space="preserve">   Arquitectura</t>
  </si>
  <si>
    <t xml:space="preserve">   Cs. Computación e Información</t>
  </si>
  <si>
    <t xml:space="preserve">   Ingeniería Topográfíca </t>
  </si>
  <si>
    <t>Estudios Generales</t>
  </si>
  <si>
    <t>Sistema de Estudios de Posgrado</t>
  </si>
  <si>
    <t>Desarrollo Regional</t>
  </si>
  <si>
    <t xml:space="preserve">  Docencia (San Ramón)</t>
  </si>
  <si>
    <t xml:space="preserve">  Docencia (Caribe)</t>
  </si>
  <si>
    <t xml:space="preserve">  Docencia (Puntarenas)  </t>
  </si>
  <si>
    <t xml:space="preserve">     </t>
  </si>
  <si>
    <t xml:space="preserve">              Oficina de Planificación Universitaria. </t>
  </si>
  <si>
    <t xml:space="preserve">                       Universidad de Costa Rica</t>
  </si>
  <si>
    <t xml:space="preserve">                       Panorama Cuantitativo Universitario</t>
  </si>
  <si>
    <t xml:space="preserve">   abs.</t>
  </si>
  <si>
    <t xml:space="preserve">   %</t>
  </si>
  <si>
    <t>Universidad de Costa Rica</t>
  </si>
  <si>
    <t>Sede Rodrigo Facio</t>
  </si>
  <si>
    <t>Área de Artes y Letras</t>
  </si>
  <si>
    <t>Área de Ciencias Sociales</t>
  </si>
  <si>
    <t xml:space="preserve">   Antropología </t>
  </si>
  <si>
    <t xml:space="preserve">   Historia</t>
  </si>
  <si>
    <t xml:space="preserve">   Bibliotecas y Cs. Información</t>
  </si>
  <si>
    <t>Área de Salud</t>
  </si>
  <si>
    <t xml:space="preserve">  Facultad de Farmacia</t>
  </si>
  <si>
    <t>Área de Ciencias Agroalimentarias</t>
  </si>
  <si>
    <t xml:space="preserve">  Facultad de Ciencias Agroalimentarias</t>
  </si>
  <si>
    <t xml:space="preserve">   Cs. Computación e Informática</t>
  </si>
  <si>
    <t>Sedes Regionales</t>
  </si>
  <si>
    <t xml:space="preserve">   Sede Regional de Occidente</t>
  </si>
  <si>
    <t xml:space="preserve">   Sede Regional del Atlántico </t>
  </si>
  <si>
    <t xml:space="preserve">   Sede Regional de Guanacaste</t>
  </si>
  <si>
    <t xml:space="preserve">   Sede Regional del Caribe</t>
  </si>
  <si>
    <t xml:space="preserve">              Oficina de Planificación Universitaria.</t>
  </si>
  <si>
    <t xml:space="preserve">                         Universidad de Costa Rica</t>
  </si>
  <si>
    <t xml:space="preserve">                         Panorama Cuantitativo Universitario</t>
  </si>
  <si>
    <r>
      <t xml:space="preserve">            Total </t>
    </r>
    <r>
      <rPr>
        <vertAlign val="superscript"/>
        <sz val="10"/>
        <rFont val="Arial"/>
        <family val="2"/>
      </rPr>
      <t>1/</t>
    </r>
  </si>
  <si>
    <t>Área de Ciencias Básicas</t>
  </si>
  <si>
    <t xml:space="preserve">               Oficina de Planificación Universitaria.</t>
  </si>
  <si>
    <t xml:space="preserve">   Medicina  </t>
  </si>
  <si>
    <t>Área de Ingeniería y Arquitectura</t>
  </si>
  <si>
    <t>Sede Interuniversitaria de Alajuela</t>
  </si>
  <si>
    <r>
      <t xml:space="preserve">Total </t>
    </r>
    <r>
      <rPr>
        <vertAlign val="superscript"/>
        <sz val="10"/>
        <rFont val="Arial"/>
        <family val="2"/>
      </rPr>
      <t>1/</t>
    </r>
  </si>
  <si>
    <t>Licenciado</t>
  </si>
  <si>
    <t>Bachiller</t>
  </si>
  <si>
    <t xml:space="preserve">   Historia </t>
  </si>
  <si>
    <t xml:space="preserve">  Tecnologías en Salud</t>
  </si>
  <si>
    <t xml:space="preserve">   Estudios Generales</t>
  </si>
  <si>
    <t xml:space="preserve">   Sede Regional del Pacífico</t>
  </si>
  <si>
    <t xml:space="preserve">                        Universidad de Costa Rica</t>
  </si>
  <si>
    <t>DOCENCIA</t>
  </si>
  <si>
    <t>Plazas</t>
  </si>
  <si>
    <t>Cuadro D1</t>
  </si>
  <si>
    <t>Carreras, materias y créditos</t>
  </si>
  <si>
    <t>Cuadro D2</t>
  </si>
  <si>
    <t>Cuadro D3</t>
  </si>
  <si>
    <t>Cuadro D4</t>
  </si>
  <si>
    <t>Cuadro D5</t>
  </si>
  <si>
    <t>Cuadro D6</t>
  </si>
  <si>
    <t>Cuadro D7</t>
  </si>
  <si>
    <t>Cuadro D8</t>
  </si>
  <si>
    <t>Cuadro D9</t>
  </si>
  <si>
    <t>Cuadro D10</t>
  </si>
  <si>
    <t>Cuadro D11</t>
  </si>
  <si>
    <t>Cuadro D12</t>
  </si>
  <si>
    <t>Cuadro D13</t>
  </si>
  <si>
    <t>Cuadro D14</t>
  </si>
  <si>
    <t>Cuadro D15</t>
  </si>
  <si>
    <t>Graduados</t>
  </si>
  <si>
    <t>Cuadro D16</t>
  </si>
  <si>
    <t>Cuadro D17</t>
  </si>
  <si>
    <t>Cuadro D18</t>
  </si>
  <si>
    <t>Cuadro D19</t>
  </si>
  <si>
    <r>
      <t xml:space="preserve">2/  </t>
    </r>
    <r>
      <rPr>
        <sz val="10"/>
        <rFont val="Arial"/>
        <family val="2"/>
      </rPr>
      <t>Incluyen el Recinto de Santa Cruz.</t>
    </r>
  </si>
  <si>
    <t xml:space="preserve">                    Universidad de Costa Rica</t>
  </si>
  <si>
    <t xml:space="preserve">                    Panorama Cuantitativo Universitario</t>
  </si>
  <si>
    <t>Áreas</t>
  </si>
  <si>
    <t xml:space="preserve">Especialidades </t>
  </si>
  <si>
    <t>Doctorado</t>
  </si>
  <si>
    <t xml:space="preserve">                                      Posgrado </t>
  </si>
  <si>
    <t xml:space="preserve">   Área de Artes y Letras</t>
  </si>
  <si>
    <t xml:space="preserve">   Área de Ciencias Básicas</t>
  </si>
  <si>
    <t xml:space="preserve">   Área de Ciencias Sociales</t>
  </si>
  <si>
    <t xml:space="preserve">   Área de Salud</t>
  </si>
  <si>
    <t xml:space="preserve">   Área de Ingeniería y Arquitectura</t>
  </si>
  <si>
    <t xml:space="preserve">   Área de Ciencias Agroalimentarias</t>
  </si>
  <si>
    <t xml:space="preserve">  Interdisciplinarias</t>
  </si>
  <si>
    <t>Fuente:  Sistema de Estudios de Posgrado</t>
  </si>
  <si>
    <t xml:space="preserve">            Oficina de Planificación Universitaria.</t>
  </si>
  <si>
    <r>
      <t xml:space="preserve">            Total  </t>
    </r>
    <r>
      <rPr>
        <vertAlign val="superscript"/>
        <sz val="10"/>
        <rFont val="Arial"/>
        <family val="2"/>
      </rPr>
      <t>1/</t>
    </r>
  </si>
  <si>
    <t>Menos de 5</t>
  </si>
  <si>
    <t xml:space="preserve">  Convenios Universidades Extranjeras</t>
  </si>
  <si>
    <t xml:space="preserve">       Menos de 5</t>
  </si>
  <si>
    <t xml:space="preserve">         de 5 a 9</t>
  </si>
  <si>
    <t xml:space="preserve">        de 10 a 14</t>
  </si>
  <si>
    <t xml:space="preserve">       de 15 a 19</t>
  </si>
  <si>
    <t xml:space="preserve">         20 y más</t>
  </si>
  <si>
    <t xml:space="preserve">Doctorados </t>
  </si>
  <si>
    <t xml:space="preserve">   Ciencias</t>
  </si>
  <si>
    <t xml:space="preserve">   Educación</t>
  </si>
  <si>
    <t xml:space="preserve">   Estudios de la Sociedad y la Cultura</t>
  </si>
  <si>
    <t xml:space="preserve">   Ingeniería</t>
  </si>
  <si>
    <t>Maestrías</t>
  </si>
  <si>
    <t xml:space="preserve">  Administración Pública</t>
  </si>
  <si>
    <t xml:space="preserve">  Administración y Dirección</t>
  </si>
  <si>
    <t xml:space="preserve">  Antropología</t>
  </si>
  <si>
    <t xml:space="preserve">  Arquitectura</t>
  </si>
  <si>
    <t xml:space="preserve">  Artes</t>
  </si>
  <si>
    <t xml:space="preserve">  Biología</t>
  </si>
  <si>
    <t xml:space="preserve">  Ciencia de Alimentos</t>
  </si>
  <si>
    <t xml:space="preserve">  Ciencias Biomédicas</t>
  </si>
  <si>
    <t xml:space="preserve">  Ciencias Cognoscitivas</t>
  </si>
  <si>
    <t xml:space="preserve">  Ciencias de la Atmósfera</t>
  </si>
  <si>
    <t xml:space="preserve">  Ciencias de la Educación</t>
  </si>
  <si>
    <t xml:space="preserve">  Ciencias Médicas</t>
  </si>
  <si>
    <t xml:space="preserve">  Ciencias Políticas</t>
  </si>
  <si>
    <t xml:space="preserve">  Computación e Informática</t>
  </si>
  <si>
    <t xml:space="preserve">  Comunicación</t>
  </si>
  <si>
    <t xml:space="preserve">  Cs. Agrícolas y Recur. Naturales</t>
  </si>
  <si>
    <t xml:space="preserve">  Cs. del Movimiento Humano</t>
  </si>
  <si>
    <t xml:space="preserve">  Economía</t>
  </si>
  <si>
    <t xml:space="preserve">  Educación</t>
  </si>
  <si>
    <t xml:space="preserve">  Enfermería</t>
  </si>
  <si>
    <t xml:space="preserve">  Enseñanza del Ingles</t>
  </si>
  <si>
    <t xml:space="preserve">  Español como Segunda Lengua</t>
  </si>
  <si>
    <t xml:space="preserve">  Estadística</t>
  </si>
  <si>
    <t xml:space="preserve">  Estudios de la Mujer</t>
  </si>
  <si>
    <t xml:space="preserve">  Estudios Interdisciplinarios</t>
  </si>
  <si>
    <t xml:space="preserve">  Estudios de Posgrado</t>
  </si>
  <si>
    <t xml:space="preserve">  Evaluación de Prog. Proyectos</t>
  </si>
  <si>
    <t xml:space="preserve">  Filosofía</t>
  </si>
  <si>
    <t xml:space="preserve">  Física</t>
  </si>
  <si>
    <t xml:space="preserve">  Geografía</t>
  </si>
  <si>
    <t xml:space="preserve">  Geología</t>
  </si>
  <si>
    <t xml:space="preserve">  Gerencia Agroempresarial</t>
  </si>
  <si>
    <t xml:space="preserve">  Gerontología</t>
  </si>
  <si>
    <t xml:space="preserve">  Gestión Integrada Areas Costeras Tropic. </t>
  </si>
  <si>
    <t xml:space="preserve">  Historia</t>
  </si>
  <si>
    <t xml:space="preserve">  Ingeniería Civil</t>
  </si>
  <si>
    <t xml:space="preserve">  Ingeniería Eléctrica</t>
  </si>
  <si>
    <t xml:space="preserve">  Ingeniería Industrial</t>
  </si>
  <si>
    <t xml:space="preserve">  Ingeniería Mecánica</t>
  </si>
  <si>
    <t xml:space="preserve">  Ingeniería Química</t>
  </si>
  <si>
    <t xml:space="preserve">  Lingüística</t>
  </si>
  <si>
    <t xml:space="preserve">  Literatura</t>
  </si>
  <si>
    <t xml:space="preserve">  Matemática</t>
  </si>
  <si>
    <t xml:space="preserve">  Microb. Parasitol. y Química Clínica</t>
  </si>
  <si>
    <t xml:space="preserve">  Odontología</t>
  </si>
  <si>
    <t xml:space="preserve">  Psicología</t>
  </si>
  <si>
    <t xml:space="preserve">  Química</t>
  </si>
  <si>
    <t xml:space="preserve">  Sociología</t>
  </si>
  <si>
    <t xml:space="preserve">  Tecnología de la Información</t>
  </si>
  <si>
    <t>Especialidades</t>
  </si>
  <si>
    <t xml:space="preserve">  Derecho</t>
  </si>
  <si>
    <t xml:space="preserve">  Microbiologia</t>
  </si>
  <si>
    <t xml:space="preserve">   Ciencias de la Educación</t>
  </si>
  <si>
    <t xml:space="preserve">   Derecho</t>
  </si>
  <si>
    <t xml:space="preserve">   Desarrollo Sostenible</t>
  </si>
  <si>
    <t xml:space="preserve">   Enseñanza del Castellano</t>
  </si>
  <si>
    <t xml:space="preserve">   Enseñanza del Ingles</t>
  </si>
  <si>
    <t xml:space="preserve">   Gerencia Agroempresarial</t>
  </si>
  <si>
    <t xml:space="preserve">   Sede Regional de Caribe</t>
  </si>
  <si>
    <t>Especialidad                   Materias</t>
  </si>
  <si>
    <t xml:space="preserve">         de 10 a 14</t>
  </si>
  <si>
    <t xml:space="preserve">         15 y más</t>
  </si>
  <si>
    <t xml:space="preserve">                                             Aprobadas</t>
  </si>
  <si>
    <t xml:space="preserve">             Oficina de Planificación Universitaria.</t>
  </si>
  <si>
    <t xml:space="preserve">                        Panorama Cuantitativo Universitario </t>
  </si>
  <si>
    <t>De 1 a</t>
  </si>
  <si>
    <t>De 12 a</t>
  </si>
  <si>
    <t xml:space="preserve">De 24 a </t>
  </si>
  <si>
    <t xml:space="preserve">                                  Créditos</t>
  </si>
  <si>
    <r>
      <t xml:space="preserve">Total  </t>
    </r>
    <r>
      <rPr>
        <vertAlign val="superscript"/>
        <sz val="10"/>
        <rFont val="Arial"/>
        <family val="2"/>
      </rPr>
      <t>1/</t>
    </r>
  </si>
  <si>
    <r>
      <t xml:space="preserve">Cero créditos </t>
    </r>
    <r>
      <rPr>
        <vertAlign val="superscript"/>
        <sz val="10"/>
        <rFont val="Arial"/>
        <family val="2"/>
      </rPr>
      <t>2/</t>
    </r>
  </si>
  <si>
    <t>menos de 12</t>
  </si>
  <si>
    <t xml:space="preserve">menos de 24 </t>
  </si>
  <si>
    <t>menos de 36</t>
  </si>
  <si>
    <t>36 y más</t>
  </si>
  <si>
    <t xml:space="preserve">                                       Matriculados</t>
  </si>
  <si>
    <t xml:space="preserve"> Estudios Generales</t>
  </si>
  <si>
    <t>Convenios Universidades Extranjeras</t>
  </si>
  <si>
    <t>Especialidad</t>
  </si>
  <si>
    <t xml:space="preserve">         De 1 a</t>
  </si>
  <si>
    <t xml:space="preserve">       De 12 a</t>
  </si>
  <si>
    <t xml:space="preserve">      De 24 a </t>
  </si>
  <si>
    <t xml:space="preserve">                                    Créditos</t>
  </si>
  <si>
    <r>
      <t xml:space="preserve">           Total  </t>
    </r>
    <r>
      <rPr>
        <vertAlign val="superscript"/>
        <sz val="10"/>
        <rFont val="Arial"/>
        <family val="2"/>
      </rPr>
      <t>1/</t>
    </r>
  </si>
  <si>
    <t xml:space="preserve">   Cero créditos 2/</t>
  </si>
  <si>
    <t xml:space="preserve">     menos de 12</t>
  </si>
  <si>
    <t xml:space="preserve">    menos de 24 </t>
  </si>
  <si>
    <t xml:space="preserve">    menos de 36</t>
  </si>
  <si>
    <t xml:space="preserve">         36 y más</t>
  </si>
  <si>
    <t xml:space="preserve">                                         Matriculados</t>
  </si>
  <si>
    <t xml:space="preserve">                     Universidad de Costa Rica</t>
  </si>
  <si>
    <t xml:space="preserve">                     Panorama Cuantitativo Universitario</t>
  </si>
  <si>
    <t xml:space="preserve">                                     Créditos</t>
  </si>
  <si>
    <r>
      <t xml:space="preserve">          Total </t>
    </r>
    <r>
      <rPr>
        <vertAlign val="superscript"/>
        <sz val="10"/>
        <rFont val="Arial"/>
        <family val="2"/>
      </rPr>
      <t>1/</t>
    </r>
  </si>
  <si>
    <r>
      <t xml:space="preserve">    Cero créditos </t>
    </r>
    <r>
      <rPr>
        <vertAlign val="superscript"/>
        <sz val="10"/>
        <rFont val="Arial"/>
        <family val="2"/>
      </rPr>
      <t>2/</t>
    </r>
  </si>
  <si>
    <t xml:space="preserve">                                          Aprobados</t>
  </si>
  <si>
    <t xml:space="preserve">  Sedes Regionales</t>
  </si>
  <si>
    <t xml:space="preserve">   Sede Regional deL Caribe</t>
  </si>
  <si>
    <t xml:space="preserve">   Convenios Universidades Extranjeras</t>
  </si>
  <si>
    <r>
      <t xml:space="preserve">            Total</t>
    </r>
    <r>
      <rPr>
        <sz val="10"/>
        <rFont val="Arial"/>
        <family val="2"/>
      </rPr>
      <t xml:space="preserve"> 1/</t>
    </r>
  </si>
  <si>
    <t xml:space="preserve">                                        Aprobados</t>
  </si>
  <si>
    <r>
      <t>2/</t>
    </r>
    <r>
      <rPr>
        <b/>
        <sz val="10"/>
        <rFont val="Arial"/>
        <family val="2"/>
      </rPr>
      <t xml:space="preserve"> </t>
    </r>
    <r>
      <rPr>
        <sz val="10"/>
        <rFont val="Arial"/>
        <family val="2"/>
      </rPr>
      <t xml:space="preserve"> Corresponde a las materias que no tienen créditos, tales como: Seminarios de Graduación y las Deportivas.</t>
    </r>
  </si>
  <si>
    <t xml:space="preserve">  Materias                     Materias</t>
  </si>
  <si>
    <t xml:space="preserve">        de 15 a 19</t>
  </si>
  <si>
    <t xml:space="preserve">  Matriculadas            Aprobadas  </t>
  </si>
  <si>
    <t xml:space="preserve">     abs.</t>
  </si>
  <si>
    <t xml:space="preserve">    5 a 9</t>
  </si>
  <si>
    <t xml:space="preserve">   10 a 14</t>
  </si>
  <si>
    <t xml:space="preserve">   15 a 19</t>
  </si>
  <si>
    <t xml:space="preserve">   20 y más</t>
  </si>
  <si>
    <t xml:space="preserve"> Menos de 5</t>
  </si>
  <si>
    <t>Nota: para este cuadro en la variable materias matriculadas no se presentan los registros que tienen una nota de letra.</t>
  </si>
  <si>
    <t xml:space="preserve">        15 y más</t>
  </si>
  <si>
    <t xml:space="preserve">   15 y más</t>
  </si>
  <si>
    <t>Créditos                      Créditos</t>
  </si>
  <si>
    <r>
      <t xml:space="preserve">         Total  </t>
    </r>
    <r>
      <rPr>
        <vertAlign val="superscript"/>
        <sz val="10"/>
        <rFont val="Arial"/>
        <family val="2"/>
      </rPr>
      <t>1/</t>
    </r>
  </si>
  <si>
    <r>
      <t xml:space="preserve">   Cero créditos </t>
    </r>
    <r>
      <rPr>
        <vertAlign val="superscript"/>
        <sz val="10"/>
        <rFont val="Arial"/>
        <family val="2"/>
      </rPr>
      <t>2/</t>
    </r>
  </si>
  <si>
    <t>De 1 a  menos de 12</t>
  </si>
  <si>
    <t xml:space="preserve">De 12 a menos de 24 </t>
  </si>
  <si>
    <t>De 24 a menos de 36</t>
  </si>
  <si>
    <t>Matriculados               Aprobados</t>
  </si>
  <si>
    <t xml:space="preserve">      %</t>
  </si>
  <si>
    <t xml:space="preserve">    cero créditos</t>
  </si>
  <si>
    <t xml:space="preserve">   1 a menos de 12</t>
  </si>
  <si>
    <t xml:space="preserve">   12 a menos de 24</t>
  </si>
  <si>
    <t xml:space="preserve">   24 a menos de 36</t>
  </si>
  <si>
    <t xml:space="preserve">   36 y más</t>
  </si>
  <si>
    <t>Nota: para este cuadro en la variable creditos matriculadas no se presentan los registros que tienen una nota de letra.</t>
  </si>
  <si>
    <t xml:space="preserve">  Unidades</t>
  </si>
  <si>
    <t>Diplomado</t>
  </si>
  <si>
    <t xml:space="preserve">   Lenguas Modernas </t>
  </si>
  <si>
    <t>a/</t>
  </si>
  <si>
    <t>b/</t>
  </si>
  <si>
    <t>c/</t>
  </si>
  <si>
    <t xml:space="preserve">   Ingeniería Topografía </t>
  </si>
  <si>
    <t>Nota: Son estudiantes graduados en el año cronológico.</t>
  </si>
  <si>
    <t>Fuente:  Oficina de Registro.</t>
  </si>
  <si>
    <t xml:space="preserve">     Unidades                  </t>
  </si>
  <si>
    <t>Femenino</t>
  </si>
  <si>
    <t>Masculino</t>
  </si>
  <si>
    <t xml:space="preserve">  Facultad de Ingeniería Arqitectura</t>
  </si>
  <si>
    <t xml:space="preserve">   Ingenieía Topográfíca</t>
  </si>
  <si>
    <t xml:space="preserve">     al total de Especialidades de Posgrado.</t>
  </si>
  <si>
    <t xml:space="preserve">     de Posgrado</t>
  </si>
  <si>
    <t xml:space="preserve">  Ciencias </t>
  </si>
  <si>
    <t xml:space="preserve">  Gobierno y Política</t>
  </si>
  <si>
    <t xml:space="preserve">Maestrías </t>
  </si>
  <si>
    <t xml:space="preserve">   Administración Pública con varios énfasis</t>
  </si>
  <si>
    <t xml:space="preserve">   Administración Universitaria</t>
  </si>
  <si>
    <t xml:space="preserve">   Administración y Dirección de Empresas con varios énfasis</t>
  </si>
  <si>
    <t xml:space="preserve">   Arquitectura Tropical</t>
  </si>
  <si>
    <t xml:space="preserve">   Artes</t>
  </si>
  <si>
    <t xml:space="preserve">   Ciencias de la Atmosfera</t>
  </si>
  <si>
    <t xml:space="preserve">   Ciencias de la Educación enfasis en Educ. de Adultos </t>
  </si>
  <si>
    <t xml:space="preserve">   Ciencias de la Enfermería</t>
  </si>
  <si>
    <t xml:space="preserve">   Ciencias del Movimiento Humano</t>
  </si>
  <si>
    <t xml:space="preserve">   Computación e Informática</t>
  </si>
  <si>
    <t xml:space="preserve">   Comunicación </t>
  </si>
  <si>
    <t xml:space="preserve">   Cs. Agrícolas y Recursos Naturales con varios énfasis</t>
  </si>
  <si>
    <t xml:space="preserve">   Económia</t>
  </si>
  <si>
    <t xml:space="preserve">   Farmacia</t>
  </si>
  <si>
    <t xml:space="preserve">   Fílosofía</t>
  </si>
  <si>
    <t xml:space="preserve">   Geología</t>
  </si>
  <si>
    <t xml:space="preserve">   Gerontología</t>
  </si>
  <si>
    <t xml:space="preserve">   Ingeniería Eléctrica con varios enfasis</t>
  </si>
  <si>
    <t xml:space="preserve">   Lingüística</t>
  </si>
  <si>
    <t xml:space="preserve">   Literatura</t>
  </si>
  <si>
    <t xml:space="preserve">   Microbiología</t>
  </si>
  <si>
    <t xml:space="preserve">   Salud Pública </t>
  </si>
  <si>
    <t xml:space="preserve">   Especialidades Médicas</t>
  </si>
  <si>
    <t xml:space="preserve">   Odontología</t>
  </si>
  <si>
    <t>Bachillerato</t>
  </si>
  <si>
    <t>Licenciatura</t>
  </si>
  <si>
    <t xml:space="preserve"> Sede Rodrigo Facio</t>
  </si>
  <si>
    <t xml:space="preserve">  Sede Regional de Guanacaste</t>
  </si>
  <si>
    <t xml:space="preserve">  Sede Regional del Caribe</t>
  </si>
  <si>
    <t xml:space="preserve">  Sede Regional del Pacífico</t>
  </si>
  <si>
    <t xml:space="preserve">                                      Grado académico</t>
  </si>
  <si>
    <t xml:space="preserve"> Facultad de Letras</t>
  </si>
  <si>
    <t xml:space="preserve"> Facultad de Ciencias Básicas</t>
  </si>
  <si>
    <t xml:space="preserve"> Facultad de Educación </t>
  </si>
  <si>
    <t xml:space="preserve">   Formación Docente </t>
  </si>
  <si>
    <t xml:space="preserve">   Bibliotecología y Cs. Información</t>
  </si>
  <si>
    <t xml:space="preserve">   Administración de Negocios </t>
  </si>
  <si>
    <t xml:space="preserve">   Economía </t>
  </si>
  <si>
    <t xml:space="preserve">   Estadística </t>
  </si>
  <si>
    <t>Facultad de Ciencias Sociales</t>
  </si>
  <si>
    <t xml:space="preserve"> Facultad de Ingeniería</t>
  </si>
  <si>
    <t xml:space="preserve">   Ingeniería en Biosistemas</t>
  </si>
  <si>
    <t xml:space="preserve"> Facultad de Ciencias Agroalimentarias</t>
  </si>
  <si>
    <t xml:space="preserve"> Facultad de Medicina</t>
  </si>
  <si>
    <t xml:space="preserve">  Facultad de Odontología </t>
  </si>
  <si>
    <t xml:space="preserve">  Sede Interuniversitaria Alajuela</t>
  </si>
  <si>
    <t xml:space="preserve">  Sede Regional de Occidente</t>
  </si>
  <si>
    <t xml:space="preserve">  Sede Regional del Atlántico </t>
  </si>
  <si>
    <r>
      <t>1/</t>
    </r>
    <r>
      <rPr>
        <sz val="10"/>
        <color indexed="8"/>
        <rFont val="Arial"/>
        <family val="2"/>
      </rPr>
      <t xml:space="preserve">  Incluyen las horas profesor según corresponda, convertidas a equivalentes de tiempo completo, y contemplan plazas en propiedad e interinas.</t>
    </r>
  </si>
  <si>
    <t>Maestria académica</t>
  </si>
  <si>
    <t>Maestria profesional</t>
  </si>
  <si>
    <t xml:space="preserve">   Ingeniería de Biosistemas</t>
  </si>
  <si>
    <t xml:space="preserve">   Ingeniería de Biosistemas </t>
  </si>
  <si>
    <t xml:space="preserve">  Matriculadas            Aprobadas                              </t>
  </si>
  <si>
    <t xml:space="preserve">   Ingeniería de Bisistemas</t>
  </si>
  <si>
    <t xml:space="preserve">   Sede Interuniversitaria de Alajuela</t>
  </si>
  <si>
    <t xml:space="preserve">   Sede Interuniversitaria de  Alajuela</t>
  </si>
  <si>
    <t xml:space="preserve">   Ingeniería en Biosistemas </t>
  </si>
  <si>
    <t xml:space="preserve">   Sede Regional del Sur</t>
  </si>
  <si>
    <t xml:space="preserve">  Sede Regional del Sur</t>
  </si>
  <si>
    <t>1/ En las titulaciones se incluyen los énfasis de cada carrera cuando los tienen.</t>
  </si>
  <si>
    <t xml:space="preserve">  Ingeniería en Biosistemas </t>
  </si>
  <si>
    <t>Nota: No se incluyen estudiantes físicos que tienen una letra como nota (esta no tiene ponderación númerica).</t>
  </si>
  <si>
    <t>Nota: No se incluyen los estudiantes físicos que tienen una letra como nota y esta no tiene ponderación númerica.</t>
  </si>
  <si>
    <t>Nota: No se incluyen los estudiantes físicos que tienen una letra como nota (esta no tiene ponderación númerica).</t>
  </si>
  <si>
    <r>
      <t>1/</t>
    </r>
    <r>
      <rPr>
        <b/>
        <sz val="10"/>
        <rFont val="Arial"/>
        <family val="2"/>
      </rPr>
      <t xml:space="preserve"> </t>
    </r>
    <r>
      <rPr>
        <sz val="10"/>
        <rFont val="Arial"/>
        <family val="2"/>
      </rPr>
      <t xml:space="preserve"> La distribución vertical es con respecto al total de la Universidad y la distribución horizontal es con respecto al total de la Unidad.</t>
    </r>
  </si>
  <si>
    <r>
      <t xml:space="preserve">            Total </t>
    </r>
    <r>
      <rPr>
        <vertAlign val="superscript"/>
        <sz val="11"/>
        <rFont val="Arial"/>
        <family val="2"/>
      </rPr>
      <t>1/</t>
    </r>
  </si>
  <si>
    <t xml:space="preserve">  Historia </t>
  </si>
  <si>
    <t xml:space="preserve">   Ciencias de la Alimentación</t>
  </si>
  <si>
    <t xml:space="preserve">   Tecnologïa de la Información</t>
  </si>
  <si>
    <t xml:space="preserve">  Docencia (Golfito)  </t>
  </si>
  <si>
    <r>
      <t xml:space="preserve">            Total </t>
    </r>
    <r>
      <rPr>
        <vertAlign val="superscript"/>
        <sz val="12"/>
        <rFont val="Arial"/>
        <family val="2"/>
      </rPr>
      <t>1/</t>
    </r>
  </si>
  <si>
    <t xml:space="preserve">  Cs. Agrícolas y Recursos Naturales con varios énfasis</t>
  </si>
  <si>
    <t xml:space="preserve">  Ingeniería</t>
  </si>
  <si>
    <t xml:space="preserve">   Evaluación de Programas</t>
  </si>
  <si>
    <r>
      <t xml:space="preserve">1/ </t>
    </r>
    <r>
      <rPr>
        <sz val="11"/>
        <rFont val="Arial"/>
        <family val="2"/>
      </rPr>
      <t xml:space="preserve"> La distribución vertical es con respecto al total de la Universidad, y la distribución horizontal es con respecto </t>
    </r>
  </si>
  <si>
    <r>
      <rPr>
        <b/>
        <sz val="10"/>
        <color theme="1"/>
        <rFont val="Arial"/>
        <family val="2"/>
      </rPr>
      <t>Año lectivo</t>
    </r>
    <r>
      <rPr>
        <sz val="10"/>
        <color theme="1"/>
        <rFont val="Arial"/>
        <family val="2"/>
      </rPr>
      <t>: está constituido por los tres ciclos previos al mes de febrero, en el orden siguiente: III ciclo del año tras anterior (curso de verano) y el I y II ciclos del año anterior.</t>
    </r>
  </si>
  <si>
    <r>
      <rPr>
        <b/>
        <sz val="10"/>
        <color theme="1"/>
        <rFont val="Arial"/>
        <family val="2"/>
      </rPr>
      <t>Beca permanente</t>
    </r>
    <r>
      <rPr>
        <sz val="10"/>
        <color theme="1"/>
        <rFont val="Arial"/>
        <family val="2"/>
      </rPr>
      <t>: se refiere a la beca asignada por el programa, esta puede ser modificada luego por aplicación del rendimiento académico y por la Comisión de Becas.</t>
    </r>
  </si>
  <si>
    <r>
      <rPr>
        <b/>
        <sz val="10"/>
        <color theme="1"/>
        <rFont val="Arial"/>
        <family val="2"/>
      </rPr>
      <t xml:space="preserve">Beca vigente: </t>
    </r>
    <r>
      <rPr>
        <sz val="10"/>
        <color theme="1"/>
        <rFont val="Arial"/>
        <family val="2"/>
      </rPr>
      <t>se refiere: a la beca que se aplica cada ciclo lectivo y se determina luego de la aplicación  de las disposiciones reglamentarias, a saber: carga académica, rendimiento académico, acuerdos de la Comisión Asesora de Becas, y es la que se utiliza para el cálculo del pago de la matrícula de los estudiantes y la asignación de beneficios complementarios. Esta beca puede ser mayor, menor o igual a la beca permanente.</t>
    </r>
  </si>
  <si>
    <r>
      <t xml:space="preserve"> </t>
    </r>
    <r>
      <rPr>
        <b/>
        <sz val="10"/>
        <color theme="1"/>
        <rFont val="Arial"/>
        <family val="2"/>
      </rPr>
      <t>Beca de asistencia</t>
    </r>
    <r>
      <rPr>
        <sz val="10"/>
        <color theme="1"/>
        <rFont val="Arial"/>
        <family val="2"/>
      </rPr>
      <t xml:space="preserve">: </t>
    </r>
    <r>
      <rPr>
        <b/>
        <sz val="10"/>
        <color theme="1"/>
        <rFont val="Arial"/>
        <family val="2"/>
      </rPr>
      <t>socioeconómica</t>
    </r>
    <r>
      <rPr>
        <sz val="10"/>
        <color theme="1"/>
        <rFont val="Arial"/>
        <family val="2"/>
      </rPr>
      <t>: la beca de asistencia socioeconómica otorga el beneficio de la exoneración total o parcial del costo de matrícula por ciclo lectivo. Se asigna según la situación socioeconómica del estudiante y su grupo familiar. La beca once, además de la exoneración  total del pago de matrícula, otorga una ayuda económica mensual. Es un apoyo que el sistema brinda al estudiante para que culmine sus estudios en una carrera universitaria.</t>
    </r>
  </si>
  <si>
    <r>
      <rPr>
        <b/>
        <sz val="10"/>
        <color theme="1"/>
        <rFont val="Arial"/>
        <family val="2"/>
      </rPr>
      <t>Beca de estímulo</t>
    </r>
    <r>
      <rPr>
        <sz val="10"/>
        <color theme="1"/>
        <rFont val="Arial"/>
        <family val="2"/>
      </rPr>
      <t>: consiste en la exoneración total o parcial de los costos de matrícula y se otorga con el propósito de impulsar la excelencia académica, la participación de los estudiantes  en determinados campos de interés institucional definidos por el Consejo Universitario o en el reglamento, y la participación en grupos culturales y deportivos. Se incluyen en ésta categoría las becas por excelencia académica, horas estudiante y horas asistente, funcionarios universitarios  y sus dependientes y otros convenios.</t>
    </r>
  </si>
  <si>
    <r>
      <rPr>
        <b/>
        <sz val="10"/>
        <color theme="1"/>
        <rFont val="Arial"/>
        <family val="2"/>
      </rPr>
      <t>Características socioeconómicas</t>
    </r>
    <r>
      <rPr>
        <sz val="10"/>
        <color theme="1"/>
        <rFont val="Arial"/>
        <family val="2"/>
      </rPr>
      <t>: incluye la población estudiantil que solicitó beca, se les haya asignado o no.</t>
    </r>
  </si>
  <si>
    <r>
      <rPr>
        <b/>
        <sz val="10"/>
        <color theme="1"/>
        <rFont val="Arial"/>
        <family val="2"/>
      </rPr>
      <t>Carga académica</t>
    </r>
    <r>
      <rPr>
        <sz val="10"/>
        <color theme="1"/>
        <rFont val="Arial"/>
        <family val="2"/>
      </rPr>
      <t>: es el tiempo (medido en horas semanales) que cada profesor le dedica a la Universidad, en las diferentes actividades que ejecuta: docencia, investigación, acción social, docente-administrativas, comisiones institucionales y otros.</t>
    </r>
  </si>
  <si>
    <r>
      <rPr>
        <b/>
        <sz val="10"/>
        <color theme="1"/>
        <rFont val="Arial"/>
        <family val="2"/>
      </rPr>
      <t>Crédito</t>
    </r>
    <r>
      <rPr>
        <sz val="10"/>
        <color theme="1"/>
        <rFont val="Arial"/>
        <family val="2"/>
      </rPr>
      <t>: es una unidad valorativa del esfuerzo del estudiante, que equivale a tres horas reloj semanales de trabajo, durante 15 semanas, aplicadas a una actividad que ha sido supervisada, evaluada y aprobada por el profesor.</t>
    </r>
  </si>
  <si>
    <r>
      <rPr>
        <b/>
        <sz val="10"/>
        <color theme="1"/>
        <rFont val="Arial"/>
        <family val="2"/>
      </rPr>
      <t>Extensión Cultural:</t>
    </r>
    <r>
      <rPr>
        <sz val="10"/>
        <color theme="1"/>
        <rFont val="Arial"/>
        <family val="2"/>
      </rPr>
      <t xml:space="preserve"> es la proyección y promoción del quehacer universitario en el ámbito cultural y artístico dentro y fuera de las fronteras costarricenses. Busca responder a las necesidades de la población a la cual va dirigida, enriqueciendo, protegiendo y activando sus propias manifestaciones culturales.</t>
    </r>
  </si>
  <si>
    <r>
      <rPr>
        <b/>
        <sz val="10"/>
        <color theme="1"/>
        <rFont val="Arial"/>
        <family val="2"/>
      </rPr>
      <t xml:space="preserve">Extensión Docente: </t>
    </r>
    <r>
      <rPr>
        <sz val="10"/>
        <color theme="1"/>
        <rFont val="Arial"/>
        <family val="2"/>
      </rPr>
      <t>es el proceso mediante el cual el quehacer académico de la Universidad, se traslada a la comunidad nacional, por medio de las modalidades de: difusión, actualización, capacitación y servicios especiales. La extensión docente utiliza como opciones metodológicas: seminarios, talleres, cursos, planes integrados, asesorías, servicios especializados y otros, bajo la responsabilidad del docente como conductor académico.</t>
    </r>
  </si>
  <si>
    <r>
      <rPr>
        <b/>
        <sz val="10"/>
        <color theme="1"/>
        <rFont val="Arial"/>
        <family val="2"/>
      </rPr>
      <t>Horas Asistente</t>
    </r>
    <r>
      <rPr>
        <sz val="10"/>
        <color theme="1"/>
        <rFont val="Arial"/>
        <family val="2"/>
      </rPr>
      <t>: es una categoría de beca estudiantil, en la que se designa al estudiante, para colaborar en las actividades sustantivas de la Universidad: docencia, investigación y acción social. Debe cumplir con los requisitos de ser estudiante regular, estar matrículado en 9 créditos en el ciclo lectivo ordinario, haber aprobado 4 años del respectivo programa de estudios y tener un rendimiento académico no inferior a 80.</t>
    </r>
  </si>
  <si>
    <r>
      <rPr>
        <b/>
        <sz val="10"/>
        <color theme="1"/>
        <rFont val="Arial"/>
        <family val="2"/>
      </rPr>
      <t>Horas Estudiante</t>
    </r>
    <r>
      <rPr>
        <sz val="10"/>
        <color theme="1"/>
        <rFont val="Arial"/>
        <family val="2"/>
      </rPr>
      <t>: es una categoría de beca estudiantil, en la que se designa al estudiante, para colaborar en actividades propias de docencia, investigación y acción social. Debe cumplir con los requisitos de ser estudiante regular, matrículado en 9 créditos, en el ciclo lectivo en el cual se designa y haber aprobado la asignatura en la que prestará colaboración, cuando se refiera a la docencia.</t>
    </r>
  </si>
  <si>
    <r>
      <rPr>
        <b/>
        <sz val="10"/>
        <color theme="1"/>
        <rFont val="Arial"/>
        <family val="2"/>
      </rPr>
      <t>Investigación Aplicada</t>
    </r>
    <r>
      <rPr>
        <sz val="10"/>
        <color theme="1"/>
        <rFont val="Arial"/>
        <family val="2"/>
      </rPr>
      <t>: actividades cuyo propósito corresponde a la búsqueda científica del conocimiento orientados a aplicaciones prácticas. Este tipo de investigación normalmente diagnostica establece la fase evolutiva del sujeto de estudio para proponer soluciones, sean éstas tratamientos o recomendaciones de manejo racional.</t>
    </r>
  </si>
  <si>
    <r>
      <rPr>
        <b/>
        <sz val="10"/>
        <color theme="1"/>
        <rFont val="Arial"/>
        <family val="2"/>
      </rPr>
      <t>Investigación Básica</t>
    </r>
    <r>
      <rPr>
        <sz val="10"/>
        <color theme="1"/>
        <rFont val="Arial"/>
        <family val="2"/>
      </rPr>
      <t>: actividades que tienen como propósito la búsqueda sistemática del conocimiento sobre la materia objeto de estudio y que no necesariamente producen aplicaciones prácticas de las resultados.</t>
    </r>
  </si>
  <si>
    <r>
      <rPr>
        <b/>
        <sz val="10"/>
        <color theme="1"/>
        <rFont val="Arial"/>
        <family val="2"/>
      </rPr>
      <t>Investigación para el Desarrollo Tecnológico</t>
    </r>
    <r>
      <rPr>
        <sz val="10"/>
        <color theme="1"/>
        <rFont val="Arial"/>
        <family val="2"/>
      </rPr>
      <t>: conjunto de actividades que se llevan a cabo con el propósito de diseñar, desarrollar, innovar o mejorar prototipos, modelos o procesos de producción o materiales, especialmente aquellos de interés económico o aplicado, que podrían tener resultados patentables o susceptibles al régimen de protección intelectual.</t>
    </r>
  </si>
  <si>
    <r>
      <rPr>
        <b/>
        <sz val="10"/>
        <color theme="1"/>
        <rFont val="Arial"/>
        <family val="2"/>
      </rPr>
      <t>Logro mínimo</t>
    </r>
    <r>
      <rPr>
        <sz val="10"/>
        <color theme="1"/>
        <rFont val="Arial"/>
        <family val="2"/>
      </rPr>
      <t>: se refiere al rendimiento que alcanza un estudiante que gana todos los créditos matrículados con al menos una nota de 7.</t>
    </r>
  </si>
  <si>
    <r>
      <rPr>
        <b/>
        <sz val="10"/>
        <color theme="1"/>
        <rFont val="Arial"/>
        <family val="2"/>
      </rPr>
      <t>Personal de Apoyo:</t>
    </r>
    <r>
      <rPr>
        <sz val="10"/>
        <color theme="1"/>
        <rFont val="Arial"/>
        <family val="2"/>
      </rPr>
      <t xml:space="preserve"> es el recurso humano que coadyuva, en forma directa, con la ejecución de las funciones sustantivas de la academia. Se trata del personal fijo que asiste al profesor en las diferentes actividades requeridas en los laboratorios, en las prácticas de campo, en las investigaciones, en acción social, entre otros.</t>
    </r>
  </si>
  <si>
    <r>
      <rPr>
        <b/>
        <sz val="10"/>
        <color theme="1"/>
        <rFont val="Arial"/>
        <family val="2"/>
      </rPr>
      <t>Promedio ponderado</t>
    </r>
    <r>
      <rPr>
        <sz val="10"/>
        <color theme="1"/>
        <rFont val="Arial"/>
        <family val="2"/>
      </rPr>
      <t>: es la suma de los productos de la calificación final de cada curso por sus créditos, dividido por el número total de créditos de las asignaturas cursadas.</t>
    </r>
  </si>
  <si>
    <r>
      <rPr>
        <b/>
        <sz val="10"/>
        <color theme="1"/>
        <rFont val="Arial"/>
        <family val="2"/>
      </rPr>
      <t>Proyecto ampliación</t>
    </r>
    <r>
      <rPr>
        <sz val="10"/>
        <color theme="1"/>
        <rFont val="Arial"/>
        <family val="2"/>
      </rPr>
      <t>: proyectos en desarrollo y se toman por periodo de vigencia.</t>
    </r>
  </si>
  <si>
    <r>
      <rPr>
        <b/>
        <sz val="10"/>
        <color theme="1"/>
        <rFont val="Arial"/>
        <family val="2"/>
      </rPr>
      <t xml:space="preserve">Proyecto inscrito: </t>
    </r>
    <r>
      <rPr>
        <sz val="10"/>
        <color theme="1"/>
        <rFont val="Arial"/>
        <family val="2"/>
      </rPr>
      <t>propuesta de investigación registrada en la Vicerrectoría de Investigación.</t>
    </r>
  </si>
  <si>
    <r>
      <rPr>
        <b/>
        <sz val="10"/>
        <color theme="1"/>
        <rFont val="Arial"/>
        <family val="2"/>
      </rPr>
      <t>Proyecto cerrado</t>
    </r>
    <r>
      <rPr>
        <sz val="10"/>
        <color theme="1"/>
        <rFont val="Arial"/>
        <family val="2"/>
      </rPr>
      <t>: aquel en que su ejecución ha sido paralizada indefinidamente sin que haya alcanzado los objetivos propuestos.</t>
    </r>
  </si>
  <si>
    <r>
      <rPr>
        <b/>
        <sz val="10"/>
        <color theme="1"/>
        <rFont val="Arial"/>
        <family val="2"/>
      </rPr>
      <t>Proyecto terminado</t>
    </r>
    <r>
      <rPr>
        <sz val="10"/>
        <color theme="1"/>
        <rFont val="Arial"/>
        <family val="2"/>
      </rPr>
      <t>: aquel en que su ejecución ha sido terminada, alcanzando los objetivos propuestos.</t>
    </r>
  </si>
  <si>
    <r>
      <rPr>
        <b/>
        <sz val="10"/>
        <color theme="1"/>
        <rFont val="Arial"/>
        <family val="2"/>
      </rPr>
      <t>Proyecto suspendido</t>
    </r>
    <r>
      <rPr>
        <sz val="10"/>
        <color theme="1"/>
        <rFont val="Arial"/>
        <family val="2"/>
      </rPr>
      <t>: aquel en que su ejecución ha sido paralizada temporalmente, sin que haya alcanzado los objetivos propuestos.</t>
    </r>
  </si>
  <si>
    <r>
      <rPr>
        <b/>
        <sz val="10"/>
        <color theme="1"/>
        <rFont val="Arial"/>
        <family val="2"/>
      </rPr>
      <t>Proyecto reactivado</t>
    </r>
    <r>
      <rPr>
        <sz val="10"/>
        <color theme="1"/>
        <rFont val="Arial"/>
        <family val="2"/>
      </rPr>
      <t>: aquel en que su ejecución fue suspendida de manera temporal y luego reactivada nuevamente.</t>
    </r>
  </si>
  <si>
    <r>
      <rPr>
        <b/>
        <sz val="10"/>
        <color theme="1"/>
        <rFont val="Arial"/>
        <family val="2"/>
      </rPr>
      <t>Proyecto nuevo en desarrollo</t>
    </r>
    <r>
      <rPr>
        <sz val="10"/>
        <color theme="1"/>
        <rFont val="Arial"/>
        <family val="2"/>
      </rPr>
      <t>: aquel cuya propuesta fue aprobada por la Vicerrectoría de Investigación y se encuentra en ejecución.</t>
    </r>
  </si>
  <si>
    <r>
      <rPr>
        <b/>
        <sz val="10"/>
        <color theme="1"/>
        <rFont val="Arial"/>
        <family val="2"/>
      </rPr>
      <t xml:space="preserve">Proyecto Vigente: </t>
    </r>
    <r>
      <rPr>
        <sz val="10"/>
        <color theme="1"/>
        <rFont val="Arial"/>
        <family val="2"/>
      </rPr>
      <t>es aquel que estuvo en ejecución en el periodo seleccionado, además, incluye los proyectos nuevos en desarrollo.</t>
    </r>
  </si>
  <si>
    <r>
      <rPr>
        <b/>
        <sz val="10"/>
        <color theme="1"/>
        <rFont val="Arial"/>
        <family val="2"/>
      </rPr>
      <t>Trabajo Comunal Universitario</t>
    </r>
    <r>
      <rPr>
        <sz val="10"/>
        <color theme="1"/>
        <rFont val="Arial"/>
        <family val="2"/>
      </rPr>
      <t>: es la actividad interdisciplinaria realizada por la Universidad de Costa Rica por medio de sus estudiantes y profesores, en íntima relación con las comunidades. Implica una interacción dinámica y crítica que contribuye a entender y resolver problemas concretos de esas comunidades y de la sociedad costarricense.</t>
    </r>
  </si>
  <si>
    <r>
      <rPr>
        <b/>
        <sz val="10"/>
        <color theme="1"/>
        <rFont val="Arial"/>
        <family val="2"/>
      </rPr>
      <t>Unidad académica</t>
    </r>
    <r>
      <rPr>
        <sz val="10"/>
        <color theme="1"/>
        <rFont val="Arial"/>
        <family val="2"/>
      </rPr>
      <t>: se define por unidad académica a los centros e institutos de investigación, a las escuelas, a las facultades no divididas en escuelas y a las sedes regionales.</t>
    </r>
  </si>
  <si>
    <t xml:space="preserve">   Aministración Educativa  2/</t>
  </si>
  <si>
    <t>2/ En esta carrera se ingresa a la Licenciatua solo por cupo supernumerario.</t>
  </si>
  <si>
    <t>C.I.AN</t>
  </si>
  <si>
    <t>Centro de Investigaciones en Antropológicas</t>
  </si>
  <si>
    <t>Centro de Investigaciones en Biología Celular y Molecular</t>
  </si>
  <si>
    <t>C.I.B.ET</t>
  </si>
  <si>
    <t>Centro de Investigaciones en Biodiversidad y Ecología Tropical</t>
  </si>
  <si>
    <t>Centro de Investigaciones en Contaminación Ambiental</t>
  </si>
  <si>
    <t>C.I.C.G.</t>
  </si>
  <si>
    <t xml:space="preserve">Centro de Investigaciones en Ciencias Geológicas </t>
  </si>
  <si>
    <t>CICANUM</t>
  </si>
  <si>
    <t>Centro de Investigaciones en Cs, Atómicas, Nucleares y Moleculares</t>
  </si>
  <si>
    <t>Centro de Investigaciones y Capacitación en Administración Pública</t>
  </si>
  <si>
    <t>C.I.CES</t>
  </si>
  <si>
    <t>Centro de Investigaciones en Cuidado Enfermería y Salud</t>
  </si>
  <si>
    <t>Centro de Investigaciones en Ingeniería de Materiales</t>
  </si>
  <si>
    <t>C.I.C.I.D.E.R.</t>
  </si>
  <si>
    <t>Centro de Investigaciones sobre Diversidad Cultural y Estudios Regionales</t>
  </si>
  <si>
    <t>C.I.IC.LA.</t>
  </si>
  <si>
    <t>Centro de Investigación de Identidad y Cultura Latinoamericana</t>
  </si>
  <si>
    <t>C.I.COM</t>
  </si>
  <si>
    <t>Centro de Investigación en Comunicación</t>
  </si>
  <si>
    <t>Centro de Investigaciones en Economía Agrícola y Desarrollo Agroempresarial</t>
  </si>
  <si>
    <t>Centro de Investigaciones en Desarrollo Sostenible</t>
  </si>
  <si>
    <t>Centro de Investigaciones en Estudios de la Mujer</t>
  </si>
  <si>
    <t>Centro de Investigaciones en Estructuras Microscópicas</t>
  </si>
  <si>
    <t>CINESPA</t>
  </si>
  <si>
    <t>Centro de Investigaciones en Enfermedades Tropicales</t>
  </si>
  <si>
    <t>Centro de Investigaciones en Granos y Semillas</t>
  </si>
  <si>
    <t>Centro de Investigaciones en Hemoglobinas Anormales y Trastornos Afines</t>
  </si>
  <si>
    <t>C.I.T.I.C.</t>
  </si>
  <si>
    <t>Centro de Investigaciones en Tecnologías de la Información y la Comunicación</t>
  </si>
  <si>
    <t>Centro de Investigación en Matemática y Metamatemática</t>
  </si>
  <si>
    <t>Centro de Investigación en Matemática Pura y Aplicada</t>
  </si>
  <si>
    <t>Centro de Investigaciones en Ciencias del Mar y Limnología</t>
  </si>
  <si>
    <t>Centro de Investigación en Movimiento Humano</t>
  </si>
  <si>
    <t>C.I.N.</t>
  </si>
  <si>
    <t>Centro de Investigación en Neurociencias</t>
  </si>
  <si>
    <t>Centro de Investigaciones en Nutrición Animal</t>
  </si>
  <si>
    <t>C.I.ODD</t>
  </si>
  <si>
    <t>Centro de Investigación Observatorio del Desarrollo</t>
  </si>
  <si>
    <t>Centro de Investigaciones en Protección de Cultivos</t>
  </si>
  <si>
    <t>Centro de Investigaciones en Productos Naturales</t>
  </si>
  <si>
    <t>Centro Nacional de Investigaciones en Tecnología de Alimentos</t>
  </si>
  <si>
    <t>CE.TE.C</t>
  </si>
  <si>
    <t>Centro de Investigaciones en Tecnología del Cuero</t>
  </si>
  <si>
    <t>I.I..ARTE</t>
  </si>
  <si>
    <t>Instituto de Investigaciones en Arte.</t>
  </si>
  <si>
    <t>I.I.F.</t>
  </si>
  <si>
    <t>I.I.M.E.C.</t>
  </si>
  <si>
    <t>Instituto de Investigaciones para el Mejoramiento de la Educación Costarricense</t>
  </si>
  <si>
    <t>INIF</t>
  </si>
  <si>
    <t>Sistemas de Bibliotecas Documentación e Información</t>
  </si>
  <si>
    <t>SIEDIN</t>
  </si>
  <si>
    <t>Sistema Editorial y de Difusión de la Investigación</t>
  </si>
  <si>
    <t xml:space="preserve">   Orientación y Educación Especial</t>
  </si>
  <si>
    <t xml:space="preserve">                 Universidad de Costa Rica</t>
  </si>
  <si>
    <t xml:space="preserve">                 Panorama Cuantitativo Universitario</t>
  </si>
  <si>
    <t xml:space="preserve"> Unidades                  Materias</t>
  </si>
  <si>
    <t xml:space="preserve">                                     Matriculadas </t>
  </si>
  <si>
    <t xml:space="preserve">   Recinto de Alajuela</t>
  </si>
  <si>
    <t xml:space="preserve">  Bibliotec y Estd de la Infor</t>
  </si>
  <si>
    <t xml:space="preserve">   Enseñanza del Castellano Integral</t>
  </si>
  <si>
    <t xml:space="preserve">                                     Aprobadas </t>
  </si>
  <si>
    <t xml:space="preserve">  Sede Interuniversitaria de Alajuela</t>
  </si>
  <si>
    <r>
      <t>2/</t>
    </r>
    <r>
      <rPr>
        <sz val="11"/>
        <color theme="1"/>
        <rFont val="Calibri"/>
        <family val="2"/>
        <scheme val="minor"/>
      </rPr>
      <t xml:space="preserve"> Corresponde a las materias que no tienen créditos, tales como: Seminarios de Graduación y las Deportivas.</t>
    </r>
  </si>
  <si>
    <r>
      <t>1/</t>
    </r>
    <r>
      <rPr>
        <sz val="11"/>
        <color theme="1"/>
        <rFont val="Calibri"/>
        <family val="2"/>
        <scheme val="minor"/>
      </rPr>
      <t xml:space="preserve">  La distribución vertical es con respecto al total de la Universidad y la distribución horizontal es con respecto al total de las Materias Matriculadas.</t>
    </r>
  </si>
  <si>
    <r>
      <t xml:space="preserve">1/ </t>
    </r>
    <r>
      <rPr>
        <sz val="11"/>
        <color theme="1"/>
        <rFont val="Calibri"/>
        <family val="2"/>
        <scheme val="minor"/>
      </rPr>
      <t xml:space="preserve"> La distribución vertical es con respecto al total de la Universidad y la distribución horizontal es con respecto al total de los créditos matriculados.</t>
    </r>
  </si>
  <si>
    <r>
      <t xml:space="preserve">Total </t>
    </r>
    <r>
      <rPr>
        <vertAlign val="superscript"/>
        <sz val="11"/>
        <rFont val="Arial"/>
        <family val="2"/>
      </rPr>
      <t xml:space="preserve"> 1/</t>
    </r>
  </si>
  <si>
    <t>c/ Corresponde a 1 profesorado.</t>
  </si>
  <si>
    <t>d/ Corresponde a 1 profesorado.</t>
  </si>
  <si>
    <t>e/ Corresponde a 1 profesorados y 14 diplomado.</t>
  </si>
  <si>
    <t>f/ Corresponde a 4 profesorados y 3 diplomado.</t>
  </si>
  <si>
    <r>
      <t>1/</t>
    </r>
    <r>
      <rPr>
        <vertAlign val="superscript"/>
        <sz val="11"/>
        <rFont val="Arial"/>
        <family val="2"/>
      </rPr>
      <t xml:space="preserve"> </t>
    </r>
    <r>
      <rPr>
        <sz val="11"/>
        <rFont val="Arial"/>
        <family val="2"/>
      </rPr>
      <t xml:space="preserve"> La distribución vertical es con respecto al total de la Universidad y la distribución horizontal es con respecto al total de la Unidad.</t>
    </r>
  </si>
  <si>
    <t xml:space="preserve">   Ciencias Biomédicas </t>
  </si>
  <si>
    <t xml:space="preserve">   Ciencias Cognoscitivas</t>
  </si>
  <si>
    <t xml:space="preserve">   Ciencias Póliticas</t>
  </si>
  <si>
    <t xml:space="preserve">   Curric. y Didáctica especial</t>
  </si>
  <si>
    <t xml:space="preserve">   Gestión Integrada</t>
  </si>
  <si>
    <t xml:space="preserve">   Ingeniería Quimica</t>
  </si>
  <si>
    <t xml:space="preserve">Cuadro D19:  Titulos otorgados a graduados de pregrado, grado y posgrado, según género, </t>
  </si>
  <si>
    <t xml:space="preserve">              Normas y Procedimientos  de Admisión.</t>
  </si>
  <si>
    <r>
      <t>1/</t>
    </r>
    <r>
      <rPr>
        <sz val="11"/>
        <color theme="1"/>
        <rFont val="Calibri"/>
        <family val="2"/>
        <scheme val="minor"/>
      </rPr>
      <t xml:space="preserve">  La distribución vertical es con respecto al total de la Universidad, y la distribución horizontal es con respecto al total de la Unidad.</t>
    </r>
  </si>
  <si>
    <t xml:space="preserve"> Especialidad                  Materias</t>
  </si>
  <si>
    <t xml:space="preserve">                                            Matriculadas</t>
  </si>
  <si>
    <t xml:space="preserve">  Curriculum y Didáctica Espec.</t>
  </si>
  <si>
    <t xml:space="preserve">  Gestión Ambiental</t>
  </si>
  <si>
    <r>
      <t xml:space="preserve">1/ </t>
    </r>
    <r>
      <rPr>
        <sz val="11"/>
        <color theme="1"/>
        <rFont val="Calibri"/>
        <family val="2"/>
        <scheme val="minor"/>
      </rPr>
      <t xml:space="preserve"> La distribución vertical es con respecto al total de la Universidad, y la distribución horizontal es con respecto al total de la Unidad.</t>
    </r>
  </si>
  <si>
    <r>
      <t>1/</t>
    </r>
    <r>
      <rPr>
        <sz val="11"/>
        <color theme="1"/>
        <rFont val="Calibri"/>
        <family val="2"/>
        <scheme val="minor"/>
      </rPr>
      <t xml:space="preserve">  La distribución vertical es con respecto al total de la Universidad y la distribución horizontal es con respecto al total de los créditos matriculados.</t>
    </r>
  </si>
  <si>
    <r>
      <t xml:space="preserve">2/ </t>
    </r>
    <r>
      <rPr>
        <sz val="11"/>
        <color theme="1"/>
        <rFont val="Calibri"/>
        <family val="2"/>
        <scheme val="minor"/>
      </rPr>
      <t>Corresponde a las materias que no tienen créditos, tales como: Seminarios de Graduación y las Deportivas.</t>
    </r>
  </si>
  <si>
    <t xml:space="preserve">  Ciencias del Movimiento Humano</t>
  </si>
  <si>
    <t xml:space="preserve">   Ciencias Medicas</t>
  </si>
  <si>
    <t>Cuadro D3: Número de posgrados ofrecidos, por área 2024</t>
  </si>
  <si>
    <r>
      <t xml:space="preserve">  Docencia (Guanacaste) </t>
    </r>
    <r>
      <rPr>
        <vertAlign val="superscript"/>
        <sz val="10"/>
        <color rgb="FF000000"/>
        <rFont val="Arial"/>
        <family val="2"/>
      </rPr>
      <t>2/</t>
    </r>
  </si>
  <si>
    <r>
      <t xml:space="preserve">  Docencia (Turrialba)  </t>
    </r>
    <r>
      <rPr>
        <vertAlign val="superscript"/>
        <sz val="10"/>
        <color rgb="FF000000"/>
        <rFont val="Arial"/>
        <family val="2"/>
      </rPr>
      <t>3/</t>
    </r>
  </si>
  <si>
    <r>
      <t>3/</t>
    </r>
    <r>
      <rPr>
        <sz val="10"/>
        <rFont val="Arial"/>
        <family val="2"/>
      </rPr>
      <t xml:space="preserve"> Incluyen el Recinto de Paraíso y el de Guápiles.</t>
    </r>
  </si>
  <si>
    <t>Fuente:  Presupuesto por Programas y Actividades, Relación de Puestos 2024</t>
  </si>
  <si>
    <t>Fuente:  Resolución VD-13152-2024, Anexo 3.</t>
  </si>
  <si>
    <t>Estudiantes físicos de pregrado y grado, según materias aprobadas, por materias matriculadas. 2024.</t>
  </si>
  <si>
    <t>Estudiantes físicos de posgrado, según materias aprobadas, por materias matriculadas. 2024.</t>
  </si>
  <si>
    <t>Estudiantes físicos de pregrado y grado, según créditos aprobados, por créditos matriculados. 2024.</t>
  </si>
  <si>
    <t>Estudiantes físicos de posgrado, según créditos aprobados, por créditos matriculados. 2024.</t>
  </si>
  <si>
    <t>Fuente: Sistema de Información Universidad de Costa Rica, SIUCR 30 de agosto 2024, I ciclo.</t>
  </si>
  <si>
    <t xml:space="preserve">  Ciencias Sociales</t>
  </si>
  <si>
    <t xml:space="preserve">  Medicas</t>
  </si>
  <si>
    <t>Cuadro  D8:   Estudiantes físicos de pregrado y grado,  según créditos matriculados en el año,  por unidad. 2024</t>
  </si>
  <si>
    <r>
      <t>1/</t>
    </r>
    <r>
      <rPr>
        <sz val="11"/>
        <color theme="1"/>
        <rFont val="Calibri"/>
        <family val="2"/>
        <scheme val="minor"/>
      </rPr>
      <t xml:space="preserve">  La distribución vertical es con respecto al total de la Universidad y la distribución horizontal es con respecto al total de la Unidad.</t>
    </r>
  </si>
  <si>
    <r>
      <t>2/</t>
    </r>
    <r>
      <rPr>
        <sz val="11"/>
        <color theme="1"/>
        <rFont val="Calibri"/>
        <family val="2"/>
        <scheme val="minor"/>
      </rPr>
      <t xml:space="preserve">  Corresponde a las materias que no tienen créditos, tales como: Seminarios de Graduación y las Deportivas.</t>
    </r>
  </si>
  <si>
    <t>Cuadro D10:   Estudiantes físicos de pregrado y grado, según créditos aprobados en el año, por unidad. 2024</t>
  </si>
  <si>
    <r>
      <t>1/</t>
    </r>
    <r>
      <rPr>
        <sz val="11"/>
        <color theme="1"/>
        <rFont val="Calibri"/>
        <family val="2"/>
        <scheme val="minor"/>
      </rPr>
      <t xml:space="preserve"> La distribución vertical es con respecto al total de la Universidad y la distribución horizontal es con respecto al total de la Unidad.</t>
    </r>
  </si>
  <si>
    <t>Cuadro D12:   Estudiantes físicos de pregrado y grado, según materias aprobadas, por materias matriculadas. 2024</t>
  </si>
  <si>
    <t>Cuadro D13:   Estudiantes físicos de posgrado, según materias aprobadas, por materias matriculadas.  2024</t>
  </si>
  <si>
    <t>Cuadro D14:   Estudiantes físicos de pregrado y grado, según créditos aprobados,  por créditos matriculados.  2024</t>
  </si>
  <si>
    <t>Cuadro D15:   Estudiantes físicos de posgrado, según créditos aprobados, por créditos matriculados.  2024</t>
  </si>
  <si>
    <t>d/</t>
  </si>
  <si>
    <t>a/ Corresponde a 51 profesorados.</t>
  </si>
  <si>
    <t>b/ Corresponde a 18 profesorados.</t>
  </si>
  <si>
    <t>d/ Corresponde a 6 profesorado.</t>
  </si>
  <si>
    <t>Cuadro  D6:   Estudiantes físicos de pregrado y grado, según materias aprobadas en el año, por unidad.  2024</t>
  </si>
  <si>
    <t>Cuadro D1: Distribución de plazas del Programa de Docencia, por programa y subprograma.  2024</t>
  </si>
  <si>
    <r>
      <t xml:space="preserve">Cuadro D2:  Número de titulaciones </t>
    </r>
    <r>
      <rPr>
        <vertAlign val="superscript"/>
        <sz val="11"/>
        <rFont val="Arial"/>
        <family val="2"/>
      </rPr>
      <t>1/</t>
    </r>
    <r>
      <rPr>
        <sz val="11"/>
        <rFont val="Arial"/>
        <family val="2"/>
      </rPr>
      <t xml:space="preserve"> ofrecidas, según pregrado y grado, por unidad.  2024</t>
    </r>
  </si>
  <si>
    <t>Cuadro D4:  Estudiantes físicos de pregrado y grado, según materias matriculadas en el año, por unidad.  2024</t>
  </si>
  <si>
    <t>Cuadro D5:   Estudiantes físicos de posgrado, según materias matriculadas en el año, por especialidad. 2024</t>
  </si>
  <si>
    <t>Cuadro D 7:    Estudiantes físicos de posgrado, según materias aprobadas en el año, por especialidad. 2024</t>
  </si>
  <si>
    <t>Cuadro D9:    Estudiantes físicos de posgrado, según créditos matriculados en el año, por especialidad. 2024</t>
  </si>
  <si>
    <t>Cuadro D11:   Estudiantes físicos de posgrado, según créditos aprobados en el año, por especialidad. 2024</t>
  </si>
  <si>
    <r>
      <t>2/</t>
    </r>
    <r>
      <rPr>
        <sz val="11"/>
        <color theme="1"/>
        <rFont val="Calibri"/>
        <family val="2"/>
        <scheme val="minor"/>
      </rPr>
      <t xml:space="preserve"> Corresponde a las materias que no tienen créditos, tales como: Seminarios de Graduación </t>
    </r>
    <r>
      <rPr>
        <strike/>
        <sz val="11"/>
        <color theme="1"/>
        <rFont val="Calibri"/>
        <family val="2"/>
        <scheme val="minor"/>
      </rPr>
      <t>y las Deportivas</t>
    </r>
    <r>
      <rPr>
        <sz val="11"/>
        <color theme="1"/>
        <rFont val="Calibri"/>
        <family val="2"/>
        <scheme val="minor"/>
      </rPr>
      <t>.</t>
    </r>
  </si>
  <si>
    <t>Cuadro D16:   Títulos otorgados a graduados de pregrado y grado, según grado académico obtenido, por unidad.  2024.</t>
  </si>
  <si>
    <t>Cuadro D17   Títulos otorgados a graduados de pregrado y grado, según género, por unidad.  2024</t>
  </si>
  <si>
    <t xml:space="preserve">   Bibliotecología y Est. de la Infor.</t>
  </si>
  <si>
    <t xml:space="preserve">   Español como Segunda Lengua</t>
  </si>
  <si>
    <t xml:space="preserve">   Estudios Interdisciplinarios</t>
  </si>
  <si>
    <t xml:space="preserve">   Estudios de la Mujer</t>
  </si>
  <si>
    <t xml:space="preserve">                         por sede y área.  2024</t>
  </si>
  <si>
    <t>Cuadro D18:  Títulos otorgados a graduados de posgrado, según género,  por especialidad.  2024</t>
  </si>
  <si>
    <t>Distribución de plazas del Programa de Docencia, por programa y subprograma. 2024.</t>
  </si>
  <si>
    <t>Número de titulaciones ofrecidas, según grado y posgrado, por unidad. 2024.</t>
  </si>
  <si>
    <t>Número de posgrados ofrecidos, por área 2024.</t>
  </si>
  <si>
    <t>Estudiantes físicos de pregrado y grado, según materias matriculadas en el año, por unidad. 2024.</t>
  </si>
  <si>
    <t>Estudiantes físicos de posgrado, según materias matriculadas en el año, por especialidad. 2024.</t>
  </si>
  <si>
    <t>Estudiantes físicos de pregrado y grado, según materias aprobadas en el año, por unidad. 2024.</t>
  </si>
  <si>
    <t>Estudiantes físicos de posgrado, según materias aprobadas en el año, por especialidad. 2024.</t>
  </si>
  <si>
    <t>Estudiantes físicos de pregrado y grado, según créditos matriculados en el año, por unidad. 2024.</t>
  </si>
  <si>
    <t>Estudiantes físicos de posgrado, según créditos matriculados en el año, por especialidad. 2024.</t>
  </si>
  <si>
    <t>Estudiantes físicos de pregrado y grado, según créditos aprobados en el año, por unidad. 2024.</t>
  </si>
  <si>
    <t>Estudiantes físicos de posgrado, según créditos aprobados, en el año, por especialidad. 2024.</t>
  </si>
  <si>
    <t>Títulos otorgados a graduados de pregrado y grado, según grado académico obtenido, por unidad. 2024.</t>
  </si>
  <si>
    <t>Títulos otorgados a graduados de pregrado y grado, según género, por unidad. 2024.</t>
  </si>
  <si>
    <t>Títulos otorgados a graduados de pregrado, grado y posgrado, según género, por área y sede 2024.</t>
  </si>
  <si>
    <t>Títulos otorgados a graduados de posgrado, según género, por especialidad. 2024.</t>
  </si>
  <si>
    <r>
      <t>2/</t>
    </r>
    <r>
      <rPr>
        <sz val="11"/>
        <color theme="1"/>
        <rFont val="Calibri"/>
        <family val="2"/>
        <scheme val="minor"/>
      </rPr>
      <t xml:space="preserve">  Corresponde a las materias que no tienen créditos, tales como: Seminarios de Graduación </t>
    </r>
    <r>
      <rPr>
        <strike/>
        <sz val="11"/>
        <color theme="1"/>
        <rFont val="Calibri"/>
        <family val="2"/>
        <scheme val="minor"/>
      </rPr>
      <t>y las Deportivas</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</si>
</sst>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0"/>
    <numFmt numFmtId="165" formatCode="#,##0.000"/>
    <numFmt numFmtId="166" formatCode="###0"/>
    <numFmt numFmtId="167" formatCode="#,###;\(#,###\)"/>
    <numFmt numFmtId="168" formatCode="[$₡-140A]\ #,##0.00;[Red]\-[$₡-140A]\ #,##0.00"/>
    <numFmt numFmtId="169" formatCode="_-* #,##0.00\ [$€]_-;\-* #,##0.00\ [$€]_-;_-* &quot;-&quot;??\ [$€]_-;_-@_-"/>
    <numFmt numFmtId="170" formatCode="0.000"/>
  </numFmts>
  <fonts count="37">
    <font>
      <sz val="11"/>
      <color theme="1"/>
      <name val="Calibri"/>
      <family val="2"/>
      <scheme val="minor"/>
    </font>
    <font>
      <sz val="12"/>
      <color theme="1"/>
      <name val="Times New Roman"/>
      <family val="1"/>
    </font>
    <font>
      <b/>
      <sz val="12"/>
      <color theme="1"/>
      <name val="Times New Roman"/>
      <family val="1"/>
    </font>
    <font>
      <sz val="10"/>
      <name val="Arial"/>
      <family val="2"/>
    </font>
    <font>
      <b/>
      <sz val="10"/>
      <name val="Arial"/>
      <family val="2"/>
    </font>
    <font>
      <b/>
      <vertAlign val="superscript"/>
      <sz val="10"/>
      <name val="Arial"/>
      <family val="2"/>
    </font>
    <font>
      <sz val="10"/>
      <color indexed="8"/>
      <name val="Arial"/>
      <family val="2"/>
    </font>
    <font>
      <vertAlign val="superscript"/>
      <sz val="10"/>
      <name val="Arial"/>
      <family val="2"/>
    </font>
    <font>
      <sz val="11"/>
      <color theme="1"/>
      <name val="Calibri"/>
      <family val="2"/>
      <scheme val="minor"/>
    </font>
    <font>
      <sz val="10"/>
      <color theme="1"/>
      <name val="Arial"/>
      <family val="2"/>
    </font>
    <font>
      <sz val="11"/>
      <name val="Arial"/>
      <family val="2"/>
    </font>
    <font>
      <sz val="11"/>
      <color indexed="8"/>
      <name val="Arial"/>
      <family val="2"/>
    </font>
    <font>
      <b/>
      <sz val="11"/>
      <name val="Arial"/>
      <family val="2"/>
    </font>
    <font>
      <sz val="10"/>
      <color rgb="FF010205"/>
      <name val="Arial"/>
      <family val="2"/>
    </font>
    <font>
      <sz val="10"/>
      <color rgb="FF000000"/>
      <name val="Arial"/>
      <family val="2"/>
    </font>
    <font>
      <b/>
      <sz val="10"/>
      <color indexed="8"/>
      <name val="Arial"/>
      <family val="2"/>
    </font>
    <font>
      <sz val="12"/>
      <name val="Arial"/>
      <family val="2"/>
    </font>
    <font>
      <vertAlign val="superscript"/>
      <sz val="12"/>
      <name val="Arial"/>
      <family val="2"/>
    </font>
    <font>
      <vertAlign val="superscript"/>
      <sz val="11"/>
      <name val="Arial"/>
      <family val="2"/>
    </font>
    <font>
      <b/>
      <sz val="12"/>
      <name val="Arial"/>
      <family val="2"/>
    </font>
    <font>
      <sz val="11"/>
      <color rgb="FF000000"/>
      <name val="Calibri"/>
      <family val="2"/>
    </font>
    <font>
      <sz val="11"/>
      <color rgb="FF000000"/>
      <name val="Arial"/>
      <family val="2"/>
    </font>
    <font>
      <b/>
      <i/>
      <u/>
      <sz val="11"/>
      <color rgb="FF000000"/>
      <name val="Arial1"/>
    </font>
    <font>
      <b/>
      <sz val="10"/>
      <color rgb="FF000000"/>
      <name val="Arial"/>
      <family val="2"/>
    </font>
    <font>
      <sz val="11"/>
      <color rgb="FF000000"/>
      <name val="Arial1"/>
      <charset val="1"/>
    </font>
    <font>
      <b/>
      <sz val="10"/>
      <color rgb="FF010205"/>
      <name val="Arial"/>
      <family val="2"/>
    </font>
    <font>
      <sz val="10"/>
      <color rgb="FFCC0000"/>
      <name val="Calibri"/>
      <family val="2"/>
    </font>
    <font>
      <b/>
      <sz val="11"/>
      <color indexed="8"/>
      <name val="Arial"/>
      <family val="2"/>
    </font>
    <font>
      <sz val="11"/>
      <color theme="1"/>
      <name val="Arial"/>
      <family val="2"/>
    </font>
    <font>
      <b/>
      <sz val="11"/>
      <color theme="1"/>
      <name val="Arial"/>
      <family val="2"/>
    </font>
    <font>
      <b/>
      <sz val="10"/>
      <color theme="1"/>
      <name val="Arial"/>
      <family val="2"/>
    </font>
    <font>
      <sz val="12"/>
      <color rgb="FF000000"/>
      <name val="Times New Roman"/>
      <family val="1"/>
    </font>
    <font>
      <sz val="10"/>
      <color rgb="FF000000"/>
      <name val="Liberation Sans"/>
    </font>
    <font>
      <vertAlign val="superscript"/>
      <sz val="10"/>
      <color rgb="FF000000"/>
      <name val="Arial"/>
      <family val="2"/>
    </font>
    <font>
      <sz val="10"/>
      <name val="Arial"/>
      <family val="2"/>
    </font>
    <font>
      <sz val="9"/>
      <color rgb="FF000000"/>
      <name val="Arial"/>
      <family val="2"/>
    </font>
    <font>
      <strike/>
      <sz val="11"/>
      <color theme="1"/>
      <name val="Calibri"/>
      <family val="2"/>
      <scheme val="minor"/>
    </font>
  </fonts>
  <fills count="2">
    <fill>
      <patternFill patternType="none"/>
    </fill>
    <fill>
      <patternFill patternType="gray125"/>
    </fill>
  </fills>
  <borders count="8">
    <border>
      <left/>
      <right/>
      <top/>
      <bottom/>
      <diagonal/>
    </border>
    <border>
      <left/>
      <right/>
      <top style="medium">
        <color indexed="64"/>
      </top>
      <bottom/>
      <diagonal/>
    </border>
    <border>
      <left/>
      <right/>
      <top/>
      <bottom style="thin">
        <color indexed="64"/>
      </bottom>
      <diagonal/>
    </border>
    <border>
      <left/>
      <right/>
      <top style="thin">
        <color indexed="64"/>
      </top>
      <bottom style="dashed">
        <color indexed="64"/>
      </bottom>
      <diagonal/>
    </border>
    <border>
      <left/>
      <right/>
      <top style="dashed">
        <color indexed="64"/>
      </top>
      <bottom/>
      <diagonal/>
    </border>
    <border>
      <left/>
      <right/>
      <top/>
      <bottom style="medium">
        <color indexed="64"/>
      </bottom>
      <diagonal/>
    </border>
    <border>
      <left/>
      <right/>
      <top style="dotted">
        <color indexed="64"/>
      </top>
      <bottom/>
      <diagonal/>
    </border>
    <border>
      <left/>
      <right/>
      <top/>
      <bottom style="dotted">
        <color indexed="64"/>
      </bottom>
      <diagonal/>
    </border>
  </borders>
  <cellStyleXfs count="62">
    <xf numFmtId="0" fontId="0"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20" fillId="0" borderId="0"/>
    <xf numFmtId="0" fontId="21" fillId="0" borderId="0"/>
    <xf numFmtId="168" fontId="22" fillId="0" borderId="0" applyBorder="0" applyProtection="0"/>
    <xf numFmtId="0" fontId="24" fillId="0" borderId="0"/>
    <xf numFmtId="169" fontId="3" fillId="0" borderId="0" applyFont="0" applyFill="0" applyBorder="0" applyAlignment="0" applyProtection="0"/>
    <xf numFmtId="0" fontId="3" fillId="0" borderId="0"/>
    <xf numFmtId="0" fontId="8" fillId="0" borderId="0"/>
    <xf numFmtId="0" fontId="8" fillId="0" borderId="0"/>
    <xf numFmtId="0" fontId="8" fillId="0" borderId="0"/>
    <xf numFmtId="0" fontId="8" fillId="0" borderId="0"/>
    <xf numFmtId="0" fontId="26" fillId="0" borderId="0" applyNumberFormat="0" applyBorder="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applyNumberFormat="0" applyFont="0" applyBorder="0" applyProtection="0">
      <alignment horizontal="left"/>
    </xf>
    <xf numFmtId="0" fontId="32" fillId="0" borderId="0" applyNumberFormat="0" applyFont="0" applyBorder="0" applyProtection="0"/>
    <xf numFmtId="0" fontId="8" fillId="0" borderId="0"/>
    <xf numFmtId="0" fontId="8" fillId="0" borderId="0"/>
    <xf numFmtId="0" fontId="8" fillId="0" borderId="0"/>
    <xf numFmtId="0" fontId="8" fillId="0" borderId="0"/>
    <xf numFmtId="0" fontId="8" fillId="0" borderId="0"/>
    <xf numFmtId="0" fontId="21" fillId="0" borderId="0" applyNumberFormat="0" applyBorder="0" applyProtection="0"/>
    <xf numFmtId="0" fontId="34" fillId="0" borderId="0"/>
    <xf numFmtId="0" fontId="8" fillId="0" borderId="0"/>
    <xf numFmtId="0" fontId="8" fillId="0" borderId="0"/>
  </cellStyleXfs>
  <cellXfs count="302">
    <xf numFmtId="0" fontId="0" fillId="0" borderId="0" xfId="0"/>
    <xf numFmtId="0" fontId="0" fillId="0" borderId="0" xfId="0" applyAlignment="1">
      <alignment horizontal="left"/>
    </xf>
    <xf numFmtId="0" fontId="3" fillId="0" borderId="0" xfId="0" applyFont="1"/>
    <xf numFmtId="4" fontId="4" fillId="0" borderId="0" xfId="0" applyNumberFormat="1" applyFont="1"/>
    <xf numFmtId="0" fontId="4" fillId="0" borderId="0" xfId="0" applyFont="1"/>
    <xf numFmtId="4" fontId="4" fillId="0" borderId="0" xfId="0" applyNumberFormat="1" applyFont="1" applyAlignment="1">
      <alignment horizontal="right"/>
    </xf>
    <xf numFmtId="4" fontId="4" fillId="0" borderId="4" xfId="0" applyNumberFormat="1" applyFont="1" applyBorder="1" applyAlignment="1">
      <alignment horizontal="center"/>
    </xf>
    <xf numFmtId="0" fontId="4" fillId="0" borderId="4" xfId="0" applyFont="1" applyBorder="1" applyAlignment="1">
      <alignment horizontal="center"/>
    </xf>
    <xf numFmtId="4" fontId="4" fillId="0" borderId="0" xfId="0" applyNumberFormat="1" applyFont="1" applyAlignment="1">
      <alignment horizontal="center"/>
    </xf>
    <xf numFmtId="4" fontId="3" fillId="0" borderId="0" xfId="0" applyNumberFormat="1" applyFont="1"/>
    <xf numFmtId="0" fontId="6" fillId="0" borderId="0" xfId="0" applyFont="1" applyAlignment="1" applyProtection="1">
      <alignment horizontal="left"/>
      <protection locked="0"/>
    </xf>
    <xf numFmtId="0" fontId="7" fillId="0" borderId="0" xfId="0" applyFont="1"/>
    <xf numFmtId="0" fontId="9" fillId="0" borderId="0" xfId="0" applyFont="1"/>
    <xf numFmtId="0" fontId="9" fillId="0" borderId="1" xfId="0" applyFont="1" applyBorder="1"/>
    <xf numFmtId="0" fontId="9" fillId="0" borderId="5" xfId="0" applyFont="1" applyBorder="1"/>
    <xf numFmtId="4" fontId="9" fillId="0" borderId="0" xfId="0" applyNumberFormat="1" applyFont="1"/>
    <xf numFmtId="2" fontId="9" fillId="0" borderId="0" xfId="0" applyNumberFormat="1" applyFont="1"/>
    <xf numFmtId="0" fontId="9" fillId="0" borderId="0" xfId="0" applyFont="1" applyAlignment="1">
      <alignment horizontal="center"/>
    </xf>
    <xf numFmtId="4" fontId="9" fillId="0" borderId="1" xfId="0" applyNumberFormat="1" applyFont="1" applyBorder="1"/>
    <xf numFmtId="4" fontId="9" fillId="0" borderId="5" xfId="0" applyNumberFormat="1" applyFont="1" applyBorder="1"/>
    <xf numFmtId="0" fontId="3" fillId="0" borderId="0" xfId="0" applyFont="1" applyAlignment="1">
      <alignment horizontal="justify"/>
    </xf>
    <xf numFmtId="3" fontId="13" fillId="0" borderId="0" xfId="13" applyNumberFormat="1" applyFont="1" applyAlignment="1">
      <alignment horizontal="right" vertical="top" wrapText="1"/>
    </xf>
    <xf numFmtId="3" fontId="13" fillId="0" borderId="0" xfId="16" applyNumberFormat="1" applyFont="1" applyAlignment="1">
      <alignment vertical="top"/>
    </xf>
    <xf numFmtId="3" fontId="13" fillId="0" borderId="0" xfId="12" applyNumberFormat="1" applyFont="1" applyAlignment="1">
      <alignment vertical="top"/>
    </xf>
    <xf numFmtId="3" fontId="13" fillId="0" borderId="0" xfId="13" applyNumberFormat="1" applyFont="1" applyAlignment="1">
      <alignment vertical="top"/>
    </xf>
    <xf numFmtId="3" fontId="13" fillId="0" borderId="0" xfId="14" applyNumberFormat="1" applyFont="1" applyAlignment="1">
      <alignment horizontal="right"/>
    </xf>
    <xf numFmtId="3" fontId="14" fillId="0" borderId="0" xfId="22" applyNumberFormat="1" applyFont="1" applyAlignment="1">
      <alignment horizontal="right"/>
    </xf>
    <xf numFmtId="3" fontId="14" fillId="0" borderId="0" xfId="34" applyNumberFormat="1" applyFont="1" applyAlignment="1">
      <alignment horizontal="right" vertical="top"/>
    </xf>
    <xf numFmtId="166" fontId="14" fillId="0" borderId="0" xfId="34" applyNumberFormat="1" applyFont="1" applyAlignment="1">
      <alignment horizontal="right" vertical="top"/>
    </xf>
    <xf numFmtId="166" fontId="14" fillId="0" borderId="0" xfId="35" applyNumberFormat="1" applyFont="1" applyAlignment="1">
      <alignment horizontal="right" vertical="top"/>
    </xf>
    <xf numFmtId="3" fontId="14" fillId="0" borderId="0" xfId="37" applyNumberFormat="1" applyFont="1" applyAlignment="1">
      <alignment horizontal="right" vertical="top"/>
    </xf>
    <xf numFmtId="3" fontId="25" fillId="0" borderId="0" xfId="16" applyNumberFormat="1" applyFont="1" applyAlignment="1">
      <alignment vertical="top"/>
    </xf>
    <xf numFmtId="3" fontId="25" fillId="0" borderId="0" xfId="12" applyNumberFormat="1" applyFont="1" applyAlignment="1">
      <alignment vertical="top"/>
    </xf>
    <xf numFmtId="3" fontId="25" fillId="0" borderId="0" xfId="13" applyNumberFormat="1" applyFont="1" applyAlignment="1">
      <alignment vertical="top"/>
    </xf>
    <xf numFmtId="166" fontId="23" fillId="0" borderId="0" xfId="22" applyNumberFormat="1" applyFont="1" applyAlignment="1">
      <alignment horizontal="right" vertical="center"/>
    </xf>
    <xf numFmtId="3" fontId="14" fillId="0" borderId="0" xfId="40" applyNumberFormat="1" applyFont="1" applyAlignment="1">
      <alignment horizontal="right"/>
    </xf>
    <xf numFmtId="3" fontId="14" fillId="0" borderId="0" xfId="42" applyNumberFormat="1" applyFont="1" applyAlignment="1">
      <alignment horizontal="right"/>
    </xf>
    <xf numFmtId="0" fontId="10" fillId="0" borderId="0" xfId="1" applyFont="1"/>
    <xf numFmtId="164" fontId="10" fillId="0" borderId="0" xfId="1" applyNumberFormat="1" applyFont="1" applyAlignment="1">
      <alignment horizontal="center"/>
    </xf>
    <xf numFmtId="0" fontId="9" fillId="0" borderId="0" xfId="0" applyFont="1" applyAlignment="1">
      <alignment horizontal="left"/>
    </xf>
    <xf numFmtId="0" fontId="28" fillId="0" borderId="0" xfId="0" applyFont="1"/>
    <xf numFmtId="166" fontId="25" fillId="0" borderId="0" xfId="14" applyNumberFormat="1" applyFont="1" applyAlignment="1">
      <alignment horizontal="right" vertical="top"/>
    </xf>
    <xf numFmtId="166" fontId="25" fillId="0" borderId="0" xfId="13" applyNumberFormat="1" applyFont="1" applyAlignment="1">
      <alignment horizontal="right" vertical="top"/>
    </xf>
    <xf numFmtId="166" fontId="13" fillId="0" borderId="0" xfId="14" applyNumberFormat="1" applyFont="1" applyAlignment="1">
      <alignment horizontal="right" vertical="top"/>
    </xf>
    <xf numFmtId="3" fontId="14" fillId="0" borderId="0" xfId="44" applyNumberFormat="1" applyFont="1" applyAlignment="1">
      <alignment horizontal="right" vertical="top"/>
    </xf>
    <xf numFmtId="3" fontId="14" fillId="0" borderId="0" xfId="48" applyNumberFormat="1" applyFont="1" applyAlignment="1">
      <alignment horizontal="right" vertical="top"/>
    </xf>
    <xf numFmtId="0" fontId="29" fillId="0" borderId="0" xfId="0" applyFont="1" applyAlignment="1">
      <alignment horizontal="left"/>
    </xf>
    <xf numFmtId="0" fontId="29" fillId="0" borderId="0" xfId="0" applyFont="1"/>
    <xf numFmtId="0" fontId="30" fillId="0" borderId="0" xfId="0" applyFont="1" applyAlignment="1">
      <alignment horizontal="left"/>
    </xf>
    <xf numFmtId="0" fontId="28" fillId="0" borderId="0" xfId="0" applyFont="1" applyAlignment="1">
      <alignment vertical="center"/>
    </xf>
    <xf numFmtId="0" fontId="9" fillId="0" borderId="0" xfId="0" applyFont="1" applyAlignment="1">
      <alignment horizontal="left" wrapText="1"/>
    </xf>
    <xf numFmtId="0" fontId="2" fillId="0" borderId="0" xfId="0" applyFont="1" applyAlignment="1">
      <alignment horizontal="left" vertical="center"/>
    </xf>
    <xf numFmtId="0" fontId="1" fillId="0" borderId="0" xfId="0" applyFont="1" applyAlignment="1">
      <alignment horizontal="left" vertical="center"/>
    </xf>
    <xf numFmtId="0" fontId="31" fillId="0" borderId="0" xfId="0" applyFont="1" applyAlignment="1">
      <alignment horizontal="left" vertical="center"/>
    </xf>
    <xf numFmtId="0" fontId="29" fillId="0" borderId="0" xfId="0" applyFont="1" applyAlignment="1">
      <alignment vertical="center"/>
    </xf>
    <xf numFmtId="0" fontId="28" fillId="0" borderId="0" xfId="0" applyFont="1" applyAlignment="1">
      <alignment vertical="center" wrapText="1"/>
    </xf>
    <xf numFmtId="0" fontId="28" fillId="0" borderId="0" xfId="0" applyFont="1" applyAlignment="1">
      <alignment horizontal="justify" vertical="center" wrapText="1"/>
    </xf>
    <xf numFmtId="3" fontId="14" fillId="0" borderId="0" xfId="49" applyNumberFormat="1" applyFont="1" applyAlignment="1">
      <alignment horizontal="right" vertical="top"/>
    </xf>
    <xf numFmtId="166" fontId="14" fillId="0" borderId="0" xfId="49" applyNumberFormat="1" applyFont="1" applyAlignment="1">
      <alignment horizontal="right" vertical="top"/>
    </xf>
    <xf numFmtId="166" fontId="23" fillId="0" borderId="0" xfId="42" applyNumberFormat="1" applyFont="1" applyAlignment="1">
      <alignment horizontal="right"/>
    </xf>
    <xf numFmtId="3" fontId="25" fillId="0" borderId="0" xfId="2" applyNumberFormat="1" applyFont="1" applyAlignment="1">
      <alignment horizontal="right" vertical="top"/>
    </xf>
    <xf numFmtId="3" fontId="25" fillId="0" borderId="0" xfId="3" applyNumberFormat="1" applyFont="1" applyAlignment="1">
      <alignment horizontal="right" vertical="top"/>
    </xf>
    <xf numFmtId="3" fontId="25" fillId="0" borderId="0" xfId="4" applyNumberFormat="1" applyFont="1" applyAlignment="1">
      <alignment horizontal="right" vertical="top"/>
    </xf>
    <xf numFmtId="166" fontId="14" fillId="0" borderId="0" xfId="49" applyNumberFormat="1" applyFont="1" applyAlignment="1">
      <alignment horizontal="right"/>
    </xf>
    <xf numFmtId="170" fontId="9" fillId="0" borderId="0" xfId="0" applyNumberFormat="1" applyFont="1"/>
    <xf numFmtId="166" fontId="14" fillId="0" borderId="0" xfId="55" applyNumberFormat="1" applyFont="1" applyAlignment="1">
      <alignment horizontal="right" vertical="center"/>
    </xf>
    <xf numFmtId="166" fontId="14" fillId="0" borderId="0" xfId="57" applyNumberFormat="1" applyFont="1" applyAlignment="1">
      <alignment horizontal="right" vertical="center"/>
    </xf>
    <xf numFmtId="166" fontId="14" fillId="0" borderId="0" xfId="55" applyNumberFormat="1" applyFont="1" applyAlignment="1">
      <alignment horizontal="right"/>
    </xf>
    <xf numFmtId="166" fontId="14" fillId="0" borderId="0" xfId="54" applyNumberFormat="1" applyFont="1" applyAlignment="1">
      <alignment horizontal="right"/>
    </xf>
    <xf numFmtId="0" fontId="3" fillId="0" borderId="0" xfId="1"/>
    <xf numFmtId="2" fontId="3" fillId="0" borderId="0" xfId="1" applyNumberFormat="1"/>
    <xf numFmtId="164" fontId="3" fillId="0" borderId="0" xfId="1" applyNumberFormat="1"/>
    <xf numFmtId="0" fontId="10" fillId="0" borderId="0" xfId="59" applyFont="1"/>
    <xf numFmtId="165" fontId="11" fillId="0" borderId="0" xfId="59" applyNumberFormat="1" applyFont="1" applyAlignment="1">
      <alignment horizontal="center"/>
    </xf>
    <xf numFmtId="4" fontId="11" fillId="0" borderId="0" xfId="59" applyNumberFormat="1" applyFont="1" applyAlignment="1">
      <alignment horizontal="center"/>
    </xf>
    <xf numFmtId="4" fontId="10" fillId="0" borderId="0" xfId="59" applyNumberFormat="1" applyFont="1"/>
    <xf numFmtId="0" fontId="34" fillId="0" borderId="0" xfId="59"/>
    <xf numFmtId="0" fontId="11" fillId="0" borderId="0" xfId="59" applyFont="1" applyAlignment="1">
      <alignment horizontal="center"/>
    </xf>
    <xf numFmtId="0" fontId="10" fillId="0" borderId="0" xfId="59" applyFont="1" applyAlignment="1">
      <alignment horizontal="left"/>
    </xf>
    <xf numFmtId="0" fontId="10" fillId="0" borderId="1" xfId="59" applyFont="1" applyBorder="1" applyAlignment="1">
      <alignment horizontal="left"/>
    </xf>
    <xf numFmtId="0" fontId="11" fillId="0" borderId="1" xfId="59" applyFont="1" applyBorder="1" applyAlignment="1">
      <alignment horizontal="center"/>
    </xf>
    <xf numFmtId="4" fontId="11" fillId="0" borderId="1" xfId="59" applyNumberFormat="1" applyFont="1" applyBorder="1" applyAlignment="1">
      <alignment horizontal="center"/>
    </xf>
    <xf numFmtId="0" fontId="11" fillId="0" borderId="0" xfId="59" applyFont="1"/>
    <xf numFmtId="0" fontId="10" fillId="0" borderId="5" xfId="59" applyFont="1" applyBorder="1" applyAlignment="1">
      <alignment horizontal="left"/>
    </xf>
    <xf numFmtId="0" fontId="11" fillId="0" borderId="5" xfId="59" applyFont="1" applyBorder="1" applyAlignment="1">
      <alignment horizontal="center"/>
    </xf>
    <xf numFmtId="4" fontId="11" fillId="0" borderId="5" xfId="59" applyNumberFormat="1" applyFont="1" applyBorder="1" applyAlignment="1">
      <alignment horizontal="center"/>
    </xf>
    <xf numFmtId="1" fontId="11" fillId="0" borderId="0" xfId="59" applyNumberFormat="1" applyFont="1" applyAlignment="1">
      <alignment horizontal="center"/>
    </xf>
    <xf numFmtId="0" fontId="12" fillId="0" borderId="0" xfId="59" applyFont="1"/>
    <xf numFmtId="164" fontId="10" fillId="0" borderId="0" xfId="59" applyNumberFormat="1" applyFont="1" applyAlignment="1">
      <alignment horizontal="center"/>
    </xf>
    <xf numFmtId="2" fontId="10" fillId="0" borderId="0" xfId="59" applyNumberFormat="1" applyFont="1" applyAlignment="1">
      <alignment horizontal="center"/>
    </xf>
    <xf numFmtId="0" fontId="10" fillId="0" borderId="0" xfId="59" applyFont="1" applyAlignment="1">
      <alignment horizontal="center"/>
    </xf>
    <xf numFmtId="1" fontId="34" fillId="0" borderId="0" xfId="59" applyNumberFormat="1" applyAlignment="1">
      <alignment horizontal="center"/>
    </xf>
    <xf numFmtId="0" fontId="10" fillId="0" borderId="5" xfId="59" applyFont="1" applyBorder="1"/>
    <xf numFmtId="165" fontId="11" fillId="0" borderId="0" xfId="59" applyNumberFormat="1" applyFont="1" applyAlignment="1">
      <alignment horizontal="right"/>
    </xf>
    <xf numFmtId="4" fontId="11" fillId="0" borderId="0" xfId="59" applyNumberFormat="1" applyFont="1" applyAlignment="1">
      <alignment horizontal="right"/>
    </xf>
    <xf numFmtId="4" fontId="10" fillId="0" borderId="0" xfId="59" applyNumberFormat="1" applyFont="1" applyAlignment="1">
      <alignment horizontal="right"/>
    </xf>
    <xf numFmtId="2" fontId="34" fillId="0" borderId="0" xfId="59" applyNumberFormat="1"/>
    <xf numFmtId="0" fontId="11" fillId="0" borderId="0" xfId="59" applyFont="1" applyAlignment="1">
      <alignment horizontal="right"/>
    </xf>
    <xf numFmtId="0" fontId="11" fillId="0" borderId="1" xfId="59" applyFont="1" applyBorder="1" applyAlignment="1">
      <alignment horizontal="right"/>
    </xf>
    <xf numFmtId="4" fontId="11" fillId="0" borderId="1" xfId="59" applyNumberFormat="1" applyFont="1" applyBorder="1" applyAlignment="1">
      <alignment horizontal="right"/>
    </xf>
    <xf numFmtId="0" fontId="34" fillId="0" borderId="0" xfId="59" applyAlignment="1">
      <alignment horizontal="center"/>
    </xf>
    <xf numFmtId="0" fontId="11" fillId="0" borderId="5" xfId="59" applyFont="1" applyBorder="1" applyAlignment="1">
      <alignment horizontal="right"/>
    </xf>
    <xf numFmtId="4" fontId="11" fillId="0" borderId="5" xfId="59" applyNumberFormat="1" applyFont="1" applyBorder="1" applyAlignment="1">
      <alignment horizontal="right"/>
    </xf>
    <xf numFmtId="1" fontId="11" fillId="0" borderId="0" xfId="59" applyNumberFormat="1" applyFont="1" applyAlignment="1">
      <alignment horizontal="right"/>
    </xf>
    <xf numFmtId="164" fontId="12" fillId="0" borderId="0" xfId="59" applyNumberFormat="1" applyFont="1"/>
    <xf numFmtId="4" fontId="12" fillId="0" borderId="0" xfId="59" applyNumberFormat="1" applyFont="1"/>
    <xf numFmtId="164" fontId="12" fillId="0" borderId="0" xfId="59" applyNumberFormat="1" applyFont="1" applyAlignment="1">
      <alignment horizontal="right"/>
    </xf>
    <xf numFmtId="4" fontId="27" fillId="0" borderId="0" xfId="59" applyNumberFormat="1" applyFont="1" applyAlignment="1">
      <alignment horizontal="right"/>
    </xf>
    <xf numFmtId="1" fontId="27" fillId="0" borderId="0" xfId="59" applyNumberFormat="1" applyFont="1" applyAlignment="1">
      <alignment horizontal="center"/>
    </xf>
    <xf numFmtId="4" fontId="4" fillId="0" borderId="0" xfId="59" applyNumberFormat="1" applyFont="1"/>
    <xf numFmtId="4" fontId="34" fillId="0" borderId="0" xfId="59" applyNumberFormat="1"/>
    <xf numFmtId="164" fontId="10" fillId="0" borderId="0" xfId="59" applyNumberFormat="1" applyFont="1"/>
    <xf numFmtId="2" fontId="10" fillId="0" borderId="0" xfId="59" applyNumberFormat="1" applyFont="1"/>
    <xf numFmtId="164" fontId="3" fillId="0" borderId="0" xfId="59" applyNumberFormat="1" applyFont="1"/>
    <xf numFmtId="2" fontId="3" fillId="0" borderId="0" xfId="59" applyNumberFormat="1" applyFont="1"/>
    <xf numFmtId="0" fontId="3" fillId="0" borderId="0" xfId="59" applyFont="1"/>
    <xf numFmtId="0" fontId="34" fillId="0" borderId="1" xfId="59" applyBorder="1"/>
    <xf numFmtId="164" fontId="3" fillId="0" borderId="1" xfId="59" applyNumberFormat="1" applyFont="1" applyBorder="1"/>
    <xf numFmtId="2" fontId="3" fillId="0" borderId="1" xfId="59" applyNumberFormat="1" applyFont="1" applyBorder="1"/>
    <xf numFmtId="0" fontId="3" fillId="0" borderId="1" xfId="59" applyFont="1" applyBorder="1"/>
    <xf numFmtId="164" fontId="3" fillId="0" borderId="6" xfId="59" applyNumberFormat="1" applyFont="1" applyBorder="1" applyAlignment="1">
      <alignment horizontal="center"/>
    </xf>
    <xf numFmtId="2" fontId="3" fillId="0" borderId="6" xfId="59" applyNumberFormat="1" applyFont="1" applyBorder="1" applyAlignment="1">
      <alignment horizontal="center"/>
    </xf>
    <xf numFmtId="0" fontId="3" fillId="0" borderId="6" xfId="59" applyFont="1" applyBorder="1" applyAlignment="1">
      <alignment horizontal="center"/>
    </xf>
    <xf numFmtId="0" fontId="34" fillId="0" borderId="5" xfId="59" applyBorder="1"/>
    <xf numFmtId="164" fontId="3" fillId="0" borderId="5" xfId="59" applyNumberFormat="1" applyFont="1" applyBorder="1"/>
    <xf numFmtId="2" fontId="3" fillId="0" borderId="5" xfId="59" applyNumberFormat="1" applyFont="1" applyBorder="1"/>
    <xf numFmtId="0" fontId="3" fillId="0" borderId="5" xfId="59" applyFont="1" applyBorder="1"/>
    <xf numFmtId="0" fontId="4" fillId="0" borderId="0" xfId="59" applyFont="1"/>
    <xf numFmtId="166" fontId="14" fillId="0" borderId="0" xfId="60" applyNumberFormat="1" applyFont="1" applyAlignment="1">
      <alignment horizontal="right"/>
    </xf>
    <xf numFmtId="0" fontId="3" fillId="0" borderId="0" xfId="59" applyFont="1" applyAlignment="1">
      <alignment horizontal="right"/>
    </xf>
    <xf numFmtId="166" fontId="14" fillId="0" borderId="0" xfId="61" applyNumberFormat="1" applyFont="1" applyAlignment="1">
      <alignment horizontal="right"/>
    </xf>
    <xf numFmtId="166" fontId="6" fillId="0" borderId="0" xfId="59" applyNumberFormat="1" applyFont="1" applyAlignment="1">
      <alignment horizontal="right" vertical="top"/>
    </xf>
    <xf numFmtId="164" fontId="34" fillId="0" borderId="0" xfId="59" applyNumberFormat="1"/>
    <xf numFmtId="0" fontId="7" fillId="0" borderId="0" xfId="59" applyFont="1"/>
    <xf numFmtId="164" fontId="34" fillId="0" borderId="1" xfId="59" applyNumberFormat="1" applyBorder="1"/>
    <xf numFmtId="2" fontId="34" fillId="0" borderId="1" xfId="59" applyNumberFormat="1" applyBorder="1"/>
    <xf numFmtId="164" fontId="34" fillId="0" borderId="6" xfId="59" applyNumberFormat="1" applyBorder="1" applyAlignment="1">
      <alignment horizontal="center"/>
    </xf>
    <xf numFmtId="2" fontId="34" fillId="0" borderId="6" xfId="59" applyNumberFormat="1" applyBorder="1" applyAlignment="1">
      <alignment horizontal="center"/>
    </xf>
    <xf numFmtId="164" fontId="34" fillId="0" borderId="5" xfId="59" applyNumberFormat="1" applyBorder="1"/>
    <xf numFmtId="2" fontId="34" fillId="0" borderId="5" xfId="59" applyNumberFormat="1" applyBorder="1"/>
    <xf numFmtId="164" fontId="4" fillId="0" borderId="0" xfId="59" applyNumberFormat="1" applyFont="1" applyAlignment="1">
      <alignment horizontal="right"/>
    </xf>
    <xf numFmtId="2" fontId="4" fillId="0" borderId="0" xfId="59" applyNumberFormat="1" applyFont="1" applyAlignment="1">
      <alignment horizontal="right"/>
    </xf>
    <xf numFmtId="0" fontId="4" fillId="0" borderId="0" xfId="59" applyFont="1" applyAlignment="1">
      <alignment horizontal="right"/>
    </xf>
    <xf numFmtId="2" fontId="34" fillId="0" borderId="0" xfId="59" applyNumberFormat="1" applyAlignment="1">
      <alignment horizontal="right"/>
    </xf>
    <xf numFmtId="164" fontId="34" fillId="0" borderId="0" xfId="59" applyNumberFormat="1" applyAlignment="1">
      <alignment horizontal="right"/>
    </xf>
    <xf numFmtId="0" fontId="34" fillId="0" borderId="0" xfId="59" applyAlignment="1">
      <alignment horizontal="right"/>
    </xf>
    <xf numFmtId="166" fontId="14" fillId="0" borderId="0" xfId="60" applyNumberFormat="1" applyFont="1" applyAlignment="1">
      <alignment horizontal="right" vertical="top"/>
    </xf>
    <xf numFmtId="0" fontId="3" fillId="0" borderId="0" xfId="59" applyFont="1" applyAlignment="1">
      <alignment horizontal="center"/>
    </xf>
    <xf numFmtId="166" fontId="23" fillId="0" borderId="0" xfId="9" applyNumberFormat="1" applyFont="1" applyAlignment="1">
      <alignment horizontal="right" vertical="center"/>
    </xf>
    <xf numFmtId="166" fontId="23" fillId="0" borderId="0" xfId="8" applyNumberFormat="1" applyFont="1" applyAlignment="1">
      <alignment horizontal="right" vertical="center"/>
    </xf>
    <xf numFmtId="0" fontId="34" fillId="0" borderId="0" xfId="59" applyAlignment="1">
      <alignment horizontal="left"/>
    </xf>
    <xf numFmtId="166" fontId="14" fillId="0" borderId="0" xfId="61" applyNumberFormat="1" applyFont="1" applyAlignment="1">
      <alignment horizontal="right" vertical="top"/>
    </xf>
    <xf numFmtId="164" fontId="3" fillId="0" borderId="0" xfId="59" applyNumberFormat="1" applyFont="1" applyAlignment="1">
      <alignment horizontal="center"/>
    </xf>
    <xf numFmtId="164" fontId="4" fillId="0" borderId="0" xfId="59" applyNumberFormat="1" applyFont="1"/>
    <xf numFmtId="2" fontId="4" fillId="0" borderId="0" xfId="59" applyNumberFormat="1" applyFont="1"/>
    <xf numFmtId="166" fontId="4" fillId="0" borderId="0" xfId="59" applyNumberFormat="1" applyFont="1" applyAlignment="1">
      <alignment horizontal="right"/>
    </xf>
    <xf numFmtId="166" fontId="15" fillId="0" borderId="0" xfId="59" applyNumberFormat="1" applyFont="1" applyAlignment="1">
      <alignment horizontal="right" vertical="top"/>
    </xf>
    <xf numFmtId="166" fontId="3" fillId="0" borderId="0" xfId="59" applyNumberFormat="1" applyFont="1" applyAlignment="1">
      <alignment horizontal="right"/>
    </xf>
    <xf numFmtId="0" fontId="7" fillId="0" borderId="2" xfId="59" applyFont="1" applyBorder="1"/>
    <xf numFmtId="164" fontId="3" fillId="0" borderId="2" xfId="59" applyNumberFormat="1" applyFont="1" applyBorder="1"/>
    <xf numFmtId="2" fontId="3" fillId="0" borderId="2" xfId="59" applyNumberFormat="1" applyFont="1" applyBorder="1"/>
    <xf numFmtId="0" fontId="3" fillId="0" borderId="2" xfId="59" applyFont="1" applyBorder="1"/>
    <xf numFmtId="0" fontId="34" fillId="0" borderId="2" xfId="59" applyBorder="1"/>
    <xf numFmtId="164" fontId="34" fillId="0" borderId="2" xfId="59" applyNumberFormat="1" applyBorder="1"/>
    <xf numFmtId="3" fontId="14" fillId="0" borderId="0" xfId="60" applyNumberFormat="1" applyFont="1" applyAlignment="1">
      <alignment horizontal="right" vertical="top"/>
    </xf>
    <xf numFmtId="3" fontId="3" fillId="0" borderId="0" xfId="59" applyNumberFormat="1" applyFont="1"/>
    <xf numFmtId="164" fontId="3" fillId="0" borderId="0" xfId="59" applyNumberFormat="1" applyFont="1" applyAlignment="1">
      <alignment horizontal="right"/>
    </xf>
    <xf numFmtId="2" fontId="3" fillId="0" borderId="0" xfId="59" applyNumberFormat="1" applyFont="1" applyAlignment="1">
      <alignment horizontal="right"/>
    </xf>
    <xf numFmtId="0" fontId="9" fillId="0" borderId="0" xfId="59" applyFont="1"/>
    <xf numFmtId="3" fontId="30" fillId="0" borderId="0" xfId="59" applyNumberFormat="1" applyFont="1"/>
    <xf numFmtId="0" fontId="30" fillId="0" borderId="0" xfId="59" applyFont="1"/>
    <xf numFmtId="2" fontId="3" fillId="0" borderId="5" xfId="59" applyNumberFormat="1" applyFont="1" applyBorder="1" applyAlignment="1">
      <alignment horizontal="right"/>
    </xf>
    <xf numFmtId="0" fontId="3" fillId="0" borderId="5" xfId="59" applyFont="1" applyBorder="1" applyAlignment="1">
      <alignment horizontal="right"/>
    </xf>
    <xf numFmtId="164" fontId="3" fillId="0" borderId="5" xfId="59" applyNumberFormat="1" applyFont="1" applyBorder="1" applyAlignment="1">
      <alignment horizontal="right"/>
    </xf>
    <xf numFmtId="2" fontId="34" fillId="0" borderId="5" xfId="59" applyNumberFormat="1" applyBorder="1" applyAlignment="1">
      <alignment horizontal="right"/>
    </xf>
    <xf numFmtId="164" fontId="3" fillId="0" borderId="0" xfId="59" applyNumberFormat="1" applyFont="1" applyAlignment="1">
      <alignment horizontal="left"/>
    </xf>
    <xf numFmtId="3" fontId="14" fillId="0" borderId="0" xfId="61" applyNumberFormat="1" applyFont="1" applyAlignment="1">
      <alignment horizontal="right" vertical="top"/>
    </xf>
    <xf numFmtId="3" fontId="35" fillId="0" borderId="0" xfId="60" applyNumberFormat="1" applyFont="1" applyAlignment="1">
      <alignment horizontal="right" vertical="top"/>
    </xf>
    <xf numFmtId="1" fontId="4" fillId="0" borderId="0" xfId="59" applyNumberFormat="1" applyFont="1"/>
    <xf numFmtId="164" fontId="4" fillId="0" borderId="1" xfId="59" applyNumberFormat="1" applyFont="1" applyBorder="1"/>
    <xf numFmtId="2" fontId="4" fillId="0" borderId="1" xfId="59" applyNumberFormat="1" applyFont="1" applyBorder="1"/>
    <xf numFmtId="0" fontId="4" fillId="0" borderId="1" xfId="59" applyFont="1" applyBorder="1"/>
    <xf numFmtId="1" fontId="4" fillId="0" borderId="1" xfId="59" applyNumberFormat="1" applyFont="1" applyBorder="1"/>
    <xf numFmtId="4" fontId="4" fillId="0" borderId="1" xfId="59" applyNumberFormat="1" applyFont="1" applyBorder="1"/>
    <xf numFmtId="1" fontId="3" fillId="0" borderId="0" xfId="59" applyNumberFormat="1" applyFont="1"/>
    <xf numFmtId="4" fontId="3" fillId="0" borderId="0" xfId="59" applyNumberFormat="1" applyFont="1"/>
    <xf numFmtId="4" fontId="7" fillId="0" borderId="0" xfId="59" applyNumberFormat="1" applyFont="1"/>
    <xf numFmtId="164" fontId="6" fillId="0" borderId="0" xfId="59" applyNumberFormat="1" applyFont="1"/>
    <xf numFmtId="2" fontId="6" fillId="0" borderId="0" xfId="59" applyNumberFormat="1" applyFont="1"/>
    <xf numFmtId="0" fontId="6" fillId="0" borderId="0" xfId="59" applyFont="1"/>
    <xf numFmtId="1" fontId="3" fillId="0" borderId="7" xfId="59" applyNumberFormat="1" applyFont="1" applyBorder="1"/>
    <xf numFmtId="4" fontId="3" fillId="0" borderId="7" xfId="59" applyNumberFormat="1" applyFont="1" applyBorder="1"/>
    <xf numFmtId="164" fontId="6" fillId="0" borderId="6" xfId="59" applyNumberFormat="1" applyFont="1" applyBorder="1" applyAlignment="1">
      <alignment horizontal="center"/>
    </xf>
    <xf numFmtId="2" fontId="6" fillId="0" borderId="6" xfId="59" applyNumberFormat="1" applyFont="1" applyBorder="1" applyAlignment="1">
      <alignment horizontal="center"/>
    </xf>
    <xf numFmtId="4" fontId="7" fillId="0" borderId="6" xfId="59" applyNumberFormat="1" applyFont="1" applyBorder="1" applyAlignment="1">
      <alignment horizontal="center"/>
    </xf>
    <xf numFmtId="164" fontId="6" fillId="0" borderId="5" xfId="59" applyNumberFormat="1" applyFont="1" applyBorder="1"/>
    <xf numFmtId="2" fontId="6" fillId="0" borderId="5" xfId="59" applyNumberFormat="1" applyFont="1" applyBorder="1"/>
    <xf numFmtId="0" fontId="6" fillId="0" borderId="5" xfId="59" applyFont="1" applyBorder="1"/>
    <xf numFmtId="1" fontId="7" fillId="0" borderId="5" xfId="59" applyNumberFormat="1" applyFont="1" applyBorder="1"/>
    <xf numFmtId="4" fontId="7" fillId="0" borderId="5" xfId="59" applyNumberFormat="1" applyFont="1" applyBorder="1"/>
    <xf numFmtId="0" fontId="7" fillId="0" borderId="5" xfId="59" applyFont="1" applyBorder="1"/>
    <xf numFmtId="2" fontId="7" fillId="0" borderId="5" xfId="59" applyNumberFormat="1" applyFont="1" applyBorder="1"/>
    <xf numFmtId="2" fontId="15" fillId="0" borderId="0" xfId="59" applyNumberFormat="1" applyFont="1"/>
    <xf numFmtId="1" fontId="15" fillId="0" borderId="0" xfId="59" applyNumberFormat="1" applyFont="1"/>
    <xf numFmtId="4" fontId="15" fillId="0" borderId="0" xfId="59" applyNumberFormat="1" applyFont="1"/>
    <xf numFmtId="164" fontId="15" fillId="0" borderId="0" xfId="59" applyNumberFormat="1" applyFont="1"/>
    <xf numFmtId="1" fontId="6" fillId="0" borderId="0" xfId="59" applyNumberFormat="1" applyFont="1"/>
    <xf numFmtId="4" fontId="6" fillId="0" borderId="0" xfId="59" applyNumberFormat="1" applyFont="1"/>
    <xf numFmtId="0" fontId="15" fillId="0" borderId="0" xfId="59" applyFont="1"/>
    <xf numFmtId="3" fontId="15" fillId="0" borderId="0" xfId="59" applyNumberFormat="1" applyFont="1"/>
    <xf numFmtId="1" fontId="6" fillId="0" borderId="0" xfId="59" applyNumberFormat="1" applyFont="1" applyAlignment="1">
      <alignment horizontal="right" vertical="top"/>
    </xf>
    <xf numFmtId="1" fontId="6" fillId="0" borderId="5" xfId="59" applyNumberFormat="1" applyFont="1" applyBorder="1"/>
    <xf numFmtId="4" fontId="6" fillId="0" borderId="5" xfId="59" applyNumberFormat="1" applyFont="1" applyBorder="1"/>
    <xf numFmtId="1" fontId="34" fillId="0" borderId="0" xfId="59" applyNumberFormat="1"/>
    <xf numFmtId="3" fontId="14" fillId="0" borderId="0" xfId="61" applyNumberFormat="1" applyFont="1" applyAlignment="1">
      <alignment horizontal="right"/>
    </xf>
    <xf numFmtId="3" fontId="14" fillId="0" borderId="0" xfId="60" applyNumberFormat="1" applyFont="1" applyAlignment="1">
      <alignment horizontal="right"/>
    </xf>
    <xf numFmtId="3" fontId="34" fillId="0" borderId="0" xfId="59" applyNumberFormat="1"/>
    <xf numFmtId="3" fontId="14" fillId="0" borderId="0" xfId="61" applyNumberFormat="1" applyFont="1"/>
    <xf numFmtId="3" fontId="14" fillId="0" borderId="0" xfId="60" applyNumberFormat="1" applyFont="1"/>
    <xf numFmtId="164" fontId="34" fillId="0" borderId="6" xfId="59" applyNumberFormat="1" applyBorder="1"/>
    <xf numFmtId="2" fontId="34" fillId="0" borderId="6" xfId="59" applyNumberFormat="1" applyBorder="1"/>
    <xf numFmtId="164" fontId="10" fillId="0" borderId="0" xfId="59" applyNumberFormat="1" applyFont="1" applyAlignment="1">
      <alignment horizontal="right"/>
    </xf>
    <xf numFmtId="14" fontId="10" fillId="0" borderId="0" xfId="59" applyNumberFormat="1" applyFont="1"/>
    <xf numFmtId="14" fontId="10" fillId="0" borderId="0" xfId="59" applyNumberFormat="1" applyFont="1" applyAlignment="1">
      <alignment horizontal="right"/>
    </xf>
    <xf numFmtId="0" fontId="10" fillId="0" borderId="1" xfId="59" applyFont="1" applyBorder="1"/>
    <xf numFmtId="164" fontId="10" fillId="0" borderId="1" xfId="59" applyNumberFormat="1" applyFont="1" applyBorder="1"/>
    <xf numFmtId="4" fontId="10" fillId="0" borderId="1" xfId="59" applyNumberFormat="1" applyFont="1" applyBorder="1"/>
    <xf numFmtId="164" fontId="10" fillId="0" borderId="1" xfId="59" applyNumberFormat="1" applyFont="1" applyBorder="1" applyAlignment="1">
      <alignment horizontal="right"/>
    </xf>
    <xf numFmtId="164" fontId="10" fillId="0" borderId="0" xfId="59" applyNumberFormat="1" applyFont="1" applyAlignment="1">
      <alignment horizontal="left"/>
    </xf>
    <xf numFmtId="4" fontId="10" fillId="0" borderId="0" xfId="59" applyNumberFormat="1" applyFont="1" applyAlignment="1">
      <alignment horizontal="center"/>
    </xf>
    <xf numFmtId="164" fontId="10" fillId="0" borderId="5" xfId="59" applyNumberFormat="1" applyFont="1" applyBorder="1"/>
    <xf numFmtId="4" fontId="10" fillId="0" borderId="5" xfId="59" applyNumberFormat="1" applyFont="1" applyBorder="1"/>
    <xf numFmtId="164" fontId="10" fillId="0" borderId="5" xfId="59" applyNumberFormat="1" applyFont="1" applyBorder="1" applyAlignment="1">
      <alignment horizontal="right"/>
    </xf>
    <xf numFmtId="167" fontId="10" fillId="0" borderId="0" xfId="59" applyNumberFormat="1" applyFont="1" applyAlignment="1">
      <alignment horizontal="right"/>
    </xf>
    <xf numFmtId="0" fontId="10" fillId="0" borderId="0" xfId="59" applyFont="1" applyAlignment="1">
      <alignment horizontal="left" vertical="top"/>
    </xf>
    <xf numFmtId="0" fontId="10" fillId="0" borderId="0" xfId="59" applyFont="1" applyAlignment="1">
      <alignment horizontal="right"/>
    </xf>
    <xf numFmtId="0" fontId="12" fillId="0" borderId="0" xfId="59" applyFont="1" applyAlignment="1">
      <alignment horizontal="right"/>
    </xf>
    <xf numFmtId="0" fontId="10" fillId="0" borderId="0" xfId="59" applyFont="1" applyAlignment="1">
      <alignment horizontal="left" indent="1"/>
    </xf>
    <xf numFmtId="167" fontId="10" fillId="0" borderId="0" xfId="59" applyNumberFormat="1" applyFont="1" applyAlignment="1">
      <alignment horizontal="right" vertical="top"/>
    </xf>
    <xf numFmtId="0" fontId="10" fillId="0" borderId="0" xfId="59" applyFont="1" applyAlignment="1">
      <alignment horizontal="right" vertical="top"/>
    </xf>
    <xf numFmtId="3" fontId="10" fillId="0" borderId="0" xfId="59" applyNumberFormat="1" applyFont="1"/>
    <xf numFmtId="0" fontId="10" fillId="0" borderId="0" xfId="1" applyFont="1" applyAlignment="1">
      <alignment horizontal="left"/>
    </xf>
    <xf numFmtId="0" fontId="10" fillId="0" borderId="0" xfId="1" applyFont="1" applyAlignment="1">
      <alignment horizontal="center"/>
    </xf>
    <xf numFmtId="14" fontId="10" fillId="0" borderId="0" xfId="1" applyNumberFormat="1" applyFont="1" applyAlignment="1">
      <alignment horizontal="center"/>
    </xf>
    <xf numFmtId="0" fontId="10" fillId="0" borderId="1" xfId="1" applyFont="1" applyBorder="1"/>
    <xf numFmtId="164" fontId="10" fillId="0" borderId="1" xfId="1" applyNumberFormat="1" applyFont="1" applyBorder="1" applyAlignment="1">
      <alignment horizontal="center"/>
    </xf>
    <xf numFmtId="164" fontId="10" fillId="0" borderId="2" xfId="1" applyNumberFormat="1" applyFont="1" applyBorder="1" applyAlignment="1">
      <alignment horizontal="left"/>
    </xf>
    <xf numFmtId="164" fontId="10" fillId="0" borderId="2" xfId="1" applyNumberFormat="1" applyFont="1" applyBorder="1" applyAlignment="1">
      <alignment horizontal="center"/>
    </xf>
    <xf numFmtId="9" fontId="10" fillId="0" borderId="0" xfId="1" applyNumberFormat="1" applyFont="1" applyAlignment="1">
      <alignment horizontal="center"/>
    </xf>
    <xf numFmtId="0" fontId="10" fillId="0" borderId="5" xfId="1" applyFont="1" applyBorder="1"/>
    <xf numFmtId="164" fontId="10" fillId="0" borderId="5" xfId="1" applyNumberFormat="1" applyFont="1" applyBorder="1" applyAlignment="1">
      <alignment horizontal="center"/>
    </xf>
    <xf numFmtId="0" fontId="12" fillId="0" borderId="0" xfId="1" applyFont="1"/>
    <xf numFmtId="164" fontId="12" fillId="0" borderId="0" xfId="1" applyNumberFormat="1" applyFont="1" applyAlignment="1">
      <alignment horizontal="center"/>
    </xf>
    <xf numFmtId="2" fontId="12" fillId="0" borderId="0" xfId="1" applyNumberFormat="1" applyFont="1" applyAlignment="1">
      <alignment horizontal="center"/>
    </xf>
    <xf numFmtId="2" fontId="10" fillId="0" borderId="0" xfId="1" applyNumberFormat="1" applyFont="1" applyAlignment="1">
      <alignment horizontal="center"/>
    </xf>
    <xf numFmtId="167" fontId="10" fillId="0" borderId="0" xfId="1" applyNumberFormat="1" applyFont="1" applyAlignment="1">
      <alignment horizontal="center"/>
    </xf>
    <xf numFmtId="0" fontId="10" fillId="0" borderId="0" xfId="1" applyFont="1" applyAlignment="1">
      <alignment horizontal="left" indent="1"/>
    </xf>
    <xf numFmtId="1" fontId="10" fillId="0" borderId="0" xfId="1" applyNumberFormat="1" applyFont="1" applyAlignment="1">
      <alignment horizontal="center"/>
    </xf>
    <xf numFmtId="4" fontId="10" fillId="0" borderId="0" xfId="1" applyNumberFormat="1" applyFont="1" applyAlignment="1">
      <alignment horizontal="center"/>
    </xf>
    <xf numFmtId="1" fontId="10" fillId="0" borderId="1" xfId="1" applyNumberFormat="1" applyFont="1" applyBorder="1" applyAlignment="1">
      <alignment horizontal="center"/>
    </xf>
    <xf numFmtId="4" fontId="10" fillId="0" borderId="1" xfId="1" applyNumberFormat="1" applyFont="1" applyBorder="1" applyAlignment="1">
      <alignment horizontal="center"/>
    </xf>
    <xf numFmtId="1" fontId="10" fillId="0" borderId="7" xfId="1" applyNumberFormat="1" applyFont="1" applyBorder="1" applyAlignment="1">
      <alignment horizontal="center"/>
    </xf>
    <xf numFmtId="4" fontId="10" fillId="0" borderId="7" xfId="1" applyNumberFormat="1" applyFont="1" applyBorder="1" applyAlignment="1">
      <alignment horizontal="center"/>
    </xf>
    <xf numFmtId="1" fontId="10" fillId="0" borderId="5" xfId="1" applyNumberFormat="1" applyFont="1" applyBorder="1" applyAlignment="1">
      <alignment horizontal="center"/>
    </xf>
    <xf numFmtId="4" fontId="10" fillId="0" borderId="5" xfId="1" applyNumberFormat="1" applyFont="1" applyBorder="1" applyAlignment="1">
      <alignment horizontal="center"/>
    </xf>
    <xf numFmtId="3" fontId="12" fillId="0" borderId="0" xfId="1" applyNumberFormat="1" applyFont="1" applyAlignment="1">
      <alignment horizontal="center"/>
    </xf>
    <xf numFmtId="4" fontId="12" fillId="0" borderId="0" xfId="1" applyNumberFormat="1" applyFont="1" applyAlignment="1">
      <alignment horizontal="center"/>
    </xf>
    <xf numFmtId="1" fontId="12" fillId="0" borderId="0" xfId="1" applyNumberFormat="1" applyFont="1" applyAlignment="1">
      <alignment horizontal="center"/>
    </xf>
    <xf numFmtId="0" fontId="10" fillId="0" borderId="0" xfId="1" applyFont="1" applyAlignment="1">
      <alignment horizontal="center" vertical="top"/>
    </xf>
    <xf numFmtId="0" fontId="10" fillId="0" borderId="0" xfId="1" applyFont="1" applyAlignment="1">
      <alignment horizontal="left" vertical="top"/>
    </xf>
    <xf numFmtId="167" fontId="12" fillId="0" borderId="0" xfId="1" applyNumberFormat="1" applyFont="1" applyAlignment="1">
      <alignment horizontal="center"/>
    </xf>
    <xf numFmtId="0" fontId="18" fillId="0" borderId="0" xfId="1" applyFont="1"/>
    <xf numFmtId="0" fontId="16" fillId="0" borderId="0" xfId="1" applyFont="1"/>
    <xf numFmtId="164" fontId="16" fillId="0" borderId="0" xfId="1" applyNumberFormat="1" applyFont="1" applyAlignment="1">
      <alignment horizontal="center"/>
    </xf>
    <xf numFmtId="0" fontId="16" fillId="0" borderId="0" xfId="1" applyFont="1" applyAlignment="1">
      <alignment horizontal="center"/>
    </xf>
    <xf numFmtId="14" fontId="16" fillId="0" borderId="0" xfId="1" applyNumberFormat="1" applyFont="1" applyAlignment="1">
      <alignment horizontal="center"/>
    </xf>
    <xf numFmtId="0" fontId="16" fillId="0" borderId="1" xfId="1" applyFont="1" applyBorder="1"/>
    <xf numFmtId="164" fontId="16" fillId="0" borderId="1" xfId="1" applyNumberFormat="1" applyFont="1" applyBorder="1" applyAlignment="1">
      <alignment horizontal="center"/>
    </xf>
    <xf numFmtId="164" fontId="16" fillId="0" borderId="2" xfId="1" applyNumberFormat="1" applyFont="1" applyBorder="1" applyAlignment="1">
      <alignment horizontal="left"/>
    </xf>
    <xf numFmtId="164" fontId="16" fillId="0" borderId="2" xfId="1" applyNumberFormat="1" applyFont="1" applyBorder="1" applyAlignment="1">
      <alignment horizontal="center"/>
    </xf>
    <xf numFmtId="9" fontId="16" fillId="0" borderId="0" xfId="1" applyNumberFormat="1" applyFont="1" applyAlignment="1">
      <alignment horizontal="center"/>
    </xf>
    <xf numFmtId="0" fontId="16" fillId="0" borderId="5" xfId="1" applyFont="1" applyBorder="1"/>
    <xf numFmtId="164" fontId="16" fillId="0" borderId="5" xfId="1" applyNumberFormat="1" applyFont="1" applyBorder="1" applyAlignment="1">
      <alignment horizontal="center"/>
    </xf>
    <xf numFmtId="0" fontId="19" fillId="0" borderId="0" xfId="1" applyFont="1"/>
    <xf numFmtId="2" fontId="16" fillId="0" borderId="0" xfId="1" applyNumberFormat="1" applyFont="1" applyAlignment="1">
      <alignment horizontal="center"/>
    </xf>
    <xf numFmtId="4" fontId="16" fillId="0" borderId="0" xfId="1" applyNumberFormat="1" applyFont="1" applyAlignment="1">
      <alignment horizontal="center"/>
    </xf>
    <xf numFmtId="167" fontId="16" fillId="0" borderId="0" xfId="1" applyNumberFormat="1" applyFont="1" applyAlignment="1">
      <alignment horizontal="center"/>
    </xf>
    <xf numFmtId="0" fontId="28" fillId="0" borderId="0" xfId="0" applyFont="1" applyAlignment="1">
      <alignment vertical="center" wrapText="1"/>
    </xf>
    <xf numFmtId="0" fontId="28" fillId="0" borderId="0" xfId="0" applyFont="1" applyAlignment="1">
      <alignment horizontal="justify" vertical="center" wrapText="1"/>
    </xf>
    <xf numFmtId="0" fontId="4" fillId="0" borderId="2" xfId="0" applyFont="1" applyBorder="1" applyAlignment="1">
      <alignment horizontal="center"/>
    </xf>
    <xf numFmtId="0" fontId="4" fillId="0" borderId="3" xfId="0" applyFont="1" applyBorder="1" applyAlignment="1">
      <alignment horizontal="center"/>
    </xf>
    <xf numFmtId="4" fontId="4" fillId="0" borderId="3" xfId="0" applyNumberFormat="1" applyFont="1" applyBorder="1" applyAlignment="1">
      <alignment horizontal="center"/>
    </xf>
    <xf numFmtId="0" fontId="10" fillId="0" borderId="7" xfId="59" applyFont="1" applyBorder="1" applyAlignment="1">
      <alignment horizontal="center"/>
    </xf>
    <xf numFmtId="0" fontId="11" fillId="0" borderId="7" xfId="59" applyFont="1" applyBorder="1" applyAlignment="1">
      <alignment horizontal="center"/>
    </xf>
    <xf numFmtId="4" fontId="11" fillId="0" borderId="7" xfId="59" applyNumberFormat="1" applyFont="1" applyBorder="1" applyAlignment="1">
      <alignment horizontal="center"/>
    </xf>
    <xf numFmtId="164" fontId="3" fillId="0" borderId="7" xfId="59" applyNumberFormat="1" applyFont="1" applyBorder="1" applyAlignment="1">
      <alignment horizontal="center"/>
    </xf>
    <xf numFmtId="164" fontId="34" fillId="0" borderId="7" xfId="59" applyNumberFormat="1" applyBorder="1" applyAlignment="1">
      <alignment horizontal="center"/>
    </xf>
    <xf numFmtId="164" fontId="3" fillId="0" borderId="0" xfId="59" applyNumberFormat="1" applyFont="1" applyAlignment="1">
      <alignment horizontal="center"/>
    </xf>
    <xf numFmtId="164" fontId="10" fillId="0" borderId="7" xfId="59" applyNumberFormat="1" applyFont="1" applyBorder="1" applyAlignment="1">
      <alignment horizontal="center"/>
    </xf>
    <xf numFmtId="164" fontId="10" fillId="0" borderId="2" xfId="1" applyNumberFormat="1" applyFont="1" applyBorder="1" applyAlignment="1">
      <alignment horizontal="center"/>
    </xf>
    <xf numFmtId="1" fontId="10" fillId="0" borderId="7" xfId="1" applyNumberFormat="1" applyFont="1" applyBorder="1" applyAlignment="1">
      <alignment horizontal="center"/>
    </xf>
    <xf numFmtId="164" fontId="16" fillId="0" borderId="2" xfId="1" applyNumberFormat="1" applyFont="1" applyBorder="1" applyAlignment="1">
      <alignment horizontal="center"/>
    </xf>
  </cellXfs>
  <cellStyles count="62">
    <cellStyle name="Default" xfId="58" xr:uid="{5E39F96B-434C-4675-8980-470E6CEFDEBF}"/>
    <cellStyle name="Euro" xfId="32" xr:uid="{00000000-0005-0000-0000-000000000000}"/>
    <cellStyle name="Normal" xfId="0" builtinId="0"/>
    <cellStyle name="Normal 2" xfId="28" xr:uid="{00000000-0005-0000-0000-000003000000}"/>
    <cellStyle name="Normal 2 2" xfId="53" xr:uid="{00000000-0005-0000-0000-000004000000}"/>
    <cellStyle name="Normal 2 3" xfId="1" xr:uid="{00000000-0005-0000-0000-000005000000}"/>
    <cellStyle name="Normal 3" xfId="29" xr:uid="{00000000-0005-0000-0000-000006000000}"/>
    <cellStyle name="Normal 4" xfId="31" xr:uid="{00000000-0005-0000-0000-000007000000}"/>
    <cellStyle name="Normal 5" xfId="33" xr:uid="{00000000-0005-0000-0000-000008000000}"/>
    <cellStyle name="Normal 6" xfId="59" xr:uid="{0C53F1EC-650A-4051-8D53-5F9FD49DAFE3}"/>
    <cellStyle name="Pivot Table Category" xfId="51" xr:uid="{00000000-0005-0000-0000-000013000000}"/>
    <cellStyle name="Pivot Table Value" xfId="52" xr:uid="{00000000-0005-0000-0000-000014000000}"/>
    <cellStyle name="style1459790871708" xfId="11" xr:uid="{00000000-0005-0000-0000-000016000000}"/>
    <cellStyle name="style1459790871858" xfId="10" xr:uid="{00000000-0005-0000-0000-000017000000}"/>
    <cellStyle name="style1459954280664" xfId="24" xr:uid="{00000000-0005-0000-0000-000018000000}"/>
    <cellStyle name="style1488388455790" xfId="9" xr:uid="{00000000-0005-0000-0000-000019000000}"/>
    <cellStyle name="style1488388455857" xfId="8" xr:uid="{00000000-0005-0000-0000-00001A000000}"/>
    <cellStyle name="style1488389756850" xfId="25" xr:uid="{00000000-0005-0000-0000-00001B000000}"/>
    <cellStyle name="style1488389756878" xfId="26" xr:uid="{00000000-0005-0000-0000-00001C000000}"/>
    <cellStyle name="style1522862456190" xfId="23" xr:uid="{00000000-0005-0000-0000-00001D000000}"/>
    <cellStyle name="style1522862456294" xfId="22" xr:uid="{00000000-0005-0000-0000-00001E000000}"/>
    <cellStyle name="style1554828064357" xfId="19" xr:uid="{00000000-0005-0000-0000-00001F000000}"/>
    <cellStyle name="style1554828064420" xfId="18" xr:uid="{00000000-0005-0000-0000-000020000000}"/>
    <cellStyle name="style1554828065317" xfId="17" xr:uid="{00000000-0005-0000-0000-000021000000}"/>
    <cellStyle name="style1554828065786" xfId="5" xr:uid="{00000000-0005-0000-0000-000022000000}"/>
    <cellStyle name="style1554828065843" xfId="6" xr:uid="{00000000-0005-0000-0000-000023000000}"/>
    <cellStyle name="style1554828065903" xfId="7" xr:uid="{00000000-0005-0000-0000-000024000000}"/>
    <cellStyle name="style1554828066028" xfId="2" xr:uid="{00000000-0005-0000-0000-000025000000}"/>
    <cellStyle name="style1554828066074" xfId="3" xr:uid="{00000000-0005-0000-0000-000026000000}"/>
    <cellStyle name="style1554828066137" xfId="4" xr:uid="{00000000-0005-0000-0000-000027000000}"/>
    <cellStyle name="style1554828066294" xfId="20" xr:uid="{00000000-0005-0000-0000-000028000000}"/>
    <cellStyle name="style1554830305406" xfId="21" xr:uid="{00000000-0005-0000-0000-000029000000}"/>
    <cellStyle name="style1554830305453" xfId="14" xr:uid="{00000000-0005-0000-0000-00002A000000}"/>
    <cellStyle name="style1554830305515" xfId="15" xr:uid="{00000000-0005-0000-0000-00002B000000}"/>
    <cellStyle name="style1554830305655" xfId="16" xr:uid="{00000000-0005-0000-0000-00002C000000}"/>
    <cellStyle name="style1554830305701" xfId="12" xr:uid="{00000000-0005-0000-0000-00002D000000}"/>
    <cellStyle name="style1554830305764" xfId="13" xr:uid="{00000000-0005-0000-0000-00002E000000}"/>
    <cellStyle name="style1584120583682" xfId="35" xr:uid="{00000000-0005-0000-0000-00002F000000}"/>
    <cellStyle name="style1584120583761" xfId="34" xr:uid="{00000000-0005-0000-0000-000030000000}"/>
    <cellStyle name="style1584121248836" xfId="36" xr:uid="{00000000-0005-0000-0000-000031000000}"/>
    <cellStyle name="style1584121248883" xfId="37" xr:uid="{00000000-0005-0000-0000-000032000000}"/>
    <cellStyle name="style1616522695840" xfId="43" xr:uid="{00000000-0005-0000-0000-000033000000}"/>
    <cellStyle name="style1616522696327" xfId="40" xr:uid="{00000000-0005-0000-0000-000034000000}"/>
    <cellStyle name="style1616522696374" xfId="39" xr:uid="{00000000-0005-0000-0000-000035000000}"/>
    <cellStyle name="style1618243634818" xfId="41" xr:uid="{00000000-0005-0000-0000-000036000000}"/>
    <cellStyle name="style1618243634880" xfId="42" xr:uid="{00000000-0005-0000-0000-000037000000}"/>
    <cellStyle name="style1647362492800" xfId="48" xr:uid="{00000000-0005-0000-0000-000038000000}"/>
    <cellStyle name="style1647362492831" xfId="47" xr:uid="{00000000-0005-0000-0000-000039000000}"/>
    <cellStyle name="style1647362517188" xfId="45" xr:uid="{00000000-0005-0000-0000-00003A000000}"/>
    <cellStyle name="style1647362517547" xfId="46" xr:uid="{00000000-0005-0000-0000-00003B000000}"/>
    <cellStyle name="style1647362517578" xfId="44" xr:uid="{00000000-0005-0000-0000-00003C000000}"/>
    <cellStyle name="style1681748910997" xfId="50" xr:uid="{00000000-0005-0000-0000-00003D000000}"/>
    <cellStyle name="style1681748911047" xfId="49" xr:uid="{00000000-0005-0000-0000-00003E000000}"/>
    <cellStyle name="style1714667949052" xfId="56" xr:uid="{48D166C3-54FF-4843-B04C-4EFBBB220FFC}"/>
    <cellStyle name="style1714667949079" xfId="57" xr:uid="{BAD71970-30B7-4FC4-85FB-CAB55FE9151D}"/>
    <cellStyle name="style1714667949123" xfId="54" xr:uid="{3E9FCD82-6E65-4474-B424-F8590DE021A2}"/>
    <cellStyle name="style1714667949142" xfId="55" xr:uid="{415B39DA-243F-4117-A753-4BF1F6EBA21C}"/>
    <cellStyle name="style1751299378359" xfId="61" xr:uid="{E4A2D23F-12F8-4E57-8ECA-9E7A7CB19201}"/>
    <cellStyle name="style1751299378375" xfId="60" xr:uid="{C75381DC-D0F7-4748-A5F3-40D924BCB177}"/>
    <cellStyle name="Texto explicativo 2" xfId="27" xr:uid="{00000000-0005-0000-0000-000040000000}"/>
    <cellStyle name="Texto explicativo 3" xfId="30" xr:uid="{00000000-0005-0000-0000-000041000000}"/>
    <cellStyle name="Warning" xfId="38" xr:uid="{00000000-0005-0000-0000-000042000000}"/>
  </cellStyles>
  <dxfs count="2">
    <dxf>
      <font>
        <color theme="0"/>
      </font>
    </dxf>
    <dxf>
      <font>
        <color theme="0"/>
      </font>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714375</xdr:colOff>
      <xdr:row>5</xdr:row>
      <xdr:rowOff>0</xdr:rowOff>
    </xdr:from>
    <xdr:to>
      <xdr:col>0</xdr:col>
      <xdr:colOff>1247775</xdr:colOff>
      <xdr:row>8</xdr:row>
      <xdr:rowOff>114300</xdr:rowOff>
    </xdr:to>
    <xdr:sp macro="" textlink="">
      <xdr:nvSpPr>
        <xdr:cNvPr id="2" name="Line 1">
          <a:extLst>
            <a:ext uri="{FF2B5EF4-FFF2-40B4-BE49-F238E27FC236}">
              <a16:creationId xmlns:a16="http://schemas.microsoft.com/office/drawing/2014/main" id="{251530DF-5CFC-4E0F-8A29-5C78FEA81404}"/>
            </a:ext>
          </a:extLst>
        </xdr:cNvPr>
        <xdr:cNvSpPr>
          <a:spLocks noChangeShapeType="1"/>
        </xdr:cNvSpPr>
      </xdr:nvSpPr>
      <xdr:spPr bwMode="auto">
        <a:xfrm>
          <a:off x="714375" y="723900"/>
          <a:ext cx="5334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714375</xdr:colOff>
      <xdr:row>5</xdr:row>
      <xdr:rowOff>0</xdr:rowOff>
    </xdr:from>
    <xdr:to>
      <xdr:col>0</xdr:col>
      <xdr:colOff>1247775</xdr:colOff>
      <xdr:row>8</xdr:row>
      <xdr:rowOff>114300</xdr:rowOff>
    </xdr:to>
    <xdr:sp macro="" textlink="">
      <xdr:nvSpPr>
        <xdr:cNvPr id="3" name="Line 1">
          <a:extLst>
            <a:ext uri="{FF2B5EF4-FFF2-40B4-BE49-F238E27FC236}">
              <a16:creationId xmlns:a16="http://schemas.microsoft.com/office/drawing/2014/main" id="{DC2E83DC-ED93-42AF-A5DF-A5FCF70C7367}"/>
            </a:ext>
          </a:extLst>
        </xdr:cNvPr>
        <xdr:cNvSpPr>
          <a:spLocks noChangeShapeType="1"/>
        </xdr:cNvSpPr>
      </xdr:nvSpPr>
      <xdr:spPr bwMode="auto">
        <a:xfrm>
          <a:off x="714375" y="723900"/>
          <a:ext cx="5334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514350</xdr:colOff>
      <xdr:row>4</xdr:row>
      <xdr:rowOff>161925</xdr:rowOff>
    </xdr:from>
    <xdr:to>
      <xdr:col>0</xdr:col>
      <xdr:colOff>1162050</xdr:colOff>
      <xdr:row>9</xdr:row>
      <xdr:rowOff>0</xdr:rowOff>
    </xdr:to>
    <xdr:sp macro="" textlink="">
      <xdr:nvSpPr>
        <xdr:cNvPr id="2" name="Line 2">
          <a:extLst>
            <a:ext uri="{FF2B5EF4-FFF2-40B4-BE49-F238E27FC236}">
              <a16:creationId xmlns:a16="http://schemas.microsoft.com/office/drawing/2014/main" id="{1C20FB07-6A18-46F0-ACB2-65E0E95B38F7}"/>
            </a:ext>
          </a:extLst>
        </xdr:cNvPr>
        <xdr:cNvSpPr>
          <a:spLocks noChangeShapeType="1"/>
        </xdr:cNvSpPr>
      </xdr:nvSpPr>
      <xdr:spPr bwMode="auto">
        <a:xfrm>
          <a:off x="514350" y="809625"/>
          <a:ext cx="64770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685800</xdr:colOff>
      <xdr:row>5</xdr:row>
      <xdr:rowOff>0</xdr:rowOff>
    </xdr:from>
    <xdr:to>
      <xdr:col>0</xdr:col>
      <xdr:colOff>1095375</xdr:colOff>
      <xdr:row>9</xdr:row>
      <xdr:rowOff>0</xdr:rowOff>
    </xdr:to>
    <xdr:sp macro="" textlink="">
      <xdr:nvSpPr>
        <xdr:cNvPr id="2" name="Line 3">
          <a:extLst>
            <a:ext uri="{FF2B5EF4-FFF2-40B4-BE49-F238E27FC236}">
              <a16:creationId xmlns:a16="http://schemas.microsoft.com/office/drawing/2014/main" id="{8A909AAD-E095-46E2-8B2B-28B2A75988A9}"/>
            </a:ext>
          </a:extLst>
        </xdr:cNvPr>
        <xdr:cNvSpPr>
          <a:spLocks noChangeShapeType="1"/>
        </xdr:cNvSpPr>
      </xdr:nvSpPr>
      <xdr:spPr bwMode="auto">
        <a:xfrm>
          <a:off x="685800" y="819150"/>
          <a:ext cx="409575" cy="990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533400</xdr:colOff>
      <xdr:row>6</xdr:row>
      <xdr:rowOff>19050</xdr:rowOff>
    </xdr:from>
    <xdr:to>
      <xdr:col>0</xdr:col>
      <xdr:colOff>1152525</xdr:colOff>
      <xdr:row>10</xdr:row>
      <xdr:rowOff>0</xdr:rowOff>
    </xdr:to>
    <xdr:sp macro="" textlink="">
      <xdr:nvSpPr>
        <xdr:cNvPr id="2" name="Line 2">
          <a:extLst>
            <a:ext uri="{FF2B5EF4-FFF2-40B4-BE49-F238E27FC236}">
              <a16:creationId xmlns:a16="http://schemas.microsoft.com/office/drawing/2014/main" id="{BAE97463-3DF6-40CB-9CE7-EB249D96D840}"/>
            </a:ext>
          </a:extLst>
        </xdr:cNvPr>
        <xdr:cNvSpPr>
          <a:spLocks noChangeShapeType="1"/>
        </xdr:cNvSpPr>
      </xdr:nvSpPr>
      <xdr:spPr bwMode="auto">
        <a:xfrm>
          <a:off x="533400" y="923925"/>
          <a:ext cx="619125"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561975</xdr:colOff>
      <xdr:row>5</xdr:row>
      <xdr:rowOff>0</xdr:rowOff>
    </xdr:from>
    <xdr:to>
      <xdr:col>0</xdr:col>
      <xdr:colOff>1181100</xdr:colOff>
      <xdr:row>8</xdr:row>
      <xdr:rowOff>171450</xdr:rowOff>
    </xdr:to>
    <xdr:sp macro="" textlink="">
      <xdr:nvSpPr>
        <xdr:cNvPr id="2" name="Line 2">
          <a:extLst>
            <a:ext uri="{FF2B5EF4-FFF2-40B4-BE49-F238E27FC236}">
              <a16:creationId xmlns:a16="http://schemas.microsoft.com/office/drawing/2014/main" id="{94259F4C-DA0A-4669-9279-4FC4FC1D1DBB}"/>
            </a:ext>
          </a:extLst>
        </xdr:cNvPr>
        <xdr:cNvSpPr>
          <a:spLocks noChangeShapeType="1"/>
        </xdr:cNvSpPr>
      </xdr:nvSpPr>
      <xdr:spPr bwMode="auto">
        <a:xfrm>
          <a:off x="561975" y="819150"/>
          <a:ext cx="619125"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628650</xdr:colOff>
      <xdr:row>5</xdr:row>
      <xdr:rowOff>0</xdr:rowOff>
    </xdr:from>
    <xdr:to>
      <xdr:col>0</xdr:col>
      <xdr:colOff>1247775</xdr:colOff>
      <xdr:row>8</xdr:row>
      <xdr:rowOff>161925</xdr:rowOff>
    </xdr:to>
    <xdr:sp macro="" textlink="">
      <xdr:nvSpPr>
        <xdr:cNvPr id="2" name="Line 2">
          <a:extLst>
            <a:ext uri="{FF2B5EF4-FFF2-40B4-BE49-F238E27FC236}">
              <a16:creationId xmlns:a16="http://schemas.microsoft.com/office/drawing/2014/main" id="{8683656E-331F-40AC-BCC0-83D8B834A0FE}"/>
            </a:ext>
          </a:extLst>
        </xdr:cNvPr>
        <xdr:cNvSpPr>
          <a:spLocks noChangeShapeType="1"/>
        </xdr:cNvSpPr>
      </xdr:nvSpPr>
      <xdr:spPr bwMode="auto">
        <a:xfrm>
          <a:off x="628650" y="733425"/>
          <a:ext cx="619125" cy="666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790575</xdr:colOff>
      <xdr:row>4</xdr:row>
      <xdr:rowOff>123825</xdr:rowOff>
    </xdr:from>
    <xdr:to>
      <xdr:col>0</xdr:col>
      <xdr:colOff>1390650</xdr:colOff>
      <xdr:row>8</xdr:row>
      <xdr:rowOff>161925</xdr:rowOff>
    </xdr:to>
    <xdr:sp macro="" textlink="">
      <xdr:nvSpPr>
        <xdr:cNvPr id="2" name="Line 2">
          <a:extLst>
            <a:ext uri="{FF2B5EF4-FFF2-40B4-BE49-F238E27FC236}">
              <a16:creationId xmlns:a16="http://schemas.microsoft.com/office/drawing/2014/main" id="{EAEB14AA-C47E-478E-B291-A213467A56C4}"/>
            </a:ext>
          </a:extLst>
        </xdr:cNvPr>
        <xdr:cNvSpPr>
          <a:spLocks noChangeShapeType="1"/>
        </xdr:cNvSpPr>
      </xdr:nvSpPr>
      <xdr:spPr bwMode="auto">
        <a:xfrm>
          <a:off x="790575" y="733425"/>
          <a:ext cx="600075" cy="666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638175</xdr:colOff>
      <xdr:row>5</xdr:row>
      <xdr:rowOff>0</xdr:rowOff>
    </xdr:from>
    <xdr:to>
      <xdr:col>0</xdr:col>
      <xdr:colOff>1257300</xdr:colOff>
      <xdr:row>8</xdr:row>
      <xdr:rowOff>161925</xdr:rowOff>
    </xdr:to>
    <xdr:sp macro="" textlink="">
      <xdr:nvSpPr>
        <xdr:cNvPr id="2" name="Line 2">
          <a:extLst>
            <a:ext uri="{FF2B5EF4-FFF2-40B4-BE49-F238E27FC236}">
              <a16:creationId xmlns:a16="http://schemas.microsoft.com/office/drawing/2014/main" id="{A95D2E57-989E-4735-AA46-54BE88F23717}"/>
            </a:ext>
          </a:extLst>
        </xdr:cNvPr>
        <xdr:cNvSpPr>
          <a:spLocks noChangeShapeType="1"/>
        </xdr:cNvSpPr>
      </xdr:nvSpPr>
      <xdr:spPr bwMode="auto">
        <a:xfrm>
          <a:off x="638175" y="733425"/>
          <a:ext cx="619125" cy="666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876300</xdr:colOff>
      <xdr:row>5</xdr:row>
      <xdr:rowOff>9525</xdr:rowOff>
    </xdr:from>
    <xdr:to>
      <xdr:col>0</xdr:col>
      <xdr:colOff>1495425</xdr:colOff>
      <xdr:row>9</xdr:row>
      <xdr:rowOff>9525</xdr:rowOff>
    </xdr:to>
    <xdr:sp macro="" textlink="">
      <xdr:nvSpPr>
        <xdr:cNvPr id="2" name="Line 2">
          <a:extLst>
            <a:ext uri="{FF2B5EF4-FFF2-40B4-BE49-F238E27FC236}">
              <a16:creationId xmlns:a16="http://schemas.microsoft.com/office/drawing/2014/main" id="{5A7DE82D-E65B-413C-9D33-B5B2985AF8FC}"/>
            </a:ext>
          </a:extLst>
        </xdr:cNvPr>
        <xdr:cNvSpPr>
          <a:spLocks noChangeShapeType="1"/>
        </xdr:cNvSpPr>
      </xdr:nvSpPr>
      <xdr:spPr bwMode="auto">
        <a:xfrm>
          <a:off x="876300" y="695325"/>
          <a:ext cx="61912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533400</xdr:colOff>
      <xdr:row>5</xdr:row>
      <xdr:rowOff>9525</xdr:rowOff>
    </xdr:from>
    <xdr:to>
      <xdr:col>0</xdr:col>
      <xdr:colOff>1123950</xdr:colOff>
      <xdr:row>9</xdr:row>
      <xdr:rowOff>114300</xdr:rowOff>
    </xdr:to>
    <xdr:sp macro="" textlink="">
      <xdr:nvSpPr>
        <xdr:cNvPr id="2" name="Line 1">
          <a:extLst>
            <a:ext uri="{FF2B5EF4-FFF2-40B4-BE49-F238E27FC236}">
              <a16:creationId xmlns:a16="http://schemas.microsoft.com/office/drawing/2014/main" id="{B83E79E0-AAE2-4991-9DE1-C7C56564EF2B}"/>
            </a:ext>
          </a:extLst>
        </xdr:cNvPr>
        <xdr:cNvSpPr>
          <a:spLocks noChangeShapeType="1"/>
        </xdr:cNvSpPr>
      </xdr:nvSpPr>
      <xdr:spPr bwMode="auto">
        <a:xfrm>
          <a:off x="533400" y="723900"/>
          <a:ext cx="590550" cy="771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857250</xdr:colOff>
      <xdr:row>5</xdr:row>
      <xdr:rowOff>19050</xdr:rowOff>
    </xdr:from>
    <xdr:to>
      <xdr:col>0</xdr:col>
      <xdr:colOff>1457325</xdr:colOff>
      <xdr:row>10</xdr:row>
      <xdr:rowOff>19050</xdr:rowOff>
    </xdr:to>
    <xdr:sp macro="" textlink="">
      <xdr:nvSpPr>
        <xdr:cNvPr id="2" name="Line 1">
          <a:extLst>
            <a:ext uri="{FF2B5EF4-FFF2-40B4-BE49-F238E27FC236}">
              <a16:creationId xmlns:a16="http://schemas.microsoft.com/office/drawing/2014/main" id="{8BE9C6E8-C30D-4C1F-8762-8B24BCD0AD30}"/>
            </a:ext>
          </a:extLst>
        </xdr:cNvPr>
        <xdr:cNvSpPr>
          <a:spLocks noChangeShapeType="1"/>
        </xdr:cNvSpPr>
      </xdr:nvSpPr>
      <xdr:spPr bwMode="auto">
        <a:xfrm>
          <a:off x="857250" y="714375"/>
          <a:ext cx="600075"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600075</xdr:colOff>
      <xdr:row>5</xdr:row>
      <xdr:rowOff>0</xdr:rowOff>
    </xdr:from>
    <xdr:to>
      <xdr:col>0</xdr:col>
      <xdr:colOff>1295400</xdr:colOff>
      <xdr:row>10</xdr:row>
      <xdr:rowOff>0</xdr:rowOff>
    </xdr:to>
    <xdr:sp macro="" textlink="">
      <xdr:nvSpPr>
        <xdr:cNvPr id="2" name="Line 2">
          <a:extLst>
            <a:ext uri="{FF2B5EF4-FFF2-40B4-BE49-F238E27FC236}">
              <a16:creationId xmlns:a16="http://schemas.microsoft.com/office/drawing/2014/main" id="{96333D1E-C4E3-4755-8014-4ABFE509AFE0}"/>
            </a:ext>
          </a:extLst>
        </xdr:cNvPr>
        <xdr:cNvSpPr>
          <a:spLocks noChangeShapeType="1"/>
        </xdr:cNvSpPr>
      </xdr:nvSpPr>
      <xdr:spPr bwMode="auto">
        <a:xfrm>
          <a:off x="600075" y="695325"/>
          <a:ext cx="695325" cy="838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781050</xdr:colOff>
      <xdr:row>5</xdr:row>
      <xdr:rowOff>19050</xdr:rowOff>
    </xdr:from>
    <xdr:to>
      <xdr:col>0</xdr:col>
      <xdr:colOff>1381125</xdr:colOff>
      <xdr:row>10</xdr:row>
      <xdr:rowOff>0</xdr:rowOff>
    </xdr:to>
    <xdr:sp macro="" textlink="">
      <xdr:nvSpPr>
        <xdr:cNvPr id="2" name="Line 2">
          <a:extLst>
            <a:ext uri="{FF2B5EF4-FFF2-40B4-BE49-F238E27FC236}">
              <a16:creationId xmlns:a16="http://schemas.microsoft.com/office/drawing/2014/main" id="{0DD356A2-24D1-4C00-9549-C31771D0C8A7}"/>
            </a:ext>
          </a:extLst>
        </xdr:cNvPr>
        <xdr:cNvSpPr>
          <a:spLocks noChangeShapeType="1"/>
        </xdr:cNvSpPr>
      </xdr:nvSpPr>
      <xdr:spPr bwMode="auto">
        <a:xfrm>
          <a:off x="781050" y="723900"/>
          <a:ext cx="600075" cy="695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B30"/>
  <sheetViews>
    <sheetView workbookViewId="0">
      <selection sqref="A1:B1"/>
    </sheetView>
  </sheetViews>
  <sheetFormatPr baseColWidth="10" defaultColWidth="11.42578125" defaultRowHeight="12.75"/>
  <cols>
    <col min="1" max="1" width="7" style="17" customWidth="1"/>
    <col min="2" max="2" width="129.28515625" style="39" customWidth="1"/>
    <col min="3" max="16384" width="11.42578125" style="39"/>
  </cols>
  <sheetData>
    <row r="1" spans="1:2">
      <c r="A1" s="48" t="s">
        <v>0</v>
      </c>
    </row>
    <row r="3" spans="1:2" ht="33.75" customHeight="1">
      <c r="A3" s="17">
        <v>1</v>
      </c>
      <c r="B3" s="50" t="s">
        <v>474</v>
      </c>
    </row>
    <row r="4" spans="1:2" ht="33.75" customHeight="1">
      <c r="A4" s="17">
        <v>2</v>
      </c>
      <c r="B4" s="50" t="s">
        <v>475</v>
      </c>
    </row>
    <row r="5" spans="1:2" ht="51" customHeight="1">
      <c r="A5" s="17">
        <v>3</v>
      </c>
      <c r="B5" s="50" t="s">
        <v>476</v>
      </c>
    </row>
    <row r="6" spans="1:2" ht="51">
      <c r="A6" s="17">
        <v>4</v>
      </c>
      <c r="B6" s="50" t="s">
        <v>477</v>
      </c>
    </row>
    <row r="7" spans="1:2" ht="51">
      <c r="A7" s="17">
        <v>5</v>
      </c>
      <c r="B7" s="50" t="s">
        <v>478</v>
      </c>
    </row>
    <row r="8" spans="1:2">
      <c r="A8" s="17">
        <v>6</v>
      </c>
      <c r="B8" s="39" t="s">
        <v>479</v>
      </c>
    </row>
    <row r="9" spans="1:2" ht="25.5">
      <c r="A9" s="17">
        <v>7</v>
      </c>
      <c r="B9" s="50" t="s">
        <v>480</v>
      </c>
    </row>
    <row r="10" spans="1:2" ht="25.5">
      <c r="A10" s="17">
        <v>8</v>
      </c>
      <c r="B10" s="50" t="s">
        <v>481</v>
      </c>
    </row>
    <row r="11" spans="1:2" ht="32.450000000000003" customHeight="1">
      <c r="A11" s="17">
        <v>9</v>
      </c>
      <c r="B11" s="50" t="s">
        <v>482</v>
      </c>
    </row>
    <row r="12" spans="1:2" ht="38.25">
      <c r="A12" s="17">
        <v>10</v>
      </c>
      <c r="B12" s="50" t="s">
        <v>483</v>
      </c>
    </row>
    <row r="13" spans="1:2" ht="47.25" customHeight="1">
      <c r="A13" s="17">
        <v>11</v>
      </c>
      <c r="B13" s="50" t="s">
        <v>484</v>
      </c>
    </row>
    <row r="14" spans="1:2" ht="49.5" customHeight="1">
      <c r="A14" s="17">
        <v>12</v>
      </c>
      <c r="B14" s="50" t="s">
        <v>485</v>
      </c>
    </row>
    <row r="15" spans="1:2" ht="43.15" customHeight="1">
      <c r="A15" s="17">
        <v>13</v>
      </c>
      <c r="B15" s="50" t="s">
        <v>486</v>
      </c>
    </row>
    <row r="16" spans="1:2" ht="31.5" customHeight="1">
      <c r="A16" s="17">
        <v>14</v>
      </c>
      <c r="B16" s="50" t="s">
        <v>487</v>
      </c>
    </row>
    <row r="17" spans="1:2" ht="42.6" customHeight="1">
      <c r="A17" s="17">
        <v>15</v>
      </c>
      <c r="B17" s="50" t="s">
        <v>488</v>
      </c>
    </row>
    <row r="18" spans="1:2" ht="21.75" customHeight="1">
      <c r="A18" s="17">
        <v>16</v>
      </c>
      <c r="B18" s="39" t="s">
        <v>489</v>
      </c>
    </row>
    <row r="19" spans="1:2" ht="42.6" customHeight="1">
      <c r="A19" s="17">
        <v>17</v>
      </c>
      <c r="B19" s="50" t="s">
        <v>490</v>
      </c>
    </row>
    <row r="20" spans="1:2" ht="31.5" customHeight="1">
      <c r="A20" s="17">
        <v>18</v>
      </c>
      <c r="B20" s="50" t="s">
        <v>491</v>
      </c>
    </row>
    <row r="21" spans="1:2" ht="18.75" customHeight="1">
      <c r="A21" s="17">
        <v>19</v>
      </c>
      <c r="B21" s="50" t="s">
        <v>492</v>
      </c>
    </row>
    <row r="22" spans="1:2" ht="18.75" customHeight="1">
      <c r="A22" s="17">
        <v>20</v>
      </c>
      <c r="B22" s="50" t="s">
        <v>493</v>
      </c>
    </row>
    <row r="23" spans="1:2" ht="18.75" customHeight="1">
      <c r="A23" s="17">
        <v>21</v>
      </c>
      <c r="B23" s="50" t="s">
        <v>494</v>
      </c>
    </row>
    <row r="24" spans="1:2" ht="18.75" customHeight="1">
      <c r="A24" s="17">
        <v>22</v>
      </c>
      <c r="B24" s="50" t="s">
        <v>495</v>
      </c>
    </row>
    <row r="25" spans="1:2" ht="18.75" customHeight="1">
      <c r="A25" s="17">
        <v>23</v>
      </c>
      <c r="B25" s="50" t="s">
        <v>496</v>
      </c>
    </row>
    <row r="26" spans="1:2" ht="18.75" customHeight="1">
      <c r="A26" s="17">
        <v>24</v>
      </c>
      <c r="B26" s="50" t="s">
        <v>497</v>
      </c>
    </row>
    <row r="27" spans="1:2" ht="18.75" customHeight="1">
      <c r="A27" s="17">
        <v>25</v>
      </c>
      <c r="B27" s="50" t="s">
        <v>498</v>
      </c>
    </row>
    <row r="28" spans="1:2" ht="18" customHeight="1">
      <c r="A28" s="17">
        <v>26</v>
      </c>
      <c r="B28" s="50" t="s">
        <v>499</v>
      </c>
    </row>
    <row r="29" spans="1:2" ht="50.25" customHeight="1">
      <c r="A29" s="17">
        <v>27</v>
      </c>
      <c r="B29" s="50" t="s">
        <v>500</v>
      </c>
    </row>
    <row r="30" spans="1:2" ht="36.75" customHeight="1">
      <c r="A30" s="17">
        <v>28</v>
      </c>
      <c r="B30" s="50" t="s">
        <v>501</v>
      </c>
    </row>
  </sheetData>
  <printOptions horizontalCentered="1"/>
  <pageMargins left="0.70866141732283472" right="0.70866141732283472" top="0.74803149606299213" bottom="0.74803149606299213" header="0.31496062992125984" footer="0.31496062992125984"/>
  <pageSetup scale="75" orientation="landscape"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80F04-75B8-4CBF-AA1B-02F3FD3189C8}">
  <dimension ref="A1:Q96"/>
  <sheetViews>
    <sheetView showZeros="0" zoomScaleNormal="100" workbookViewId="0">
      <selection activeCell="A4" sqref="A4"/>
    </sheetView>
  </sheetViews>
  <sheetFormatPr baseColWidth="10" defaultColWidth="8.85546875" defaultRowHeight="12.75"/>
  <cols>
    <col min="1" max="1" width="35.85546875" style="76" customWidth="1"/>
    <col min="2" max="2" width="8.140625" style="113" customWidth="1"/>
    <col min="3" max="3" width="2.5703125" style="113" customWidth="1"/>
    <col min="4" max="4" width="7.28515625" style="114" customWidth="1"/>
    <col min="5" max="5" width="2.85546875" style="115" customWidth="1"/>
    <col min="6" max="6" width="8.42578125" style="113" customWidth="1"/>
    <col min="7" max="7" width="8.140625" style="114" customWidth="1"/>
    <col min="8" max="8" width="2.85546875" style="115" customWidth="1"/>
    <col min="9" max="9" width="8.140625" style="113" customWidth="1"/>
    <col min="10" max="10" width="8.140625" style="114" customWidth="1"/>
    <col min="11" max="11" width="2.85546875" style="115" customWidth="1"/>
    <col min="12" max="12" width="8.140625" style="113" customWidth="1"/>
    <col min="13" max="13" width="8.140625" style="114" customWidth="1"/>
    <col min="14" max="14" width="2.85546875" style="115" customWidth="1"/>
    <col min="15" max="15" width="8.140625" style="113" customWidth="1"/>
    <col min="16" max="16" width="8.140625" style="96" customWidth="1"/>
    <col min="17" max="17" width="2.85546875" style="76" customWidth="1"/>
    <col min="18" max="256" width="8.85546875" style="76"/>
    <col min="257" max="257" width="35.85546875" style="76" customWidth="1"/>
    <col min="258" max="258" width="8.140625" style="76" customWidth="1"/>
    <col min="259" max="259" width="2.5703125" style="76" customWidth="1"/>
    <col min="260" max="260" width="7.28515625" style="76" customWidth="1"/>
    <col min="261" max="261" width="2.85546875" style="76" customWidth="1"/>
    <col min="262" max="262" width="8.42578125" style="76" customWidth="1"/>
    <col min="263" max="263" width="8.140625" style="76" customWidth="1"/>
    <col min="264" max="264" width="2.85546875" style="76" customWidth="1"/>
    <col min="265" max="266" width="8.140625" style="76" customWidth="1"/>
    <col min="267" max="267" width="2.85546875" style="76" customWidth="1"/>
    <col min="268" max="269" width="8.140625" style="76" customWidth="1"/>
    <col min="270" max="270" width="2.85546875" style="76" customWidth="1"/>
    <col min="271" max="272" width="8.140625" style="76" customWidth="1"/>
    <col min="273" max="273" width="2.85546875" style="76" customWidth="1"/>
    <col min="274" max="512" width="8.85546875" style="76"/>
    <col min="513" max="513" width="35.85546875" style="76" customWidth="1"/>
    <col min="514" max="514" width="8.140625" style="76" customWidth="1"/>
    <col min="515" max="515" width="2.5703125" style="76" customWidth="1"/>
    <col min="516" max="516" width="7.28515625" style="76" customWidth="1"/>
    <col min="517" max="517" width="2.85546875" style="76" customWidth="1"/>
    <col min="518" max="518" width="8.42578125" style="76" customWidth="1"/>
    <col min="519" max="519" width="8.140625" style="76" customWidth="1"/>
    <col min="520" max="520" width="2.85546875" style="76" customWidth="1"/>
    <col min="521" max="522" width="8.140625" style="76" customWidth="1"/>
    <col min="523" max="523" width="2.85546875" style="76" customWidth="1"/>
    <col min="524" max="525" width="8.140625" style="76" customWidth="1"/>
    <col min="526" max="526" width="2.85546875" style="76" customWidth="1"/>
    <col min="527" max="528" width="8.140625" style="76" customWidth="1"/>
    <col min="529" max="529" width="2.85546875" style="76" customWidth="1"/>
    <col min="530" max="768" width="8.85546875" style="76"/>
    <col min="769" max="769" width="35.85546875" style="76" customWidth="1"/>
    <col min="770" max="770" width="8.140625" style="76" customWidth="1"/>
    <col min="771" max="771" width="2.5703125" style="76" customWidth="1"/>
    <col min="772" max="772" width="7.28515625" style="76" customWidth="1"/>
    <col min="773" max="773" width="2.85546875" style="76" customWidth="1"/>
    <col min="774" max="774" width="8.42578125" style="76" customWidth="1"/>
    <col min="775" max="775" width="8.140625" style="76" customWidth="1"/>
    <col min="776" max="776" width="2.85546875" style="76" customWidth="1"/>
    <col min="777" max="778" width="8.140625" style="76" customWidth="1"/>
    <col min="779" max="779" width="2.85546875" style="76" customWidth="1"/>
    <col min="780" max="781" width="8.140625" style="76" customWidth="1"/>
    <col min="782" max="782" width="2.85546875" style="76" customWidth="1"/>
    <col min="783" max="784" width="8.140625" style="76" customWidth="1"/>
    <col min="785" max="785" width="2.85546875" style="76" customWidth="1"/>
    <col min="786" max="1024" width="8.85546875" style="76"/>
    <col min="1025" max="1025" width="35.85546875" style="76" customWidth="1"/>
    <col min="1026" max="1026" width="8.140625" style="76" customWidth="1"/>
    <col min="1027" max="1027" width="2.5703125" style="76" customWidth="1"/>
    <col min="1028" max="1028" width="7.28515625" style="76" customWidth="1"/>
    <col min="1029" max="1029" width="2.85546875" style="76" customWidth="1"/>
    <col min="1030" max="1030" width="8.42578125" style="76" customWidth="1"/>
    <col min="1031" max="1031" width="8.140625" style="76" customWidth="1"/>
    <col min="1032" max="1032" width="2.85546875" style="76" customWidth="1"/>
    <col min="1033" max="1034" width="8.140625" style="76" customWidth="1"/>
    <col min="1035" max="1035" width="2.85546875" style="76" customWidth="1"/>
    <col min="1036" max="1037" width="8.140625" style="76" customWidth="1"/>
    <col min="1038" max="1038" width="2.85546875" style="76" customWidth="1"/>
    <col min="1039" max="1040" width="8.140625" style="76" customWidth="1"/>
    <col min="1041" max="1041" width="2.85546875" style="76" customWidth="1"/>
    <col min="1042" max="1280" width="8.85546875" style="76"/>
    <col min="1281" max="1281" width="35.85546875" style="76" customWidth="1"/>
    <col min="1282" max="1282" width="8.140625" style="76" customWidth="1"/>
    <col min="1283" max="1283" width="2.5703125" style="76" customWidth="1"/>
    <col min="1284" max="1284" width="7.28515625" style="76" customWidth="1"/>
    <col min="1285" max="1285" width="2.85546875" style="76" customWidth="1"/>
    <col min="1286" max="1286" width="8.42578125" style="76" customWidth="1"/>
    <col min="1287" max="1287" width="8.140625" style="76" customWidth="1"/>
    <col min="1288" max="1288" width="2.85546875" style="76" customWidth="1"/>
    <col min="1289" max="1290" width="8.140625" style="76" customWidth="1"/>
    <col min="1291" max="1291" width="2.85546875" style="76" customWidth="1"/>
    <col min="1292" max="1293" width="8.140625" style="76" customWidth="1"/>
    <col min="1294" max="1294" width="2.85546875" style="76" customWidth="1"/>
    <col min="1295" max="1296" width="8.140625" style="76" customWidth="1"/>
    <col min="1297" max="1297" width="2.85546875" style="76" customWidth="1"/>
    <col min="1298" max="1536" width="8.85546875" style="76"/>
    <col min="1537" max="1537" width="35.85546875" style="76" customWidth="1"/>
    <col min="1538" max="1538" width="8.140625" style="76" customWidth="1"/>
    <col min="1539" max="1539" width="2.5703125" style="76" customWidth="1"/>
    <col min="1540" max="1540" width="7.28515625" style="76" customWidth="1"/>
    <col min="1541" max="1541" width="2.85546875" style="76" customWidth="1"/>
    <col min="1542" max="1542" width="8.42578125" style="76" customWidth="1"/>
    <col min="1543" max="1543" width="8.140625" style="76" customWidth="1"/>
    <col min="1544" max="1544" width="2.85546875" style="76" customWidth="1"/>
    <col min="1545" max="1546" width="8.140625" style="76" customWidth="1"/>
    <col min="1547" max="1547" width="2.85546875" style="76" customWidth="1"/>
    <col min="1548" max="1549" width="8.140625" style="76" customWidth="1"/>
    <col min="1550" max="1550" width="2.85546875" style="76" customWidth="1"/>
    <col min="1551" max="1552" width="8.140625" style="76" customWidth="1"/>
    <col min="1553" max="1553" width="2.85546875" style="76" customWidth="1"/>
    <col min="1554" max="1792" width="8.85546875" style="76"/>
    <col min="1793" max="1793" width="35.85546875" style="76" customWidth="1"/>
    <col min="1794" max="1794" width="8.140625" style="76" customWidth="1"/>
    <col min="1795" max="1795" width="2.5703125" style="76" customWidth="1"/>
    <col min="1796" max="1796" width="7.28515625" style="76" customWidth="1"/>
    <col min="1797" max="1797" width="2.85546875" style="76" customWidth="1"/>
    <col min="1798" max="1798" width="8.42578125" style="76" customWidth="1"/>
    <col min="1799" max="1799" width="8.140625" style="76" customWidth="1"/>
    <col min="1800" max="1800" width="2.85546875" style="76" customWidth="1"/>
    <col min="1801" max="1802" width="8.140625" style="76" customWidth="1"/>
    <col min="1803" max="1803" width="2.85546875" style="76" customWidth="1"/>
    <col min="1804" max="1805" width="8.140625" style="76" customWidth="1"/>
    <col min="1806" max="1806" width="2.85546875" style="76" customWidth="1"/>
    <col min="1807" max="1808" width="8.140625" style="76" customWidth="1"/>
    <col min="1809" max="1809" width="2.85546875" style="76" customWidth="1"/>
    <col min="1810" max="2048" width="8.85546875" style="76"/>
    <col min="2049" max="2049" width="35.85546875" style="76" customWidth="1"/>
    <col min="2050" max="2050" width="8.140625" style="76" customWidth="1"/>
    <col min="2051" max="2051" width="2.5703125" style="76" customWidth="1"/>
    <col min="2052" max="2052" width="7.28515625" style="76" customWidth="1"/>
    <col min="2053" max="2053" width="2.85546875" style="76" customWidth="1"/>
    <col min="2054" max="2054" width="8.42578125" style="76" customWidth="1"/>
    <col min="2055" max="2055" width="8.140625" style="76" customWidth="1"/>
    <col min="2056" max="2056" width="2.85546875" style="76" customWidth="1"/>
    <col min="2057" max="2058" width="8.140625" style="76" customWidth="1"/>
    <col min="2059" max="2059" width="2.85546875" style="76" customWidth="1"/>
    <col min="2060" max="2061" width="8.140625" style="76" customWidth="1"/>
    <col min="2062" max="2062" width="2.85546875" style="76" customWidth="1"/>
    <col min="2063" max="2064" width="8.140625" style="76" customWidth="1"/>
    <col min="2065" max="2065" width="2.85546875" style="76" customWidth="1"/>
    <col min="2066" max="2304" width="8.85546875" style="76"/>
    <col min="2305" max="2305" width="35.85546875" style="76" customWidth="1"/>
    <col min="2306" max="2306" width="8.140625" style="76" customWidth="1"/>
    <col min="2307" max="2307" width="2.5703125" style="76" customWidth="1"/>
    <col min="2308" max="2308" width="7.28515625" style="76" customWidth="1"/>
    <col min="2309" max="2309" width="2.85546875" style="76" customWidth="1"/>
    <col min="2310" max="2310" width="8.42578125" style="76" customWidth="1"/>
    <col min="2311" max="2311" width="8.140625" style="76" customWidth="1"/>
    <col min="2312" max="2312" width="2.85546875" style="76" customWidth="1"/>
    <col min="2313" max="2314" width="8.140625" style="76" customWidth="1"/>
    <col min="2315" max="2315" width="2.85546875" style="76" customWidth="1"/>
    <col min="2316" max="2317" width="8.140625" style="76" customWidth="1"/>
    <col min="2318" max="2318" width="2.85546875" style="76" customWidth="1"/>
    <col min="2319" max="2320" width="8.140625" style="76" customWidth="1"/>
    <col min="2321" max="2321" width="2.85546875" style="76" customWidth="1"/>
    <col min="2322" max="2560" width="8.85546875" style="76"/>
    <col min="2561" max="2561" width="35.85546875" style="76" customWidth="1"/>
    <col min="2562" max="2562" width="8.140625" style="76" customWidth="1"/>
    <col min="2563" max="2563" width="2.5703125" style="76" customWidth="1"/>
    <col min="2564" max="2564" width="7.28515625" style="76" customWidth="1"/>
    <col min="2565" max="2565" width="2.85546875" style="76" customWidth="1"/>
    <col min="2566" max="2566" width="8.42578125" style="76" customWidth="1"/>
    <col min="2567" max="2567" width="8.140625" style="76" customWidth="1"/>
    <col min="2568" max="2568" width="2.85546875" style="76" customWidth="1"/>
    <col min="2569" max="2570" width="8.140625" style="76" customWidth="1"/>
    <col min="2571" max="2571" width="2.85546875" style="76" customWidth="1"/>
    <col min="2572" max="2573" width="8.140625" style="76" customWidth="1"/>
    <col min="2574" max="2574" width="2.85546875" style="76" customWidth="1"/>
    <col min="2575" max="2576" width="8.140625" style="76" customWidth="1"/>
    <col min="2577" max="2577" width="2.85546875" style="76" customWidth="1"/>
    <col min="2578" max="2816" width="8.85546875" style="76"/>
    <col min="2817" max="2817" width="35.85546875" style="76" customWidth="1"/>
    <col min="2818" max="2818" width="8.140625" style="76" customWidth="1"/>
    <col min="2819" max="2819" width="2.5703125" style="76" customWidth="1"/>
    <col min="2820" max="2820" width="7.28515625" style="76" customWidth="1"/>
    <col min="2821" max="2821" width="2.85546875" style="76" customWidth="1"/>
    <col min="2822" max="2822" width="8.42578125" style="76" customWidth="1"/>
    <col min="2823" max="2823" width="8.140625" style="76" customWidth="1"/>
    <col min="2824" max="2824" width="2.85546875" style="76" customWidth="1"/>
    <col min="2825" max="2826" width="8.140625" style="76" customWidth="1"/>
    <col min="2827" max="2827" width="2.85546875" style="76" customWidth="1"/>
    <col min="2828" max="2829" width="8.140625" style="76" customWidth="1"/>
    <col min="2830" max="2830" width="2.85546875" style="76" customWidth="1"/>
    <col min="2831" max="2832" width="8.140625" style="76" customWidth="1"/>
    <col min="2833" max="2833" width="2.85546875" style="76" customWidth="1"/>
    <col min="2834" max="3072" width="8.85546875" style="76"/>
    <col min="3073" max="3073" width="35.85546875" style="76" customWidth="1"/>
    <col min="3074" max="3074" width="8.140625" style="76" customWidth="1"/>
    <col min="3075" max="3075" width="2.5703125" style="76" customWidth="1"/>
    <col min="3076" max="3076" width="7.28515625" style="76" customWidth="1"/>
    <col min="3077" max="3077" width="2.85546875" style="76" customWidth="1"/>
    <col min="3078" max="3078" width="8.42578125" style="76" customWidth="1"/>
    <col min="3079" max="3079" width="8.140625" style="76" customWidth="1"/>
    <col min="3080" max="3080" width="2.85546875" style="76" customWidth="1"/>
    <col min="3081" max="3082" width="8.140625" style="76" customWidth="1"/>
    <col min="3083" max="3083" width="2.85546875" style="76" customWidth="1"/>
    <col min="3084" max="3085" width="8.140625" style="76" customWidth="1"/>
    <col min="3086" max="3086" width="2.85546875" style="76" customWidth="1"/>
    <col min="3087" max="3088" width="8.140625" style="76" customWidth="1"/>
    <col min="3089" max="3089" width="2.85546875" style="76" customWidth="1"/>
    <col min="3090" max="3328" width="8.85546875" style="76"/>
    <col min="3329" max="3329" width="35.85546875" style="76" customWidth="1"/>
    <col min="3330" max="3330" width="8.140625" style="76" customWidth="1"/>
    <col min="3331" max="3331" width="2.5703125" style="76" customWidth="1"/>
    <col min="3332" max="3332" width="7.28515625" style="76" customWidth="1"/>
    <col min="3333" max="3333" width="2.85546875" style="76" customWidth="1"/>
    <col min="3334" max="3334" width="8.42578125" style="76" customWidth="1"/>
    <col min="3335" max="3335" width="8.140625" style="76" customWidth="1"/>
    <col min="3336" max="3336" width="2.85546875" style="76" customWidth="1"/>
    <col min="3337" max="3338" width="8.140625" style="76" customWidth="1"/>
    <col min="3339" max="3339" width="2.85546875" style="76" customWidth="1"/>
    <col min="3340" max="3341" width="8.140625" style="76" customWidth="1"/>
    <col min="3342" max="3342" width="2.85546875" style="76" customWidth="1"/>
    <col min="3343" max="3344" width="8.140625" style="76" customWidth="1"/>
    <col min="3345" max="3345" width="2.85546875" style="76" customWidth="1"/>
    <col min="3346" max="3584" width="8.85546875" style="76"/>
    <col min="3585" max="3585" width="35.85546875" style="76" customWidth="1"/>
    <col min="3586" max="3586" width="8.140625" style="76" customWidth="1"/>
    <col min="3587" max="3587" width="2.5703125" style="76" customWidth="1"/>
    <col min="3588" max="3588" width="7.28515625" style="76" customWidth="1"/>
    <col min="3589" max="3589" width="2.85546875" style="76" customWidth="1"/>
    <col min="3590" max="3590" width="8.42578125" style="76" customWidth="1"/>
    <col min="3591" max="3591" width="8.140625" style="76" customWidth="1"/>
    <col min="3592" max="3592" width="2.85546875" style="76" customWidth="1"/>
    <col min="3593" max="3594" width="8.140625" style="76" customWidth="1"/>
    <col min="3595" max="3595" width="2.85546875" style="76" customWidth="1"/>
    <col min="3596" max="3597" width="8.140625" style="76" customWidth="1"/>
    <col min="3598" max="3598" width="2.85546875" style="76" customWidth="1"/>
    <col min="3599" max="3600" width="8.140625" style="76" customWidth="1"/>
    <col min="3601" max="3601" width="2.85546875" style="76" customWidth="1"/>
    <col min="3602" max="3840" width="8.85546875" style="76"/>
    <col min="3841" max="3841" width="35.85546875" style="76" customWidth="1"/>
    <col min="3842" max="3842" width="8.140625" style="76" customWidth="1"/>
    <col min="3843" max="3843" width="2.5703125" style="76" customWidth="1"/>
    <col min="3844" max="3844" width="7.28515625" style="76" customWidth="1"/>
    <col min="3845" max="3845" width="2.85546875" style="76" customWidth="1"/>
    <col min="3846" max="3846" width="8.42578125" style="76" customWidth="1"/>
    <col min="3847" max="3847" width="8.140625" style="76" customWidth="1"/>
    <col min="3848" max="3848" width="2.85546875" style="76" customWidth="1"/>
    <col min="3849" max="3850" width="8.140625" style="76" customWidth="1"/>
    <col min="3851" max="3851" width="2.85546875" style="76" customWidth="1"/>
    <col min="3852" max="3853" width="8.140625" style="76" customWidth="1"/>
    <col min="3854" max="3854" width="2.85546875" style="76" customWidth="1"/>
    <col min="3855" max="3856" width="8.140625" style="76" customWidth="1"/>
    <col min="3857" max="3857" width="2.85546875" style="76" customWidth="1"/>
    <col min="3858" max="4096" width="8.85546875" style="76"/>
    <col min="4097" max="4097" width="35.85546875" style="76" customWidth="1"/>
    <col min="4098" max="4098" width="8.140625" style="76" customWidth="1"/>
    <col min="4099" max="4099" width="2.5703125" style="76" customWidth="1"/>
    <col min="4100" max="4100" width="7.28515625" style="76" customWidth="1"/>
    <col min="4101" max="4101" width="2.85546875" style="76" customWidth="1"/>
    <col min="4102" max="4102" width="8.42578125" style="76" customWidth="1"/>
    <col min="4103" max="4103" width="8.140625" style="76" customWidth="1"/>
    <col min="4104" max="4104" width="2.85546875" style="76" customWidth="1"/>
    <col min="4105" max="4106" width="8.140625" style="76" customWidth="1"/>
    <col min="4107" max="4107" width="2.85546875" style="76" customWidth="1"/>
    <col min="4108" max="4109" width="8.140625" style="76" customWidth="1"/>
    <col min="4110" max="4110" width="2.85546875" style="76" customWidth="1"/>
    <col min="4111" max="4112" width="8.140625" style="76" customWidth="1"/>
    <col min="4113" max="4113" width="2.85546875" style="76" customWidth="1"/>
    <col min="4114" max="4352" width="8.85546875" style="76"/>
    <col min="4353" max="4353" width="35.85546875" style="76" customWidth="1"/>
    <col min="4354" max="4354" width="8.140625" style="76" customWidth="1"/>
    <col min="4355" max="4355" width="2.5703125" style="76" customWidth="1"/>
    <col min="4356" max="4356" width="7.28515625" style="76" customWidth="1"/>
    <col min="4357" max="4357" width="2.85546875" style="76" customWidth="1"/>
    <col min="4358" max="4358" width="8.42578125" style="76" customWidth="1"/>
    <col min="4359" max="4359" width="8.140625" style="76" customWidth="1"/>
    <col min="4360" max="4360" width="2.85546875" style="76" customWidth="1"/>
    <col min="4361" max="4362" width="8.140625" style="76" customWidth="1"/>
    <col min="4363" max="4363" width="2.85546875" style="76" customWidth="1"/>
    <col min="4364" max="4365" width="8.140625" style="76" customWidth="1"/>
    <col min="4366" max="4366" width="2.85546875" style="76" customWidth="1"/>
    <col min="4367" max="4368" width="8.140625" style="76" customWidth="1"/>
    <col min="4369" max="4369" width="2.85546875" style="76" customWidth="1"/>
    <col min="4370" max="4608" width="8.85546875" style="76"/>
    <col min="4609" max="4609" width="35.85546875" style="76" customWidth="1"/>
    <col min="4610" max="4610" width="8.140625" style="76" customWidth="1"/>
    <col min="4611" max="4611" width="2.5703125" style="76" customWidth="1"/>
    <col min="4612" max="4612" width="7.28515625" style="76" customWidth="1"/>
    <col min="4613" max="4613" width="2.85546875" style="76" customWidth="1"/>
    <col min="4614" max="4614" width="8.42578125" style="76" customWidth="1"/>
    <col min="4615" max="4615" width="8.140625" style="76" customWidth="1"/>
    <col min="4616" max="4616" width="2.85546875" style="76" customWidth="1"/>
    <col min="4617" max="4618" width="8.140625" style="76" customWidth="1"/>
    <col min="4619" max="4619" width="2.85546875" style="76" customWidth="1"/>
    <col min="4620" max="4621" width="8.140625" style="76" customWidth="1"/>
    <col min="4622" max="4622" width="2.85546875" style="76" customWidth="1"/>
    <col min="4623" max="4624" width="8.140625" style="76" customWidth="1"/>
    <col min="4625" max="4625" width="2.85546875" style="76" customWidth="1"/>
    <col min="4626" max="4864" width="8.85546875" style="76"/>
    <col min="4865" max="4865" width="35.85546875" style="76" customWidth="1"/>
    <col min="4866" max="4866" width="8.140625" style="76" customWidth="1"/>
    <col min="4867" max="4867" width="2.5703125" style="76" customWidth="1"/>
    <col min="4868" max="4868" width="7.28515625" style="76" customWidth="1"/>
    <col min="4869" max="4869" width="2.85546875" style="76" customWidth="1"/>
    <col min="4870" max="4870" width="8.42578125" style="76" customWidth="1"/>
    <col min="4871" max="4871" width="8.140625" style="76" customWidth="1"/>
    <col min="4872" max="4872" width="2.85546875" style="76" customWidth="1"/>
    <col min="4873" max="4874" width="8.140625" style="76" customWidth="1"/>
    <col min="4875" max="4875" width="2.85546875" style="76" customWidth="1"/>
    <col min="4876" max="4877" width="8.140625" style="76" customWidth="1"/>
    <col min="4878" max="4878" width="2.85546875" style="76" customWidth="1"/>
    <col min="4879" max="4880" width="8.140625" style="76" customWidth="1"/>
    <col min="4881" max="4881" width="2.85546875" style="76" customWidth="1"/>
    <col min="4882" max="5120" width="8.85546875" style="76"/>
    <col min="5121" max="5121" width="35.85546875" style="76" customWidth="1"/>
    <col min="5122" max="5122" width="8.140625" style="76" customWidth="1"/>
    <col min="5123" max="5123" width="2.5703125" style="76" customWidth="1"/>
    <col min="5124" max="5124" width="7.28515625" style="76" customWidth="1"/>
    <col min="5125" max="5125" width="2.85546875" style="76" customWidth="1"/>
    <col min="5126" max="5126" width="8.42578125" style="76" customWidth="1"/>
    <col min="5127" max="5127" width="8.140625" style="76" customWidth="1"/>
    <col min="5128" max="5128" width="2.85546875" style="76" customWidth="1"/>
    <col min="5129" max="5130" width="8.140625" style="76" customWidth="1"/>
    <col min="5131" max="5131" width="2.85546875" style="76" customWidth="1"/>
    <col min="5132" max="5133" width="8.140625" style="76" customWidth="1"/>
    <col min="5134" max="5134" width="2.85546875" style="76" customWidth="1"/>
    <col min="5135" max="5136" width="8.140625" style="76" customWidth="1"/>
    <col min="5137" max="5137" width="2.85546875" style="76" customWidth="1"/>
    <col min="5138" max="5376" width="8.85546875" style="76"/>
    <col min="5377" max="5377" width="35.85546875" style="76" customWidth="1"/>
    <col min="5378" max="5378" width="8.140625" style="76" customWidth="1"/>
    <col min="5379" max="5379" width="2.5703125" style="76" customWidth="1"/>
    <col min="5380" max="5380" width="7.28515625" style="76" customWidth="1"/>
    <col min="5381" max="5381" width="2.85546875" style="76" customWidth="1"/>
    <col min="5382" max="5382" width="8.42578125" style="76" customWidth="1"/>
    <col min="5383" max="5383" width="8.140625" style="76" customWidth="1"/>
    <col min="5384" max="5384" width="2.85546875" style="76" customWidth="1"/>
    <col min="5385" max="5386" width="8.140625" style="76" customWidth="1"/>
    <col min="5387" max="5387" width="2.85546875" style="76" customWidth="1"/>
    <col min="5388" max="5389" width="8.140625" style="76" customWidth="1"/>
    <col min="5390" max="5390" width="2.85546875" style="76" customWidth="1"/>
    <col min="5391" max="5392" width="8.140625" style="76" customWidth="1"/>
    <col min="5393" max="5393" width="2.85546875" style="76" customWidth="1"/>
    <col min="5394" max="5632" width="8.85546875" style="76"/>
    <col min="5633" max="5633" width="35.85546875" style="76" customWidth="1"/>
    <col min="5634" max="5634" width="8.140625" style="76" customWidth="1"/>
    <col min="5635" max="5635" width="2.5703125" style="76" customWidth="1"/>
    <col min="5636" max="5636" width="7.28515625" style="76" customWidth="1"/>
    <col min="5637" max="5637" width="2.85546875" style="76" customWidth="1"/>
    <col min="5638" max="5638" width="8.42578125" style="76" customWidth="1"/>
    <col min="5639" max="5639" width="8.140625" style="76" customWidth="1"/>
    <col min="5640" max="5640" width="2.85546875" style="76" customWidth="1"/>
    <col min="5641" max="5642" width="8.140625" style="76" customWidth="1"/>
    <col min="5643" max="5643" width="2.85546875" style="76" customWidth="1"/>
    <col min="5644" max="5645" width="8.140625" style="76" customWidth="1"/>
    <col min="5646" max="5646" width="2.85546875" style="76" customWidth="1"/>
    <col min="5647" max="5648" width="8.140625" style="76" customWidth="1"/>
    <col min="5649" max="5649" width="2.85546875" style="76" customWidth="1"/>
    <col min="5650" max="5888" width="8.85546875" style="76"/>
    <col min="5889" max="5889" width="35.85546875" style="76" customWidth="1"/>
    <col min="5890" max="5890" width="8.140625" style="76" customWidth="1"/>
    <col min="5891" max="5891" width="2.5703125" style="76" customWidth="1"/>
    <col min="5892" max="5892" width="7.28515625" style="76" customWidth="1"/>
    <col min="5893" max="5893" width="2.85546875" style="76" customWidth="1"/>
    <col min="5894" max="5894" width="8.42578125" style="76" customWidth="1"/>
    <col min="5895" max="5895" width="8.140625" style="76" customWidth="1"/>
    <col min="5896" max="5896" width="2.85546875" style="76" customWidth="1"/>
    <col min="5897" max="5898" width="8.140625" style="76" customWidth="1"/>
    <col min="5899" max="5899" width="2.85546875" style="76" customWidth="1"/>
    <col min="5900" max="5901" width="8.140625" style="76" customWidth="1"/>
    <col min="5902" max="5902" width="2.85546875" style="76" customWidth="1"/>
    <col min="5903" max="5904" width="8.140625" style="76" customWidth="1"/>
    <col min="5905" max="5905" width="2.85546875" style="76" customWidth="1"/>
    <col min="5906" max="6144" width="8.85546875" style="76"/>
    <col min="6145" max="6145" width="35.85546875" style="76" customWidth="1"/>
    <col min="6146" max="6146" width="8.140625" style="76" customWidth="1"/>
    <col min="6147" max="6147" width="2.5703125" style="76" customWidth="1"/>
    <col min="6148" max="6148" width="7.28515625" style="76" customWidth="1"/>
    <col min="6149" max="6149" width="2.85546875" style="76" customWidth="1"/>
    <col min="6150" max="6150" width="8.42578125" style="76" customWidth="1"/>
    <col min="6151" max="6151" width="8.140625" style="76" customWidth="1"/>
    <col min="6152" max="6152" width="2.85546875" style="76" customWidth="1"/>
    <col min="6153" max="6154" width="8.140625" style="76" customWidth="1"/>
    <col min="6155" max="6155" width="2.85546875" style="76" customWidth="1"/>
    <col min="6156" max="6157" width="8.140625" style="76" customWidth="1"/>
    <col min="6158" max="6158" width="2.85546875" style="76" customWidth="1"/>
    <col min="6159" max="6160" width="8.140625" style="76" customWidth="1"/>
    <col min="6161" max="6161" width="2.85546875" style="76" customWidth="1"/>
    <col min="6162" max="6400" width="8.85546875" style="76"/>
    <col min="6401" max="6401" width="35.85546875" style="76" customWidth="1"/>
    <col min="6402" max="6402" width="8.140625" style="76" customWidth="1"/>
    <col min="6403" max="6403" width="2.5703125" style="76" customWidth="1"/>
    <col min="6404" max="6404" width="7.28515625" style="76" customWidth="1"/>
    <col min="6405" max="6405" width="2.85546875" style="76" customWidth="1"/>
    <col min="6406" max="6406" width="8.42578125" style="76" customWidth="1"/>
    <col min="6407" max="6407" width="8.140625" style="76" customWidth="1"/>
    <col min="6408" max="6408" width="2.85546875" style="76" customWidth="1"/>
    <col min="6409" max="6410" width="8.140625" style="76" customWidth="1"/>
    <col min="6411" max="6411" width="2.85546875" style="76" customWidth="1"/>
    <col min="6412" max="6413" width="8.140625" style="76" customWidth="1"/>
    <col min="6414" max="6414" width="2.85546875" style="76" customWidth="1"/>
    <col min="6415" max="6416" width="8.140625" style="76" customWidth="1"/>
    <col min="6417" max="6417" width="2.85546875" style="76" customWidth="1"/>
    <col min="6418" max="6656" width="8.85546875" style="76"/>
    <col min="6657" max="6657" width="35.85546875" style="76" customWidth="1"/>
    <col min="6658" max="6658" width="8.140625" style="76" customWidth="1"/>
    <col min="6659" max="6659" width="2.5703125" style="76" customWidth="1"/>
    <col min="6660" max="6660" width="7.28515625" style="76" customWidth="1"/>
    <col min="6661" max="6661" width="2.85546875" style="76" customWidth="1"/>
    <col min="6662" max="6662" width="8.42578125" style="76" customWidth="1"/>
    <col min="6663" max="6663" width="8.140625" style="76" customWidth="1"/>
    <col min="6664" max="6664" width="2.85546875" style="76" customWidth="1"/>
    <col min="6665" max="6666" width="8.140625" style="76" customWidth="1"/>
    <col min="6667" max="6667" width="2.85546875" style="76" customWidth="1"/>
    <col min="6668" max="6669" width="8.140625" style="76" customWidth="1"/>
    <col min="6670" max="6670" width="2.85546875" style="76" customWidth="1"/>
    <col min="6671" max="6672" width="8.140625" style="76" customWidth="1"/>
    <col min="6673" max="6673" width="2.85546875" style="76" customWidth="1"/>
    <col min="6674" max="6912" width="8.85546875" style="76"/>
    <col min="6913" max="6913" width="35.85546875" style="76" customWidth="1"/>
    <col min="6914" max="6914" width="8.140625" style="76" customWidth="1"/>
    <col min="6915" max="6915" width="2.5703125" style="76" customWidth="1"/>
    <col min="6916" max="6916" width="7.28515625" style="76" customWidth="1"/>
    <col min="6917" max="6917" width="2.85546875" style="76" customWidth="1"/>
    <col min="6918" max="6918" width="8.42578125" style="76" customWidth="1"/>
    <col min="6919" max="6919" width="8.140625" style="76" customWidth="1"/>
    <col min="6920" max="6920" width="2.85546875" style="76" customWidth="1"/>
    <col min="6921" max="6922" width="8.140625" style="76" customWidth="1"/>
    <col min="6923" max="6923" width="2.85546875" style="76" customWidth="1"/>
    <col min="6924" max="6925" width="8.140625" style="76" customWidth="1"/>
    <col min="6926" max="6926" width="2.85546875" style="76" customWidth="1"/>
    <col min="6927" max="6928" width="8.140625" style="76" customWidth="1"/>
    <col min="6929" max="6929" width="2.85546875" style="76" customWidth="1"/>
    <col min="6930" max="7168" width="8.85546875" style="76"/>
    <col min="7169" max="7169" width="35.85546875" style="76" customWidth="1"/>
    <col min="7170" max="7170" width="8.140625" style="76" customWidth="1"/>
    <col min="7171" max="7171" width="2.5703125" style="76" customWidth="1"/>
    <col min="7172" max="7172" width="7.28515625" style="76" customWidth="1"/>
    <col min="7173" max="7173" width="2.85546875" style="76" customWidth="1"/>
    <col min="7174" max="7174" width="8.42578125" style="76" customWidth="1"/>
    <col min="7175" max="7175" width="8.140625" style="76" customWidth="1"/>
    <col min="7176" max="7176" width="2.85546875" style="76" customWidth="1"/>
    <col min="7177" max="7178" width="8.140625" style="76" customWidth="1"/>
    <col min="7179" max="7179" width="2.85546875" style="76" customWidth="1"/>
    <col min="7180" max="7181" width="8.140625" style="76" customWidth="1"/>
    <col min="7182" max="7182" width="2.85546875" style="76" customWidth="1"/>
    <col min="7183" max="7184" width="8.140625" style="76" customWidth="1"/>
    <col min="7185" max="7185" width="2.85546875" style="76" customWidth="1"/>
    <col min="7186" max="7424" width="8.85546875" style="76"/>
    <col min="7425" max="7425" width="35.85546875" style="76" customWidth="1"/>
    <col min="7426" max="7426" width="8.140625" style="76" customWidth="1"/>
    <col min="7427" max="7427" width="2.5703125" style="76" customWidth="1"/>
    <col min="7428" max="7428" width="7.28515625" style="76" customWidth="1"/>
    <col min="7429" max="7429" width="2.85546875" style="76" customWidth="1"/>
    <col min="7430" max="7430" width="8.42578125" style="76" customWidth="1"/>
    <col min="7431" max="7431" width="8.140625" style="76" customWidth="1"/>
    <col min="7432" max="7432" width="2.85546875" style="76" customWidth="1"/>
    <col min="7433" max="7434" width="8.140625" style="76" customWidth="1"/>
    <col min="7435" max="7435" width="2.85546875" style="76" customWidth="1"/>
    <col min="7436" max="7437" width="8.140625" style="76" customWidth="1"/>
    <col min="7438" max="7438" width="2.85546875" style="76" customWidth="1"/>
    <col min="7439" max="7440" width="8.140625" style="76" customWidth="1"/>
    <col min="7441" max="7441" width="2.85546875" style="76" customWidth="1"/>
    <col min="7442" max="7680" width="8.85546875" style="76"/>
    <col min="7681" max="7681" width="35.85546875" style="76" customWidth="1"/>
    <col min="7682" max="7682" width="8.140625" style="76" customWidth="1"/>
    <col min="7683" max="7683" width="2.5703125" style="76" customWidth="1"/>
    <col min="7684" max="7684" width="7.28515625" style="76" customWidth="1"/>
    <col min="7685" max="7685" width="2.85546875" style="76" customWidth="1"/>
    <col min="7686" max="7686" width="8.42578125" style="76" customWidth="1"/>
    <col min="7687" max="7687" width="8.140625" style="76" customWidth="1"/>
    <col min="7688" max="7688" width="2.85546875" style="76" customWidth="1"/>
    <col min="7689" max="7690" width="8.140625" style="76" customWidth="1"/>
    <col min="7691" max="7691" width="2.85546875" style="76" customWidth="1"/>
    <col min="7692" max="7693" width="8.140625" style="76" customWidth="1"/>
    <col min="7694" max="7694" width="2.85546875" style="76" customWidth="1"/>
    <col min="7695" max="7696" width="8.140625" style="76" customWidth="1"/>
    <col min="7697" max="7697" width="2.85546875" style="76" customWidth="1"/>
    <col min="7698" max="7936" width="8.85546875" style="76"/>
    <col min="7937" max="7937" width="35.85546875" style="76" customWidth="1"/>
    <col min="7938" max="7938" width="8.140625" style="76" customWidth="1"/>
    <col min="7939" max="7939" width="2.5703125" style="76" customWidth="1"/>
    <col min="7940" max="7940" width="7.28515625" style="76" customWidth="1"/>
    <col min="7941" max="7941" width="2.85546875" style="76" customWidth="1"/>
    <col min="7942" max="7942" width="8.42578125" style="76" customWidth="1"/>
    <col min="7943" max="7943" width="8.140625" style="76" customWidth="1"/>
    <col min="7944" max="7944" width="2.85546875" style="76" customWidth="1"/>
    <col min="7945" max="7946" width="8.140625" style="76" customWidth="1"/>
    <col min="7947" max="7947" width="2.85546875" style="76" customWidth="1"/>
    <col min="7948" max="7949" width="8.140625" style="76" customWidth="1"/>
    <col min="7950" max="7950" width="2.85546875" style="76" customWidth="1"/>
    <col min="7951" max="7952" width="8.140625" style="76" customWidth="1"/>
    <col min="7953" max="7953" width="2.85546875" style="76" customWidth="1"/>
    <col min="7954" max="8192" width="8.85546875" style="76"/>
    <col min="8193" max="8193" width="35.85546875" style="76" customWidth="1"/>
    <col min="8194" max="8194" width="8.140625" style="76" customWidth="1"/>
    <col min="8195" max="8195" width="2.5703125" style="76" customWidth="1"/>
    <col min="8196" max="8196" width="7.28515625" style="76" customWidth="1"/>
    <col min="8197" max="8197" width="2.85546875" style="76" customWidth="1"/>
    <col min="8198" max="8198" width="8.42578125" style="76" customWidth="1"/>
    <col min="8199" max="8199" width="8.140625" style="76" customWidth="1"/>
    <col min="8200" max="8200" width="2.85546875" style="76" customWidth="1"/>
    <col min="8201" max="8202" width="8.140625" style="76" customWidth="1"/>
    <col min="8203" max="8203" width="2.85546875" style="76" customWidth="1"/>
    <col min="8204" max="8205" width="8.140625" style="76" customWidth="1"/>
    <col min="8206" max="8206" width="2.85546875" style="76" customWidth="1"/>
    <col min="8207" max="8208" width="8.140625" style="76" customWidth="1"/>
    <col min="8209" max="8209" width="2.85546875" style="76" customWidth="1"/>
    <col min="8210" max="8448" width="8.85546875" style="76"/>
    <col min="8449" max="8449" width="35.85546875" style="76" customWidth="1"/>
    <col min="8450" max="8450" width="8.140625" style="76" customWidth="1"/>
    <col min="8451" max="8451" width="2.5703125" style="76" customWidth="1"/>
    <col min="8452" max="8452" width="7.28515625" style="76" customWidth="1"/>
    <col min="8453" max="8453" width="2.85546875" style="76" customWidth="1"/>
    <col min="8454" max="8454" width="8.42578125" style="76" customWidth="1"/>
    <col min="8455" max="8455" width="8.140625" style="76" customWidth="1"/>
    <col min="8456" max="8456" width="2.85546875" style="76" customWidth="1"/>
    <col min="8457" max="8458" width="8.140625" style="76" customWidth="1"/>
    <col min="8459" max="8459" width="2.85546875" style="76" customWidth="1"/>
    <col min="8460" max="8461" width="8.140625" style="76" customWidth="1"/>
    <col min="8462" max="8462" width="2.85546875" style="76" customWidth="1"/>
    <col min="8463" max="8464" width="8.140625" style="76" customWidth="1"/>
    <col min="8465" max="8465" width="2.85546875" style="76" customWidth="1"/>
    <col min="8466" max="8704" width="8.85546875" style="76"/>
    <col min="8705" max="8705" width="35.85546875" style="76" customWidth="1"/>
    <col min="8706" max="8706" width="8.140625" style="76" customWidth="1"/>
    <col min="8707" max="8707" width="2.5703125" style="76" customWidth="1"/>
    <col min="8708" max="8708" width="7.28515625" style="76" customWidth="1"/>
    <col min="8709" max="8709" width="2.85546875" style="76" customWidth="1"/>
    <col min="8710" max="8710" width="8.42578125" style="76" customWidth="1"/>
    <col min="8711" max="8711" width="8.140625" style="76" customWidth="1"/>
    <col min="8712" max="8712" width="2.85546875" style="76" customWidth="1"/>
    <col min="8713" max="8714" width="8.140625" style="76" customWidth="1"/>
    <col min="8715" max="8715" width="2.85546875" style="76" customWidth="1"/>
    <col min="8716" max="8717" width="8.140625" style="76" customWidth="1"/>
    <col min="8718" max="8718" width="2.85546875" style="76" customWidth="1"/>
    <col min="8719" max="8720" width="8.140625" style="76" customWidth="1"/>
    <col min="8721" max="8721" width="2.85546875" style="76" customWidth="1"/>
    <col min="8722" max="8960" width="8.85546875" style="76"/>
    <col min="8961" max="8961" width="35.85546875" style="76" customWidth="1"/>
    <col min="8962" max="8962" width="8.140625" style="76" customWidth="1"/>
    <col min="8963" max="8963" width="2.5703125" style="76" customWidth="1"/>
    <col min="8964" max="8964" width="7.28515625" style="76" customWidth="1"/>
    <col min="8965" max="8965" width="2.85546875" style="76" customWidth="1"/>
    <col min="8966" max="8966" width="8.42578125" style="76" customWidth="1"/>
    <col min="8967" max="8967" width="8.140625" style="76" customWidth="1"/>
    <col min="8968" max="8968" width="2.85546875" style="76" customWidth="1"/>
    <col min="8969" max="8970" width="8.140625" style="76" customWidth="1"/>
    <col min="8971" max="8971" width="2.85546875" style="76" customWidth="1"/>
    <col min="8972" max="8973" width="8.140625" style="76" customWidth="1"/>
    <col min="8974" max="8974" width="2.85546875" style="76" customWidth="1"/>
    <col min="8975" max="8976" width="8.140625" style="76" customWidth="1"/>
    <col min="8977" max="8977" width="2.85546875" style="76" customWidth="1"/>
    <col min="8978" max="9216" width="8.85546875" style="76"/>
    <col min="9217" max="9217" width="35.85546875" style="76" customWidth="1"/>
    <col min="9218" max="9218" width="8.140625" style="76" customWidth="1"/>
    <col min="9219" max="9219" width="2.5703125" style="76" customWidth="1"/>
    <col min="9220" max="9220" width="7.28515625" style="76" customWidth="1"/>
    <col min="9221" max="9221" width="2.85546875" style="76" customWidth="1"/>
    <col min="9222" max="9222" width="8.42578125" style="76" customWidth="1"/>
    <col min="9223" max="9223" width="8.140625" style="76" customWidth="1"/>
    <col min="9224" max="9224" width="2.85546875" style="76" customWidth="1"/>
    <col min="9225" max="9226" width="8.140625" style="76" customWidth="1"/>
    <col min="9227" max="9227" width="2.85546875" style="76" customWidth="1"/>
    <col min="9228" max="9229" width="8.140625" style="76" customWidth="1"/>
    <col min="9230" max="9230" width="2.85546875" style="76" customWidth="1"/>
    <col min="9231" max="9232" width="8.140625" style="76" customWidth="1"/>
    <col min="9233" max="9233" width="2.85546875" style="76" customWidth="1"/>
    <col min="9234" max="9472" width="8.85546875" style="76"/>
    <col min="9473" max="9473" width="35.85546875" style="76" customWidth="1"/>
    <col min="9474" max="9474" width="8.140625" style="76" customWidth="1"/>
    <col min="9475" max="9475" width="2.5703125" style="76" customWidth="1"/>
    <col min="9476" max="9476" width="7.28515625" style="76" customWidth="1"/>
    <col min="9477" max="9477" width="2.85546875" style="76" customWidth="1"/>
    <col min="9478" max="9478" width="8.42578125" style="76" customWidth="1"/>
    <col min="9479" max="9479" width="8.140625" style="76" customWidth="1"/>
    <col min="9480" max="9480" width="2.85546875" style="76" customWidth="1"/>
    <col min="9481" max="9482" width="8.140625" style="76" customWidth="1"/>
    <col min="9483" max="9483" width="2.85546875" style="76" customWidth="1"/>
    <col min="9484" max="9485" width="8.140625" style="76" customWidth="1"/>
    <col min="9486" max="9486" width="2.85546875" style="76" customWidth="1"/>
    <col min="9487" max="9488" width="8.140625" style="76" customWidth="1"/>
    <col min="9489" max="9489" width="2.85546875" style="76" customWidth="1"/>
    <col min="9490" max="9728" width="8.85546875" style="76"/>
    <col min="9729" max="9729" width="35.85546875" style="76" customWidth="1"/>
    <col min="9730" max="9730" width="8.140625" style="76" customWidth="1"/>
    <col min="9731" max="9731" width="2.5703125" style="76" customWidth="1"/>
    <col min="9732" max="9732" width="7.28515625" style="76" customWidth="1"/>
    <col min="9733" max="9733" width="2.85546875" style="76" customWidth="1"/>
    <col min="9734" max="9734" width="8.42578125" style="76" customWidth="1"/>
    <col min="9735" max="9735" width="8.140625" style="76" customWidth="1"/>
    <col min="9736" max="9736" width="2.85546875" style="76" customWidth="1"/>
    <col min="9737" max="9738" width="8.140625" style="76" customWidth="1"/>
    <col min="9739" max="9739" width="2.85546875" style="76" customWidth="1"/>
    <col min="9740" max="9741" width="8.140625" style="76" customWidth="1"/>
    <col min="9742" max="9742" width="2.85546875" style="76" customWidth="1"/>
    <col min="9743" max="9744" width="8.140625" style="76" customWidth="1"/>
    <col min="9745" max="9745" width="2.85546875" style="76" customWidth="1"/>
    <col min="9746" max="9984" width="8.85546875" style="76"/>
    <col min="9985" max="9985" width="35.85546875" style="76" customWidth="1"/>
    <col min="9986" max="9986" width="8.140625" style="76" customWidth="1"/>
    <col min="9987" max="9987" width="2.5703125" style="76" customWidth="1"/>
    <col min="9988" max="9988" width="7.28515625" style="76" customWidth="1"/>
    <col min="9989" max="9989" width="2.85546875" style="76" customWidth="1"/>
    <col min="9990" max="9990" width="8.42578125" style="76" customWidth="1"/>
    <col min="9991" max="9991" width="8.140625" style="76" customWidth="1"/>
    <col min="9992" max="9992" width="2.85546875" style="76" customWidth="1"/>
    <col min="9993" max="9994" width="8.140625" style="76" customWidth="1"/>
    <col min="9995" max="9995" width="2.85546875" style="76" customWidth="1"/>
    <col min="9996" max="9997" width="8.140625" style="76" customWidth="1"/>
    <col min="9998" max="9998" width="2.85546875" style="76" customWidth="1"/>
    <col min="9999" max="10000" width="8.140625" style="76" customWidth="1"/>
    <col min="10001" max="10001" width="2.85546875" style="76" customWidth="1"/>
    <col min="10002" max="10240" width="8.85546875" style="76"/>
    <col min="10241" max="10241" width="35.85546875" style="76" customWidth="1"/>
    <col min="10242" max="10242" width="8.140625" style="76" customWidth="1"/>
    <col min="10243" max="10243" width="2.5703125" style="76" customWidth="1"/>
    <col min="10244" max="10244" width="7.28515625" style="76" customWidth="1"/>
    <col min="10245" max="10245" width="2.85546875" style="76" customWidth="1"/>
    <col min="10246" max="10246" width="8.42578125" style="76" customWidth="1"/>
    <col min="10247" max="10247" width="8.140625" style="76" customWidth="1"/>
    <col min="10248" max="10248" width="2.85546875" style="76" customWidth="1"/>
    <col min="10249" max="10250" width="8.140625" style="76" customWidth="1"/>
    <col min="10251" max="10251" width="2.85546875" style="76" customWidth="1"/>
    <col min="10252" max="10253" width="8.140625" style="76" customWidth="1"/>
    <col min="10254" max="10254" width="2.85546875" style="76" customWidth="1"/>
    <col min="10255" max="10256" width="8.140625" style="76" customWidth="1"/>
    <col min="10257" max="10257" width="2.85546875" style="76" customWidth="1"/>
    <col min="10258" max="10496" width="8.85546875" style="76"/>
    <col min="10497" max="10497" width="35.85546875" style="76" customWidth="1"/>
    <col min="10498" max="10498" width="8.140625" style="76" customWidth="1"/>
    <col min="10499" max="10499" width="2.5703125" style="76" customWidth="1"/>
    <col min="10500" max="10500" width="7.28515625" style="76" customWidth="1"/>
    <col min="10501" max="10501" width="2.85546875" style="76" customWidth="1"/>
    <col min="10502" max="10502" width="8.42578125" style="76" customWidth="1"/>
    <col min="10503" max="10503" width="8.140625" style="76" customWidth="1"/>
    <col min="10504" max="10504" width="2.85546875" style="76" customWidth="1"/>
    <col min="10505" max="10506" width="8.140625" style="76" customWidth="1"/>
    <col min="10507" max="10507" width="2.85546875" style="76" customWidth="1"/>
    <col min="10508" max="10509" width="8.140625" style="76" customWidth="1"/>
    <col min="10510" max="10510" width="2.85546875" style="76" customWidth="1"/>
    <col min="10511" max="10512" width="8.140625" style="76" customWidth="1"/>
    <col min="10513" max="10513" width="2.85546875" style="76" customWidth="1"/>
    <col min="10514" max="10752" width="8.85546875" style="76"/>
    <col min="10753" max="10753" width="35.85546875" style="76" customWidth="1"/>
    <col min="10754" max="10754" width="8.140625" style="76" customWidth="1"/>
    <col min="10755" max="10755" width="2.5703125" style="76" customWidth="1"/>
    <col min="10756" max="10756" width="7.28515625" style="76" customWidth="1"/>
    <col min="10757" max="10757" width="2.85546875" style="76" customWidth="1"/>
    <col min="10758" max="10758" width="8.42578125" style="76" customWidth="1"/>
    <col min="10759" max="10759" width="8.140625" style="76" customWidth="1"/>
    <col min="10760" max="10760" width="2.85546875" style="76" customWidth="1"/>
    <col min="10761" max="10762" width="8.140625" style="76" customWidth="1"/>
    <col min="10763" max="10763" width="2.85546875" style="76" customWidth="1"/>
    <col min="10764" max="10765" width="8.140625" style="76" customWidth="1"/>
    <col min="10766" max="10766" width="2.85546875" style="76" customWidth="1"/>
    <col min="10767" max="10768" width="8.140625" style="76" customWidth="1"/>
    <col min="10769" max="10769" width="2.85546875" style="76" customWidth="1"/>
    <col min="10770" max="11008" width="8.85546875" style="76"/>
    <col min="11009" max="11009" width="35.85546875" style="76" customWidth="1"/>
    <col min="11010" max="11010" width="8.140625" style="76" customWidth="1"/>
    <col min="11011" max="11011" width="2.5703125" style="76" customWidth="1"/>
    <col min="11012" max="11012" width="7.28515625" style="76" customWidth="1"/>
    <col min="11013" max="11013" width="2.85546875" style="76" customWidth="1"/>
    <col min="11014" max="11014" width="8.42578125" style="76" customWidth="1"/>
    <col min="11015" max="11015" width="8.140625" style="76" customWidth="1"/>
    <col min="11016" max="11016" width="2.85546875" style="76" customWidth="1"/>
    <col min="11017" max="11018" width="8.140625" style="76" customWidth="1"/>
    <col min="11019" max="11019" width="2.85546875" style="76" customWidth="1"/>
    <col min="11020" max="11021" width="8.140625" style="76" customWidth="1"/>
    <col min="11022" max="11022" width="2.85546875" style="76" customWidth="1"/>
    <col min="11023" max="11024" width="8.140625" style="76" customWidth="1"/>
    <col min="11025" max="11025" width="2.85546875" style="76" customWidth="1"/>
    <col min="11026" max="11264" width="8.85546875" style="76"/>
    <col min="11265" max="11265" width="35.85546875" style="76" customWidth="1"/>
    <col min="11266" max="11266" width="8.140625" style="76" customWidth="1"/>
    <col min="11267" max="11267" width="2.5703125" style="76" customWidth="1"/>
    <col min="11268" max="11268" width="7.28515625" style="76" customWidth="1"/>
    <col min="11269" max="11269" width="2.85546875" style="76" customWidth="1"/>
    <col min="11270" max="11270" width="8.42578125" style="76" customWidth="1"/>
    <col min="11271" max="11271" width="8.140625" style="76" customWidth="1"/>
    <col min="11272" max="11272" width="2.85546875" style="76" customWidth="1"/>
    <col min="11273" max="11274" width="8.140625" style="76" customWidth="1"/>
    <col min="11275" max="11275" width="2.85546875" style="76" customWidth="1"/>
    <col min="11276" max="11277" width="8.140625" style="76" customWidth="1"/>
    <col min="11278" max="11278" width="2.85546875" style="76" customWidth="1"/>
    <col min="11279" max="11280" width="8.140625" style="76" customWidth="1"/>
    <col min="11281" max="11281" width="2.85546875" style="76" customWidth="1"/>
    <col min="11282" max="11520" width="8.85546875" style="76"/>
    <col min="11521" max="11521" width="35.85546875" style="76" customWidth="1"/>
    <col min="11522" max="11522" width="8.140625" style="76" customWidth="1"/>
    <col min="11523" max="11523" width="2.5703125" style="76" customWidth="1"/>
    <col min="11524" max="11524" width="7.28515625" style="76" customWidth="1"/>
    <col min="11525" max="11525" width="2.85546875" style="76" customWidth="1"/>
    <col min="11526" max="11526" width="8.42578125" style="76" customWidth="1"/>
    <col min="11527" max="11527" width="8.140625" style="76" customWidth="1"/>
    <col min="11528" max="11528" width="2.85546875" style="76" customWidth="1"/>
    <col min="11529" max="11530" width="8.140625" style="76" customWidth="1"/>
    <col min="11531" max="11531" width="2.85546875" style="76" customWidth="1"/>
    <col min="11532" max="11533" width="8.140625" style="76" customWidth="1"/>
    <col min="11534" max="11534" width="2.85546875" style="76" customWidth="1"/>
    <col min="11535" max="11536" width="8.140625" style="76" customWidth="1"/>
    <col min="11537" max="11537" width="2.85546875" style="76" customWidth="1"/>
    <col min="11538" max="11776" width="8.85546875" style="76"/>
    <col min="11777" max="11777" width="35.85546875" style="76" customWidth="1"/>
    <col min="11778" max="11778" width="8.140625" style="76" customWidth="1"/>
    <col min="11779" max="11779" width="2.5703125" style="76" customWidth="1"/>
    <col min="11780" max="11780" width="7.28515625" style="76" customWidth="1"/>
    <col min="11781" max="11781" width="2.85546875" style="76" customWidth="1"/>
    <col min="11782" max="11782" width="8.42578125" style="76" customWidth="1"/>
    <col min="11783" max="11783" width="8.140625" style="76" customWidth="1"/>
    <col min="11784" max="11784" width="2.85546875" style="76" customWidth="1"/>
    <col min="11785" max="11786" width="8.140625" style="76" customWidth="1"/>
    <col min="11787" max="11787" width="2.85546875" style="76" customWidth="1"/>
    <col min="11788" max="11789" width="8.140625" style="76" customWidth="1"/>
    <col min="11790" max="11790" width="2.85546875" style="76" customWidth="1"/>
    <col min="11791" max="11792" width="8.140625" style="76" customWidth="1"/>
    <col min="11793" max="11793" width="2.85546875" style="76" customWidth="1"/>
    <col min="11794" max="12032" width="8.85546875" style="76"/>
    <col min="12033" max="12033" width="35.85546875" style="76" customWidth="1"/>
    <col min="12034" max="12034" width="8.140625" style="76" customWidth="1"/>
    <col min="12035" max="12035" width="2.5703125" style="76" customWidth="1"/>
    <col min="12036" max="12036" width="7.28515625" style="76" customWidth="1"/>
    <col min="12037" max="12037" width="2.85546875" style="76" customWidth="1"/>
    <col min="12038" max="12038" width="8.42578125" style="76" customWidth="1"/>
    <col min="12039" max="12039" width="8.140625" style="76" customWidth="1"/>
    <col min="12040" max="12040" width="2.85546875" style="76" customWidth="1"/>
    <col min="12041" max="12042" width="8.140625" style="76" customWidth="1"/>
    <col min="12043" max="12043" width="2.85546875" style="76" customWidth="1"/>
    <col min="12044" max="12045" width="8.140625" style="76" customWidth="1"/>
    <col min="12046" max="12046" width="2.85546875" style="76" customWidth="1"/>
    <col min="12047" max="12048" width="8.140625" style="76" customWidth="1"/>
    <col min="12049" max="12049" width="2.85546875" style="76" customWidth="1"/>
    <col min="12050" max="12288" width="8.85546875" style="76"/>
    <col min="12289" max="12289" width="35.85546875" style="76" customWidth="1"/>
    <col min="12290" max="12290" width="8.140625" style="76" customWidth="1"/>
    <col min="12291" max="12291" width="2.5703125" style="76" customWidth="1"/>
    <col min="12292" max="12292" width="7.28515625" style="76" customWidth="1"/>
    <col min="12293" max="12293" width="2.85546875" style="76" customWidth="1"/>
    <col min="12294" max="12294" width="8.42578125" style="76" customWidth="1"/>
    <col min="12295" max="12295" width="8.140625" style="76" customWidth="1"/>
    <col min="12296" max="12296" width="2.85546875" style="76" customWidth="1"/>
    <col min="12297" max="12298" width="8.140625" style="76" customWidth="1"/>
    <col min="12299" max="12299" width="2.85546875" style="76" customWidth="1"/>
    <col min="12300" max="12301" width="8.140625" style="76" customWidth="1"/>
    <col min="12302" max="12302" width="2.85546875" style="76" customWidth="1"/>
    <col min="12303" max="12304" width="8.140625" style="76" customWidth="1"/>
    <col min="12305" max="12305" width="2.85546875" style="76" customWidth="1"/>
    <col min="12306" max="12544" width="8.85546875" style="76"/>
    <col min="12545" max="12545" width="35.85546875" style="76" customWidth="1"/>
    <col min="12546" max="12546" width="8.140625" style="76" customWidth="1"/>
    <col min="12547" max="12547" width="2.5703125" style="76" customWidth="1"/>
    <col min="12548" max="12548" width="7.28515625" style="76" customWidth="1"/>
    <col min="12549" max="12549" width="2.85546875" style="76" customWidth="1"/>
    <col min="12550" max="12550" width="8.42578125" style="76" customWidth="1"/>
    <col min="12551" max="12551" width="8.140625" style="76" customWidth="1"/>
    <col min="12552" max="12552" width="2.85546875" style="76" customWidth="1"/>
    <col min="12553" max="12554" width="8.140625" style="76" customWidth="1"/>
    <col min="12555" max="12555" width="2.85546875" style="76" customWidth="1"/>
    <col min="12556" max="12557" width="8.140625" style="76" customWidth="1"/>
    <col min="12558" max="12558" width="2.85546875" style="76" customWidth="1"/>
    <col min="12559" max="12560" width="8.140625" style="76" customWidth="1"/>
    <col min="12561" max="12561" width="2.85546875" style="76" customWidth="1"/>
    <col min="12562" max="12800" width="8.85546875" style="76"/>
    <col min="12801" max="12801" width="35.85546875" style="76" customWidth="1"/>
    <col min="12802" max="12802" width="8.140625" style="76" customWidth="1"/>
    <col min="12803" max="12803" width="2.5703125" style="76" customWidth="1"/>
    <col min="12804" max="12804" width="7.28515625" style="76" customWidth="1"/>
    <col min="12805" max="12805" width="2.85546875" style="76" customWidth="1"/>
    <col min="12806" max="12806" width="8.42578125" style="76" customWidth="1"/>
    <col min="12807" max="12807" width="8.140625" style="76" customWidth="1"/>
    <col min="12808" max="12808" width="2.85546875" style="76" customWidth="1"/>
    <col min="12809" max="12810" width="8.140625" style="76" customWidth="1"/>
    <col min="12811" max="12811" width="2.85546875" style="76" customWidth="1"/>
    <col min="12812" max="12813" width="8.140625" style="76" customWidth="1"/>
    <col min="12814" max="12814" width="2.85546875" style="76" customWidth="1"/>
    <col min="12815" max="12816" width="8.140625" style="76" customWidth="1"/>
    <col min="12817" max="12817" width="2.85546875" style="76" customWidth="1"/>
    <col min="12818" max="13056" width="8.85546875" style="76"/>
    <col min="13057" max="13057" width="35.85546875" style="76" customWidth="1"/>
    <col min="13058" max="13058" width="8.140625" style="76" customWidth="1"/>
    <col min="13059" max="13059" width="2.5703125" style="76" customWidth="1"/>
    <col min="13060" max="13060" width="7.28515625" style="76" customWidth="1"/>
    <col min="13061" max="13061" width="2.85546875" style="76" customWidth="1"/>
    <col min="13062" max="13062" width="8.42578125" style="76" customWidth="1"/>
    <col min="13063" max="13063" width="8.140625" style="76" customWidth="1"/>
    <col min="13064" max="13064" width="2.85546875" style="76" customWidth="1"/>
    <col min="13065" max="13066" width="8.140625" style="76" customWidth="1"/>
    <col min="13067" max="13067" width="2.85546875" style="76" customWidth="1"/>
    <col min="13068" max="13069" width="8.140625" style="76" customWidth="1"/>
    <col min="13070" max="13070" width="2.85546875" style="76" customWidth="1"/>
    <col min="13071" max="13072" width="8.140625" style="76" customWidth="1"/>
    <col min="13073" max="13073" width="2.85546875" style="76" customWidth="1"/>
    <col min="13074" max="13312" width="8.85546875" style="76"/>
    <col min="13313" max="13313" width="35.85546875" style="76" customWidth="1"/>
    <col min="13314" max="13314" width="8.140625" style="76" customWidth="1"/>
    <col min="13315" max="13315" width="2.5703125" style="76" customWidth="1"/>
    <col min="13316" max="13316" width="7.28515625" style="76" customWidth="1"/>
    <col min="13317" max="13317" width="2.85546875" style="76" customWidth="1"/>
    <col min="13318" max="13318" width="8.42578125" style="76" customWidth="1"/>
    <col min="13319" max="13319" width="8.140625" style="76" customWidth="1"/>
    <col min="13320" max="13320" width="2.85546875" style="76" customWidth="1"/>
    <col min="13321" max="13322" width="8.140625" style="76" customWidth="1"/>
    <col min="13323" max="13323" width="2.85546875" style="76" customWidth="1"/>
    <col min="13324" max="13325" width="8.140625" style="76" customWidth="1"/>
    <col min="13326" max="13326" width="2.85546875" style="76" customWidth="1"/>
    <col min="13327" max="13328" width="8.140625" style="76" customWidth="1"/>
    <col min="13329" max="13329" width="2.85546875" style="76" customWidth="1"/>
    <col min="13330" max="13568" width="8.85546875" style="76"/>
    <col min="13569" max="13569" width="35.85546875" style="76" customWidth="1"/>
    <col min="13570" max="13570" width="8.140625" style="76" customWidth="1"/>
    <col min="13571" max="13571" width="2.5703125" style="76" customWidth="1"/>
    <col min="13572" max="13572" width="7.28515625" style="76" customWidth="1"/>
    <col min="13573" max="13573" width="2.85546875" style="76" customWidth="1"/>
    <col min="13574" max="13574" width="8.42578125" style="76" customWidth="1"/>
    <col min="13575" max="13575" width="8.140625" style="76" customWidth="1"/>
    <col min="13576" max="13576" width="2.85546875" style="76" customWidth="1"/>
    <col min="13577" max="13578" width="8.140625" style="76" customWidth="1"/>
    <col min="13579" max="13579" width="2.85546875" style="76" customWidth="1"/>
    <col min="13580" max="13581" width="8.140625" style="76" customWidth="1"/>
    <col min="13582" max="13582" width="2.85546875" style="76" customWidth="1"/>
    <col min="13583" max="13584" width="8.140625" style="76" customWidth="1"/>
    <col min="13585" max="13585" width="2.85546875" style="76" customWidth="1"/>
    <col min="13586" max="13824" width="8.85546875" style="76"/>
    <col min="13825" max="13825" width="35.85546875" style="76" customWidth="1"/>
    <col min="13826" max="13826" width="8.140625" style="76" customWidth="1"/>
    <col min="13827" max="13827" width="2.5703125" style="76" customWidth="1"/>
    <col min="13828" max="13828" width="7.28515625" style="76" customWidth="1"/>
    <col min="13829" max="13829" width="2.85546875" style="76" customWidth="1"/>
    <col min="13830" max="13830" width="8.42578125" style="76" customWidth="1"/>
    <col min="13831" max="13831" width="8.140625" style="76" customWidth="1"/>
    <col min="13832" max="13832" width="2.85546875" style="76" customWidth="1"/>
    <col min="13833" max="13834" width="8.140625" style="76" customWidth="1"/>
    <col min="13835" max="13835" width="2.85546875" style="76" customWidth="1"/>
    <col min="13836" max="13837" width="8.140625" style="76" customWidth="1"/>
    <col min="13838" max="13838" width="2.85546875" style="76" customWidth="1"/>
    <col min="13839" max="13840" width="8.140625" style="76" customWidth="1"/>
    <col min="13841" max="13841" width="2.85546875" style="76" customWidth="1"/>
    <col min="13842" max="14080" width="8.85546875" style="76"/>
    <col min="14081" max="14081" width="35.85546875" style="76" customWidth="1"/>
    <col min="14082" max="14082" width="8.140625" style="76" customWidth="1"/>
    <col min="14083" max="14083" width="2.5703125" style="76" customWidth="1"/>
    <col min="14084" max="14084" width="7.28515625" style="76" customWidth="1"/>
    <col min="14085" max="14085" width="2.85546875" style="76" customWidth="1"/>
    <col min="14086" max="14086" width="8.42578125" style="76" customWidth="1"/>
    <col min="14087" max="14087" width="8.140625" style="76" customWidth="1"/>
    <col min="14088" max="14088" width="2.85546875" style="76" customWidth="1"/>
    <col min="14089" max="14090" width="8.140625" style="76" customWidth="1"/>
    <col min="14091" max="14091" width="2.85546875" style="76" customWidth="1"/>
    <col min="14092" max="14093" width="8.140625" style="76" customWidth="1"/>
    <col min="14094" max="14094" width="2.85546875" style="76" customWidth="1"/>
    <col min="14095" max="14096" width="8.140625" style="76" customWidth="1"/>
    <col min="14097" max="14097" width="2.85546875" style="76" customWidth="1"/>
    <col min="14098" max="14336" width="8.85546875" style="76"/>
    <col min="14337" max="14337" width="35.85546875" style="76" customWidth="1"/>
    <col min="14338" max="14338" width="8.140625" style="76" customWidth="1"/>
    <col min="14339" max="14339" width="2.5703125" style="76" customWidth="1"/>
    <col min="14340" max="14340" width="7.28515625" style="76" customWidth="1"/>
    <col min="14341" max="14341" width="2.85546875" style="76" customWidth="1"/>
    <col min="14342" max="14342" width="8.42578125" style="76" customWidth="1"/>
    <col min="14343" max="14343" width="8.140625" style="76" customWidth="1"/>
    <col min="14344" max="14344" width="2.85546875" style="76" customWidth="1"/>
    <col min="14345" max="14346" width="8.140625" style="76" customWidth="1"/>
    <col min="14347" max="14347" width="2.85546875" style="76" customWidth="1"/>
    <col min="14348" max="14349" width="8.140625" style="76" customWidth="1"/>
    <col min="14350" max="14350" width="2.85546875" style="76" customWidth="1"/>
    <col min="14351" max="14352" width="8.140625" style="76" customWidth="1"/>
    <col min="14353" max="14353" width="2.85546875" style="76" customWidth="1"/>
    <col min="14354" max="14592" width="8.85546875" style="76"/>
    <col min="14593" max="14593" width="35.85546875" style="76" customWidth="1"/>
    <col min="14594" max="14594" width="8.140625" style="76" customWidth="1"/>
    <col min="14595" max="14595" width="2.5703125" style="76" customWidth="1"/>
    <col min="14596" max="14596" width="7.28515625" style="76" customWidth="1"/>
    <col min="14597" max="14597" width="2.85546875" style="76" customWidth="1"/>
    <col min="14598" max="14598" width="8.42578125" style="76" customWidth="1"/>
    <col min="14599" max="14599" width="8.140625" style="76" customWidth="1"/>
    <col min="14600" max="14600" width="2.85546875" style="76" customWidth="1"/>
    <col min="14601" max="14602" width="8.140625" style="76" customWidth="1"/>
    <col min="14603" max="14603" width="2.85546875" style="76" customWidth="1"/>
    <col min="14604" max="14605" width="8.140625" style="76" customWidth="1"/>
    <col min="14606" max="14606" width="2.85546875" style="76" customWidth="1"/>
    <col min="14607" max="14608" width="8.140625" style="76" customWidth="1"/>
    <col min="14609" max="14609" width="2.85546875" style="76" customWidth="1"/>
    <col min="14610" max="14848" width="8.85546875" style="76"/>
    <col min="14849" max="14849" width="35.85546875" style="76" customWidth="1"/>
    <col min="14850" max="14850" width="8.140625" style="76" customWidth="1"/>
    <col min="14851" max="14851" width="2.5703125" style="76" customWidth="1"/>
    <col min="14852" max="14852" width="7.28515625" style="76" customWidth="1"/>
    <col min="14853" max="14853" width="2.85546875" style="76" customWidth="1"/>
    <col min="14854" max="14854" width="8.42578125" style="76" customWidth="1"/>
    <col min="14855" max="14855" width="8.140625" style="76" customWidth="1"/>
    <col min="14856" max="14856" width="2.85546875" style="76" customWidth="1"/>
    <col min="14857" max="14858" width="8.140625" style="76" customWidth="1"/>
    <col min="14859" max="14859" width="2.85546875" style="76" customWidth="1"/>
    <col min="14860" max="14861" width="8.140625" style="76" customWidth="1"/>
    <col min="14862" max="14862" width="2.85546875" style="76" customWidth="1"/>
    <col min="14863" max="14864" width="8.140625" style="76" customWidth="1"/>
    <col min="14865" max="14865" width="2.85546875" style="76" customWidth="1"/>
    <col min="14866" max="15104" width="8.85546875" style="76"/>
    <col min="15105" max="15105" width="35.85546875" style="76" customWidth="1"/>
    <col min="15106" max="15106" width="8.140625" style="76" customWidth="1"/>
    <col min="15107" max="15107" width="2.5703125" style="76" customWidth="1"/>
    <col min="15108" max="15108" width="7.28515625" style="76" customWidth="1"/>
    <col min="15109" max="15109" width="2.85546875" style="76" customWidth="1"/>
    <col min="15110" max="15110" width="8.42578125" style="76" customWidth="1"/>
    <col min="15111" max="15111" width="8.140625" style="76" customWidth="1"/>
    <col min="15112" max="15112" width="2.85546875" style="76" customWidth="1"/>
    <col min="15113" max="15114" width="8.140625" style="76" customWidth="1"/>
    <col min="15115" max="15115" width="2.85546875" style="76" customWidth="1"/>
    <col min="15116" max="15117" width="8.140625" style="76" customWidth="1"/>
    <col min="15118" max="15118" width="2.85546875" style="76" customWidth="1"/>
    <col min="15119" max="15120" width="8.140625" style="76" customWidth="1"/>
    <col min="15121" max="15121" width="2.85546875" style="76" customWidth="1"/>
    <col min="15122" max="15360" width="8.85546875" style="76"/>
    <col min="15361" max="15361" width="35.85546875" style="76" customWidth="1"/>
    <col min="15362" max="15362" width="8.140625" style="76" customWidth="1"/>
    <col min="15363" max="15363" width="2.5703125" style="76" customWidth="1"/>
    <col min="15364" max="15364" width="7.28515625" style="76" customWidth="1"/>
    <col min="15365" max="15365" width="2.85546875" style="76" customWidth="1"/>
    <col min="15366" max="15366" width="8.42578125" style="76" customWidth="1"/>
    <col min="15367" max="15367" width="8.140625" style="76" customWidth="1"/>
    <col min="15368" max="15368" width="2.85546875" style="76" customWidth="1"/>
    <col min="15369" max="15370" width="8.140625" style="76" customWidth="1"/>
    <col min="15371" max="15371" width="2.85546875" style="76" customWidth="1"/>
    <col min="15372" max="15373" width="8.140625" style="76" customWidth="1"/>
    <col min="15374" max="15374" width="2.85546875" style="76" customWidth="1"/>
    <col min="15375" max="15376" width="8.140625" style="76" customWidth="1"/>
    <col min="15377" max="15377" width="2.85546875" style="76" customWidth="1"/>
    <col min="15378" max="15616" width="8.85546875" style="76"/>
    <col min="15617" max="15617" width="35.85546875" style="76" customWidth="1"/>
    <col min="15618" max="15618" width="8.140625" style="76" customWidth="1"/>
    <col min="15619" max="15619" width="2.5703125" style="76" customWidth="1"/>
    <col min="15620" max="15620" width="7.28515625" style="76" customWidth="1"/>
    <col min="15621" max="15621" width="2.85546875" style="76" customWidth="1"/>
    <col min="15622" max="15622" width="8.42578125" style="76" customWidth="1"/>
    <col min="15623" max="15623" width="8.140625" style="76" customWidth="1"/>
    <col min="15624" max="15624" width="2.85546875" style="76" customWidth="1"/>
    <col min="15625" max="15626" width="8.140625" style="76" customWidth="1"/>
    <col min="15627" max="15627" width="2.85546875" style="76" customWidth="1"/>
    <col min="15628" max="15629" width="8.140625" style="76" customWidth="1"/>
    <col min="15630" max="15630" width="2.85546875" style="76" customWidth="1"/>
    <col min="15631" max="15632" width="8.140625" style="76" customWidth="1"/>
    <col min="15633" max="15633" width="2.85546875" style="76" customWidth="1"/>
    <col min="15634" max="15872" width="8.85546875" style="76"/>
    <col min="15873" max="15873" width="35.85546875" style="76" customWidth="1"/>
    <col min="15874" max="15874" width="8.140625" style="76" customWidth="1"/>
    <col min="15875" max="15875" width="2.5703125" style="76" customWidth="1"/>
    <col min="15876" max="15876" width="7.28515625" style="76" customWidth="1"/>
    <col min="15877" max="15877" width="2.85546875" style="76" customWidth="1"/>
    <col min="15878" max="15878" width="8.42578125" style="76" customWidth="1"/>
    <col min="15879" max="15879" width="8.140625" style="76" customWidth="1"/>
    <col min="15880" max="15880" width="2.85546875" style="76" customWidth="1"/>
    <col min="15881" max="15882" width="8.140625" style="76" customWidth="1"/>
    <col min="15883" max="15883" width="2.85546875" style="76" customWidth="1"/>
    <col min="15884" max="15885" width="8.140625" style="76" customWidth="1"/>
    <col min="15886" max="15886" width="2.85546875" style="76" customWidth="1"/>
    <col min="15887" max="15888" width="8.140625" style="76" customWidth="1"/>
    <col min="15889" max="15889" width="2.85546875" style="76" customWidth="1"/>
    <col min="15890" max="16128" width="8.85546875" style="76"/>
    <col min="16129" max="16129" width="35.85546875" style="76" customWidth="1"/>
    <col min="16130" max="16130" width="8.140625" style="76" customWidth="1"/>
    <col min="16131" max="16131" width="2.5703125" style="76" customWidth="1"/>
    <col min="16132" max="16132" width="7.28515625" style="76" customWidth="1"/>
    <col min="16133" max="16133" width="2.85546875" style="76" customWidth="1"/>
    <col min="16134" max="16134" width="8.42578125" style="76" customWidth="1"/>
    <col min="16135" max="16135" width="8.140625" style="76" customWidth="1"/>
    <col min="16136" max="16136" width="2.85546875" style="76" customWidth="1"/>
    <col min="16137" max="16138" width="8.140625" style="76" customWidth="1"/>
    <col min="16139" max="16139" width="2.85546875" style="76" customWidth="1"/>
    <col min="16140" max="16141" width="8.140625" style="76" customWidth="1"/>
    <col min="16142" max="16142" width="2.85546875" style="76" customWidth="1"/>
    <col min="16143" max="16144" width="8.140625" style="76" customWidth="1"/>
    <col min="16145" max="16145" width="2.85546875" style="76" customWidth="1"/>
    <col min="16146" max="16384" width="8.85546875" style="76"/>
  </cols>
  <sheetData>
    <row r="1" spans="1:17">
      <c r="A1" s="76" t="s">
        <v>160</v>
      </c>
      <c r="G1" s="115"/>
      <c r="I1" s="115"/>
    </row>
    <row r="2" spans="1:17">
      <c r="A2" s="76" t="s">
        <v>161</v>
      </c>
    </row>
    <row r="3" spans="1:17" ht="6" customHeight="1"/>
    <row r="4" spans="1:17">
      <c r="A4" s="115" t="s">
        <v>625</v>
      </c>
    </row>
    <row r="5" spans="1:17" ht="9.75" customHeight="1" thickBot="1"/>
    <row r="6" spans="1:17" ht="8.25" customHeight="1">
      <c r="A6" s="116"/>
      <c r="B6" s="117"/>
      <c r="C6" s="117"/>
      <c r="D6" s="118"/>
      <c r="E6" s="119"/>
      <c r="F6" s="117"/>
      <c r="G6" s="118"/>
      <c r="H6" s="119"/>
      <c r="I6" s="117"/>
      <c r="J6" s="118"/>
      <c r="K6" s="119"/>
      <c r="L6" s="117"/>
      <c r="M6" s="118"/>
      <c r="N6" s="119"/>
      <c r="O6" s="117"/>
      <c r="P6" s="135"/>
      <c r="Q6" s="116"/>
    </row>
    <row r="7" spans="1:17" ht="14.25">
      <c r="A7" s="76" t="s">
        <v>310</v>
      </c>
      <c r="B7" s="295" t="s">
        <v>190</v>
      </c>
      <c r="C7" s="295"/>
      <c r="D7" s="295"/>
      <c r="F7" s="113" t="s">
        <v>240</v>
      </c>
      <c r="I7" s="113" t="s">
        <v>241</v>
      </c>
      <c r="L7" s="113" t="s">
        <v>311</v>
      </c>
      <c r="O7" s="113" t="s">
        <v>312</v>
      </c>
    </row>
    <row r="8" spans="1:17">
      <c r="A8" s="76" t="s">
        <v>313</v>
      </c>
      <c r="B8" s="120" t="s">
        <v>162</v>
      </c>
      <c r="C8" s="120"/>
      <c r="D8" s="121" t="s">
        <v>163</v>
      </c>
      <c r="F8" s="120" t="s">
        <v>162</v>
      </c>
      <c r="G8" s="121" t="s">
        <v>163</v>
      </c>
      <c r="I8" s="120" t="s">
        <v>162</v>
      </c>
      <c r="J8" s="121" t="s">
        <v>163</v>
      </c>
      <c r="L8" s="120" t="s">
        <v>162</v>
      </c>
      <c r="M8" s="121" t="s">
        <v>163</v>
      </c>
      <c r="O8" s="120" t="s">
        <v>162</v>
      </c>
      <c r="P8" s="137" t="s">
        <v>163</v>
      </c>
    </row>
    <row r="9" spans="1:17" ht="9.75" customHeight="1" thickBot="1">
      <c r="A9" s="123"/>
      <c r="B9" s="124"/>
      <c r="C9" s="124"/>
      <c r="D9" s="125"/>
      <c r="E9" s="126"/>
      <c r="F9" s="124"/>
      <c r="G9" s="125"/>
      <c r="H9" s="126"/>
      <c r="I9" s="124"/>
      <c r="J9" s="125"/>
      <c r="K9" s="126"/>
      <c r="L9" s="124"/>
      <c r="M9" s="125"/>
      <c r="N9" s="126"/>
      <c r="O9" s="124"/>
      <c r="P9" s="139"/>
      <c r="Q9" s="123"/>
    </row>
    <row r="10" spans="1:17" ht="9.9499999999999993" customHeight="1">
      <c r="B10" s="152"/>
    </row>
    <row r="11" spans="1:17" ht="13.35" customHeight="1">
      <c r="A11" s="127" t="s">
        <v>153</v>
      </c>
      <c r="B11" s="153">
        <f>IF($A11&lt;&gt;0,F11+I11+L11+O11,"")</f>
        <v>2069</v>
      </c>
      <c r="C11" s="153"/>
      <c r="D11" s="109">
        <f>IF($A11&lt;&gt;0,D13+D83,"")</f>
        <v>100</v>
      </c>
      <c r="E11" s="127" t="s">
        <v>77</v>
      </c>
      <c r="F11" s="153">
        <f>IF($A11&lt;&gt;0,F13+F83,"")</f>
        <v>1624</v>
      </c>
      <c r="G11" s="154">
        <f t="shared" ref="G11:G74" si="0">IF($A11&lt;&gt;0,F11/$B11*100,"")</f>
        <v>78.492025132914449</v>
      </c>
      <c r="H11" s="127"/>
      <c r="I11" s="153">
        <f>IF($A11&lt;&gt;0,I13+I83,"")</f>
        <v>407</v>
      </c>
      <c r="J11" s="154">
        <f t="shared" ref="J11:J74" si="1">IF($A11&lt;&gt;0,I11/$B11*100,"")</f>
        <v>19.671338811019819</v>
      </c>
      <c r="K11" s="127"/>
      <c r="L11" s="153">
        <f>IF($A11&lt;&gt;0,L13+L83,"")</f>
        <v>23</v>
      </c>
      <c r="M11" s="154">
        <f t="shared" ref="M11:M74" si="2">IF($A11&lt;&gt;0,L11/$B11*100,"")</f>
        <v>1.11164813919768</v>
      </c>
      <c r="N11" s="127"/>
      <c r="O11" s="153">
        <f>IF($A11&lt;&gt;0,O13+O83,"")</f>
        <v>15</v>
      </c>
      <c r="P11" s="154">
        <f>IF($A11&lt;&gt;0,O11/$B11*100,"")</f>
        <v>0.7249879168680522</v>
      </c>
      <c r="Q11" s="115"/>
    </row>
    <row r="12" spans="1:17" ht="9.9499999999999993" customHeight="1">
      <c r="A12" s="127"/>
      <c r="B12" s="153" t="str">
        <f t="shared" ref="B12:B75" si="3">IF($A12&lt;&gt;0,F12+I12+L12+O12,"")</f>
        <v/>
      </c>
      <c r="C12" s="153"/>
      <c r="D12" s="154"/>
      <c r="E12" s="127"/>
      <c r="F12" s="153"/>
      <c r="G12" s="154" t="str">
        <f t="shared" si="0"/>
        <v/>
      </c>
      <c r="H12" s="127"/>
      <c r="I12" s="153"/>
      <c r="J12" s="154" t="str">
        <f t="shared" si="1"/>
        <v/>
      </c>
      <c r="K12" s="127"/>
      <c r="L12" s="153"/>
      <c r="M12" s="154" t="str">
        <f t="shared" si="2"/>
        <v/>
      </c>
      <c r="N12" s="127"/>
      <c r="O12" s="153"/>
      <c r="P12" s="154" t="str">
        <f t="shared" ref="P12:P75" si="4">IF($A12&lt;&gt;0,O12/$B12*100,"")</f>
        <v/>
      </c>
      <c r="Q12" s="115"/>
    </row>
    <row r="13" spans="1:17" ht="13.35" customHeight="1">
      <c r="A13" s="127" t="s">
        <v>165</v>
      </c>
      <c r="B13" s="153">
        <f t="shared" si="3"/>
        <v>1980</v>
      </c>
      <c r="C13" s="153"/>
      <c r="D13" s="154">
        <f t="shared" ref="D13:D19" si="5">IF(A13&lt;&gt;0,B13/$B$11*100,"")</f>
        <v>95.69840502658289</v>
      </c>
      <c r="E13" s="127"/>
      <c r="F13" s="153">
        <f>F15+F21+F78</f>
        <v>1551</v>
      </c>
      <c r="G13" s="154">
        <f t="shared" si="0"/>
        <v>78.333333333333329</v>
      </c>
      <c r="H13" s="127"/>
      <c r="I13" s="153">
        <f>I15+I21+I78</f>
        <v>393</v>
      </c>
      <c r="J13" s="154">
        <f t="shared" si="1"/>
        <v>19.848484848484848</v>
      </c>
      <c r="K13" s="127"/>
      <c r="L13" s="153">
        <f>L15+L21+L78</f>
        <v>21</v>
      </c>
      <c r="M13" s="154">
        <f t="shared" si="2"/>
        <v>1.0606060606060608</v>
      </c>
      <c r="N13" s="127"/>
      <c r="O13" s="153">
        <f>O15+O21+O78</f>
        <v>15</v>
      </c>
      <c r="P13" s="154">
        <f t="shared" si="4"/>
        <v>0.75757575757575757</v>
      </c>
      <c r="Q13" s="115"/>
    </row>
    <row r="14" spans="1:17" ht="6" customHeight="1">
      <c r="B14" s="113" t="str">
        <f t="shared" si="3"/>
        <v/>
      </c>
      <c r="D14" s="114" t="str">
        <f t="shared" si="5"/>
        <v/>
      </c>
      <c r="G14" s="114" t="str">
        <f t="shared" si="0"/>
        <v/>
      </c>
      <c r="J14" s="114" t="str">
        <f t="shared" si="1"/>
        <v/>
      </c>
      <c r="M14" s="154" t="str">
        <f t="shared" si="2"/>
        <v/>
      </c>
      <c r="P14" s="114" t="str">
        <f t="shared" si="4"/>
        <v/>
      </c>
      <c r="Q14" s="115"/>
    </row>
    <row r="15" spans="1:17" ht="13.35" customHeight="1">
      <c r="A15" s="127" t="s">
        <v>245</v>
      </c>
      <c r="B15" s="153">
        <f t="shared" si="3"/>
        <v>89</v>
      </c>
      <c r="C15" s="153"/>
      <c r="D15" s="154">
        <f t="shared" si="5"/>
        <v>4.3015949734171093</v>
      </c>
      <c r="E15" s="127"/>
      <c r="F15" s="153">
        <f>SUM(F16:F19)</f>
        <v>82</v>
      </c>
      <c r="G15" s="154">
        <f t="shared" si="0"/>
        <v>92.134831460674164</v>
      </c>
      <c r="H15" s="127"/>
      <c r="I15" s="153">
        <f>SUM(I16:I19)</f>
        <v>7</v>
      </c>
      <c r="J15" s="154">
        <f t="shared" si="1"/>
        <v>7.8651685393258424</v>
      </c>
      <c r="K15" s="127"/>
      <c r="L15" s="153">
        <f>SUM(L16:L19)</f>
        <v>0</v>
      </c>
      <c r="M15" s="154">
        <f t="shared" si="2"/>
        <v>0</v>
      </c>
      <c r="N15" s="127"/>
      <c r="O15" s="153">
        <f>SUM(O16:O19)</f>
        <v>0</v>
      </c>
      <c r="P15" s="154">
        <f t="shared" si="4"/>
        <v>0</v>
      </c>
      <c r="Q15" s="115"/>
    </row>
    <row r="16" spans="1:17" ht="13.35" customHeight="1">
      <c r="A16" s="76" t="s">
        <v>246</v>
      </c>
      <c r="B16" s="113">
        <f t="shared" si="3"/>
        <v>24</v>
      </c>
      <c r="D16" s="114">
        <f t="shared" si="5"/>
        <v>1.1599806669888835</v>
      </c>
      <c r="F16" s="128">
        <v>24</v>
      </c>
      <c r="G16" s="114">
        <f t="shared" si="0"/>
        <v>100</v>
      </c>
      <c r="H16" s="128"/>
      <c r="I16" s="128">
        <v>0</v>
      </c>
      <c r="J16" s="114">
        <f t="shared" si="1"/>
        <v>0</v>
      </c>
      <c r="K16" s="128"/>
      <c r="L16" s="128">
        <v>0</v>
      </c>
      <c r="M16" s="114">
        <f t="shared" si="2"/>
        <v>0</v>
      </c>
      <c r="N16" s="128"/>
      <c r="O16" s="128">
        <v>0</v>
      </c>
      <c r="P16" s="114">
        <f t="shared" si="4"/>
        <v>0</v>
      </c>
      <c r="Q16" s="131"/>
    </row>
    <row r="17" spans="1:17" ht="13.35" customHeight="1">
      <c r="A17" s="76" t="s">
        <v>247</v>
      </c>
      <c r="B17" s="113">
        <f t="shared" si="3"/>
        <v>16</v>
      </c>
      <c r="D17" s="114">
        <f t="shared" si="5"/>
        <v>0.77332044465925565</v>
      </c>
      <c r="F17" s="128">
        <v>9</v>
      </c>
      <c r="G17" s="114">
        <f t="shared" si="0"/>
        <v>56.25</v>
      </c>
      <c r="H17" s="128"/>
      <c r="I17" s="128">
        <v>7</v>
      </c>
      <c r="J17" s="114">
        <f t="shared" si="1"/>
        <v>43.75</v>
      </c>
      <c r="K17" s="128"/>
      <c r="L17" s="128">
        <v>0</v>
      </c>
      <c r="M17" s="114">
        <f t="shared" si="2"/>
        <v>0</v>
      </c>
      <c r="N17" s="128"/>
      <c r="O17" s="128">
        <v>0</v>
      </c>
      <c r="P17" s="114">
        <f t="shared" si="4"/>
        <v>0</v>
      </c>
      <c r="Q17" s="131"/>
    </row>
    <row r="18" spans="1:17" ht="12.75" customHeight="1">
      <c r="A18" s="76" t="s">
        <v>248</v>
      </c>
      <c r="B18" s="113">
        <f t="shared" si="3"/>
        <v>32</v>
      </c>
      <c r="D18" s="114">
        <f t="shared" si="5"/>
        <v>1.5466408893185113</v>
      </c>
      <c r="F18" s="128">
        <v>32</v>
      </c>
      <c r="G18" s="114">
        <f t="shared" si="0"/>
        <v>100</v>
      </c>
      <c r="H18" s="128"/>
      <c r="I18" s="128">
        <v>0</v>
      </c>
      <c r="J18" s="114">
        <f t="shared" si="1"/>
        <v>0</v>
      </c>
      <c r="K18" s="128"/>
      <c r="L18" s="128">
        <v>0</v>
      </c>
      <c r="M18" s="114">
        <f t="shared" si="2"/>
        <v>0</v>
      </c>
      <c r="N18" s="128"/>
      <c r="O18" s="128">
        <v>0</v>
      </c>
      <c r="P18" s="114">
        <f t="shared" si="4"/>
        <v>0</v>
      </c>
      <c r="Q18" s="131"/>
    </row>
    <row r="19" spans="1:17" ht="12.75" customHeight="1">
      <c r="A19" s="76" t="s">
        <v>249</v>
      </c>
      <c r="B19" s="113">
        <f t="shared" si="3"/>
        <v>17</v>
      </c>
      <c r="D19" s="114">
        <f t="shared" si="5"/>
        <v>0.82165297245045921</v>
      </c>
      <c r="F19" s="128">
        <v>17</v>
      </c>
      <c r="G19" s="114">
        <f t="shared" si="0"/>
        <v>100</v>
      </c>
      <c r="H19" s="128"/>
      <c r="I19" s="128">
        <v>0</v>
      </c>
      <c r="J19" s="114">
        <f t="shared" si="1"/>
        <v>0</v>
      </c>
      <c r="K19" s="128"/>
      <c r="L19" s="128">
        <v>0</v>
      </c>
      <c r="M19" s="114">
        <f t="shared" si="2"/>
        <v>0</v>
      </c>
      <c r="N19" s="128"/>
      <c r="O19" s="128">
        <v>0</v>
      </c>
      <c r="P19" s="114">
        <f t="shared" si="4"/>
        <v>0</v>
      </c>
      <c r="Q19" s="131"/>
    </row>
    <row r="20" spans="1:17" ht="7.5" customHeight="1">
      <c r="B20" s="113" t="str">
        <f t="shared" si="3"/>
        <v/>
      </c>
      <c r="G20" s="114" t="str">
        <f t="shared" si="0"/>
        <v/>
      </c>
      <c r="J20" s="114" t="str">
        <f t="shared" si="1"/>
        <v/>
      </c>
      <c r="M20" s="114" t="str">
        <f t="shared" si="2"/>
        <v/>
      </c>
      <c r="P20" s="114" t="str">
        <f t="shared" si="4"/>
        <v/>
      </c>
      <c r="Q20" s="115"/>
    </row>
    <row r="21" spans="1:17" ht="12.75" customHeight="1">
      <c r="A21" s="127" t="s">
        <v>250</v>
      </c>
      <c r="B21" s="153">
        <f t="shared" si="3"/>
        <v>1727</v>
      </c>
      <c r="C21" s="153"/>
      <c r="D21" s="154">
        <f t="shared" ref="D21:D84" si="6">IF(A21&lt;&gt;0,B21/$B$11*100,"")</f>
        <v>83.470275495408401</v>
      </c>
      <c r="E21" s="127"/>
      <c r="F21" s="153">
        <f>SUM(F22:F76)</f>
        <v>1331</v>
      </c>
      <c r="G21" s="154">
        <f t="shared" si="0"/>
        <v>77.070063694267517</v>
      </c>
      <c r="H21" s="127"/>
      <c r="I21" s="153">
        <f>SUM(I22:I76)</f>
        <v>360</v>
      </c>
      <c r="J21" s="154">
        <f t="shared" si="1"/>
        <v>20.845396641574983</v>
      </c>
      <c r="K21" s="153"/>
      <c r="L21" s="153">
        <f>SUM(L22:L76)</f>
        <v>21</v>
      </c>
      <c r="M21" s="154">
        <f t="shared" si="2"/>
        <v>1.2159814707585408</v>
      </c>
      <c r="N21" s="153"/>
      <c r="O21" s="153">
        <f>SUM(O22:O76)</f>
        <v>15</v>
      </c>
      <c r="P21" s="154">
        <f t="shared" si="4"/>
        <v>0.86855819339895779</v>
      </c>
      <c r="Q21" s="115"/>
    </row>
    <row r="22" spans="1:17" ht="13.35" customHeight="1">
      <c r="A22" s="76" t="s">
        <v>251</v>
      </c>
      <c r="B22" s="113">
        <f t="shared" si="3"/>
        <v>51</v>
      </c>
      <c r="D22" s="114">
        <f t="shared" si="6"/>
        <v>2.4649589173513777</v>
      </c>
      <c r="F22" s="128">
        <v>24</v>
      </c>
      <c r="G22" s="114">
        <f t="shared" si="0"/>
        <v>47.058823529411761</v>
      </c>
      <c r="H22" s="128"/>
      <c r="I22" s="128">
        <v>26</v>
      </c>
      <c r="J22" s="114">
        <f t="shared" si="1"/>
        <v>50.980392156862742</v>
      </c>
      <c r="K22" s="128"/>
      <c r="L22" s="128">
        <v>1</v>
      </c>
      <c r="M22" s="114">
        <f t="shared" si="2"/>
        <v>1.9607843137254901</v>
      </c>
      <c r="N22" s="128"/>
      <c r="O22" s="128">
        <v>0</v>
      </c>
      <c r="P22" s="114">
        <f t="shared" si="4"/>
        <v>0</v>
      </c>
      <c r="Q22" s="131"/>
    </row>
    <row r="23" spans="1:17" ht="13.35" customHeight="1">
      <c r="A23" s="76" t="s">
        <v>252</v>
      </c>
      <c r="B23" s="113">
        <f t="shared" si="3"/>
        <v>114</v>
      </c>
      <c r="D23" s="114">
        <f t="shared" si="6"/>
        <v>5.5099081681971969</v>
      </c>
      <c r="F23" s="128">
        <v>111</v>
      </c>
      <c r="G23" s="114">
        <f t="shared" si="0"/>
        <v>97.368421052631575</v>
      </c>
      <c r="H23" s="128"/>
      <c r="I23" s="128">
        <v>3</v>
      </c>
      <c r="J23" s="114">
        <f t="shared" si="1"/>
        <v>2.6315789473684208</v>
      </c>
      <c r="K23" s="128"/>
      <c r="L23" s="128">
        <v>0</v>
      </c>
      <c r="M23" s="114">
        <f t="shared" si="2"/>
        <v>0</v>
      </c>
      <c r="N23" s="128"/>
      <c r="O23" s="128">
        <v>0</v>
      </c>
      <c r="P23" s="114">
        <f t="shared" si="4"/>
        <v>0</v>
      </c>
      <c r="Q23" s="131"/>
    </row>
    <row r="24" spans="1:17" ht="13.35" customHeight="1">
      <c r="A24" s="76" t="s">
        <v>253</v>
      </c>
      <c r="B24" s="113">
        <f t="shared" si="3"/>
        <v>26</v>
      </c>
      <c r="D24" s="114">
        <f t="shared" si="6"/>
        <v>1.2566457225712904</v>
      </c>
      <c r="F24" s="128">
        <v>18</v>
      </c>
      <c r="G24" s="114">
        <f t="shared" si="0"/>
        <v>69.230769230769226</v>
      </c>
      <c r="H24" s="128"/>
      <c r="I24" s="128">
        <v>8</v>
      </c>
      <c r="J24" s="114">
        <f t="shared" si="1"/>
        <v>30.76923076923077</v>
      </c>
      <c r="K24" s="128"/>
      <c r="L24" s="128">
        <v>0</v>
      </c>
      <c r="M24" s="114">
        <f t="shared" si="2"/>
        <v>0</v>
      </c>
      <c r="N24" s="128"/>
      <c r="O24" s="128">
        <v>0</v>
      </c>
      <c r="P24" s="114">
        <f t="shared" si="4"/>
        <v>0</v>
      </c>
      <c r="Q24" s="131"/>
    </row>
    <row r="25" spans="1:17" ht="13.35" customHeight="1">
      <c r="A25" s="76" t="s">
        <v>254</v>
      </c>
      <c r="B25" s="113">
        <f t="shared" si="3"/>
        <v>45</v>
      </c>
      <c r="D25" s="114">
        <f t="shared" si="6"/>
        <v>2.1749637506041566</v>
      </c>
      <c r="F25" s="128">
        <v>31</v>
      </c>
      <c r="G25" s="114">
        <f t="shared" si="0"/>
        <v>68.888888888888886</v>
      </c>
      <c r="H25" s="128"/>
      <c r="I25" s="128">
        <v>14</v>
      </c>
      <c r="J25" s="114">
        <f t="shared" si="1"/>
        <v>31.111111111111111</v>
      </c>
      <c r="K25" s="128"/>
      <c r="L25" s="128">
        <v>0</v>
      </c>
      <c r="M25" s="114">
        <f t="shared" si="2"/>
        <v>0</v>
      </c>
      <c r="N25" s="128"/>
      <c r="O25" s="128">
        <v>0</v>
      </c>
      <c r="P25" s="114">
        <f t="shared" si="4"/>
        <v>0</v>
      </c>
      <c r="Q25" s="131"/>
    </row>
    <row r="26" spans="1:17" ht="13.35" customHeight="1">
      <c r="A26" s="76" t="s">
        <v>255</v>
      </c>
      <c r="B26" s="113">
        <f t="shared" si="3"/>
        <v>37</v>
      </c>
      <c r="D26" s="114">
        <f t="shared" si="6"/>
        <v>1.7883035282745288</v>
      </c>
      <c r="F26" s="128">
        <v>24</v>
      </c>
      <c r="G26" s="114">
        <f t="shared" si="0"/>
        <v>64.86486486486487</v>
      </c>
      <c r="H26" s="128"/>
      <c r="I26" s="128">
        <v>13</v>
      </c>
      <c r="J26" s="114">
        <f t="shared" si="1"/>
        <v>35.135135135135137</v>
      </c>
      <c r="K26" s="128"/>
      <c r="L26" s="128">
        <v>0</v>
      </c>
      <c r="M26" s="114">
        <f t="shared" si="2"/>
        <v>0</v>
      </c>
      <c r="N26" s="128"/>
      <c r="O26" s="128">
        <v>0</v>
      </c>
      <c r="P26" s="114">
        <f t="shared" si="4"/>
        <v>0</v>
      </c>
      <c r="Q26" s="131"/>
    </row>
    <row r="27" spans="1:17" ht="13.35" customHeight="1">
      <c r="A27" s="115" t="s">
        <v>563</v>
      </c>
      <c r="B27" s="113">
        <f t="shared" si="3"/>
        <v>10</v>
      </c>
      <c r="D27" s="114">
        <f t="shared" si="6"/>
        <v>0.48332527791203478</v>
      </c>
      <c r="F27" s="128">
        <v>10</v>
      </c>
      <c r="G27" s="114">
        <f t="shared" si="0"/>
        <v>100</v>
      </c>
      <c r="H27" s="128"/>
      <c r="I27" s="128">
        <v>0</v>
      </c>
      <c r="J27" s="114">
        <f t="shared" si="1"/>
        <v>0</v>
      </c>
      <c r="K27" s="128"/>
      <c r="L27" s="128">
        <v>0</v>
      </c>
      <c r="M27" s="114">
        <f t="shared" si="2"/>
        <v>0</v>
      </c>
      <c r="N27" s="128"/>
      <c r="O27" s="128">
        <v>0</v>
      </c>
      <c r="P27" s="114">
        <f t="shared" si="4"/>
        <v>0</v>
      </c>
      <c r="Q27" s="131"/>
    </row>
    <row r="28" spans="1:17" ht="13.35" customHeight="1">
      <c r="A28" s="76" t="s">
        <v>256</v>
      </c>
      <c r="B28" s="113">
        <f t="shared" si="3"/>
        <v>80</v>
      </c>
      <c r="D28" s="114">
        <f t="shared" si="6"/>
        <v>3.8666022232962782</v>
      </c>
      <c r="F28" s="128">
        <v>55</v>
      </c>
      <c r="G28" s="114">
        <f t="shared" si="0"/>
        <v>68.75</v>
      </c>
      <c r="H28" s="128"/>
      <c r="I28" s="128">
        <v>23</v>
      </c>
      <c r="J28" s="114">
        <f t="shared" si="1"/>
        <v>28.749999999999996</v>
      </c>
      <c r="K28" s="128"/>
      <c r="L28" s="128">
        <v>2</v>
      </c>
      <c r="M28" s="114">
        <f t="shared" si="2"/>
        <v>2.5</v>
      </c>
      <c r="N28" s="128"/>
      <c r="O28" s="128">
        <v>0</v>
      </c>
      <c r="P28" s="114">
        <f t="shared" si="4"/>
        <v>0</v>
      </c>
      <c r="Q28" s="131"/>
    </row>
    <row r="29" spans="1:17" ht="13.35" customHeight="1">
      <c r="A29" s="76" t="s">
        <v>257</v>
      </c>
      <c r="B29" s="113">
        <f t="shared" si="3"/>
        <v>23</v>
      </c>
      <c r="D29" s="114">
        <f t="shared" si="6"/>
        <v>1.11164813919768</v>
      </c>
      <c r="F29" s="128">
        <v>23</v>
      </c>
      <c r="G29" s="114">
        <f t="shared" si="0"/>
        <v>100</v>
      </c>
      <c r="H29" s="128"/>
      <c r="I29" s="128">
        <v>0</v>
      </c>
      <c r="J29" s="114">
        <f t="shared" si="1"/>
        <v>0</v>
      </c>
      <c r="K29" s="128"/>
      <c r="L29" s="128">
        <v>0</v>
      </c>
      <c r="M29" s="114">
        <f t="shared" si="2"/>
        <v>0</v>
      </c>
      <c r="N29" s="128"/>
      <c r="O29" s="128">
        <v>0</v>
      </c>
      <c r="P29" s="114">
        <f t="shared" si="4"/>
        <v>0</v>
      </c>
      <c r="Q29" s="131"/>
    </row>
    <row r="30" spans="1:17" ht="13.35" customHeight="1">
      <c r="A30" s="76" t="s">
        <v>258</v>
      </c>
      <c r="B30" s="113">
        <f t="shared" si="3"/>
        <v>32</v>
      </c>
      <c r="D30" s="114">
        <f t="shared" si="6"/>
        <v>1.5466408893185113</v>
      </c>
      <c r="F30" s="128">
        <v>12</v>
      </c>
      <c r="G30" s="114">
        <f t="shared" si="0"/>
        <v>37.5</v>
      </c>
      <c r="H30" s="128"/>
      <c r="I30" s="128">
        <v>19</v>
      </c>
      <c r="J30" s="114">
        <f t="shared" si="1"/>
        <v>59.375</v>
      </c>
      <c r="K30" s="128"/>
      <c r="L30" s="128">
        <v>1</v>
      </c>
      <c r="M30" s="114">
        <f t="shared" si="2"/>
        <v>3.125</v>
      </c>
      <c r="N30" s="128"/>
      <c r="O30" s="128">
        <v>0</v>
      </c>
      <c r="P30" s="114">
        <f t="shared" si="4"/>
        <v>0</v>
      </c>
      <c r="Q30" s="131"/>
    </row>
    <row r="31" spans="1:17" ht="13.35" customHeight="1">
      <c r="A31" s="76" t="s">
        <v>259</v>
      </c>
      <c r="B31" s="113">
        <f t="shared" si="3"/>
        <v>8</v>
      </c>
      <c r="D31" s="114">
        <f t="shared" si="6"/>
        <v>0.38666022232962782</v>
      </c>
      <c r="F31" s="128">
        <v>2</v>
      </c>
      <c r="G31" s="114">
        <f t="shared" si="0"/>
        <v>25</v>
      </c>
      <c r="H31" s="128"/>
      <c r="I31" s="128">
        <v>6</v>
      </c>
      <c r="J31" s="114">
        <f t="shared" si="1"/>
        <v>75</v>
      </c>
      <c r="K31" s="128"/>
      <c r="L31" s="128">
        <v>0</v>
      </c>
      <c r="M31" s="114">
        <f t="shared" si="2"/>
        <v>0</v>
      </c>
      <c r="N31" s="128"/>
      <c r="O31" s="128">
        <v>0</v>
      </c>
      <c r="P31" s="114">
        <f t="shared" si="4"/>
        <v>0</v>
      </c>
      <c r="Q31" s="131"/>
    </row>
    <row r="32" spans="1:17" ht="13.35" customHeight="1">
      <c r="A32" s="150" t="s">
        <v>260</v>
      </c>
      <c r="B32" s="113">
        <f t="shared" si="3"/>
        <v>8</v>
      </c>
      <c r="D32" s="114">
        <f t="shared" si="6"/>
        <v>0.38666022232962782</v>
      </c>
      <c r="F32" s="128">
        <v>5</v>
      </c>
      <c r="G32" s="114">
        <f t="shared" si="0"/>
        <v>62.5</v>
      </c>
      <c r="H32" s="128"/>
      <c r="I32" s="128">
        <v>3</v>
      </c>
      <c r="J32" s="114">
        <f t="shared" si="1"/>
        <v>37.5</v>
      </c>
      <c r="K32" s="128"/>
      <c r="L32" s="128">
        <v>0</v>
      </c>
      <c r="M32" s="114">
        <f t="shared" si="2"/>
        <v>0</v>
      </c>
      <c r="N32" s="128"/>
      <c r="O32" s="128">
        <v>0</v>
      </c>
      <c r="P32" s="114">
        <f t="shared" si="4"/>
        <v>0</v>
      </c>
      <c r="Q32" s="131"/>
    </row>
    <row r="33" spans="1:17" ht="13.35" customHeight="1">
      <c r="A33" s="150" t="s">
        <v>261</v>
      </c>
      <c r="B33" s="113">
        <f t="shared" si="3"/>
        <v>13</v>
      </c>
      <c r="D33" s="114">
        <f t="shared" si="6"/>
        <v>0.62832286128564518</v>
      </c>
      <c r="F33" s="128">
        <v>13</v>
      </c>
      <c r="G33" s="114">
        <f t="shared" si="0"/>
        <v>100</v>
      </c>
      <c r="H33" s="128"/>
      <c r="I33" s="128">
        <v>0</v>
      </c>
      <c r="J33" s="114">
        <f t="shared" si="1"/>
        <v>0</v>
      </c>
      <c r="K33" s="128"/>
      <c r="L33" s="128">
        <v>0</v>
      </c>
      <c r="M33" s="114">
        <f t="shared" si="2"/>
        <v>0</v>
      </c>
      <c r="N33" s="128"/>
      <c r="O33" s="128">
        <v>0</v>
      </c>
      <c r="P33" s="114">
        <f t="shared" si="4"/>
        <v>0</v>
      </c>
      <c r="Q33" s="131"/>
    </row>
    <row r="34" spans="1:17" ht="13.35" customHeight="1">
      <c r="A34" s="150" t="s">
        <v>262</v>
      </c>
      <c r="B34" s="113">
        <f t="shared" si="3"/>
        <v>8</v>
      </c>
      <c r="D34" s="114">
        <f t="shared" si="6"/>
        <v>0.38666022232962782</v>
      </c>
      <c r="F34" s="128">
        <v>8</v>
      </c>
      <c r="G34" s="114">
        <f t="shared" si="0"/>
        <v>100</v>
      </c>
      <c r="H34" s="128"/>
      <c r="I34" s="128">
        <v>0</v>
      </c>
      <c r="J34" s="114">
        <f t="shared" si="1"/>
        <v>0</v>
      </c>
      <c r="K34" s="128"/>
      <c r="L34" s="128">
        <v>0</v>
      </c>
      <c r="M34" s="114">
        <f t="shared" si="2"/>
        <v>0</v>
      </c>
      <c r="N34" s="128"/>
      <c r="O34" s="128">
        <v>0</v>
      </c>
      <c r="P34" s="114">
        <f t="shared" si="4"/>
        <v>0</v>
      </c>
      <c r="Q34" s="131"/>
    </row>
    <row r="35" spans="1:17" ht="13.35" customHeight="1">
      <c r="A35" s="76" t="s">
        <v>263</v>
      </c>
      <c r="B35" s="113">
        <f>IF($A35&lt;&gt;0,F35+I35+L35+O35,"")</f>
        <v>11</v>
      </c>
      <c r="D35" s="114">
        <f>IF(A35&lt;&gt;0,B35/$B$11*100,"")</f>
        <v>0.53165780570323828</v>
      </c>
      <c r="F35" s="128">
        <v>1</v>
      </c>
      <c r="G35" s="114">
        <f t="shared" si="0"/>
        <v>9.0909090909090917</v>
      </c>
      <c r="H35" s="128"/>
      <c r="I35" s="128">
        <v>10</v>
      </c>
      <c r="J35" s="114">
        <f t="shared" si="1"/>
        <v>90.909090909090907</v>
      </c>
      <c r="K35" s="128"/>
      <c r="L35" s="128">
        <v>0</v>
      </c>
      <c r="M35" s="114">
        <f t="shared" si="2"/>
        <v>0</v>
      </c>
      <c r="N35" s="128"/>
      <c r="O35" s="128">
        <v>0</v>
      </c>
      <c r="P35" s="114">
        <f t="shared" si="4"/>
        <v>0</v>
      </c>
      <c r="Q35" s="131"/>
    </row>
    <row r="36" spans="1:17" ht="13.35" customHeight="1">
      <c r="A36" s="115" t="s">
        <v>605</v>
      </c>
      <c r="B36" s="113">
        <f>IF($A36&lt;&gt;0,F36+I36+L36+O36,"")</f>
        <v>14</v>
      </c>
      <c r="D36" s="114">
        <f>IF(A36&lt;&gt;0,B36/$B$11*100,"")</f>
        <v>0.67665538907684875</v>
      </c>
      <c r="F36" s="128">
        <v>14</v>
      </c>
      <c r="G36" s="114">
        <f t="shared" si="0"/>
        <v>100</v>
      </c>
      <c r="H36" s="128"/>
      <c r="I36" s="128">
        <v>0</v>
      </c>
      <c r="J36" s="114">
        <f t="shared" si="1"/>
        <v>0</v>
      </c>
      <c r="K36" s="128"/>
      <c r="L36" s="128">
        <v>0</v>
      </c>
      <c r="M36" s="114">
        <f t="shared" si="2"/>
        <v>0</v>
      </c>
      <c r="N36" s="128"/>
      <c r="O36" s="128">
        <v>0</v>
      </c>
      <c r="P36" s="114">
        <f t="shared" si="4"/>
        <v>0</v>
      </c>
      <c r="Q36" s="131"/>
    </row>
    <row r="37" spans="1:17" ht="13.35" customHeight="1">
      <c r="A37" s="76" t="s">
        <v>264</v>
      </c>
      <c r="B37" s="113">
        <f t="shared" si="3"/>
        <v>84</v>
      </c>
      <c r="D37" s="114">
        <f t="shared" si="6"/>
        <v>4.0599323344610925</v>
      </c>
      <c r="F37" s="128">
        <v>57</v>
      </c>
      <c r="G37" s="114">
        <f t="shared" si="0"/>
        <v>67.857142857142861</v>
      </c>
      <c r="H37" s="128"/>
      <c r="I37" s="128">
        <v>27</v>
      </c>
      <c r="J37" s="114">
        <f t="shared" si="1"/>
        <v>32.142857142857146</v>
      </c>
      <c r="K37" s="128"/>
      <c r="L37" s="128">
        <v>0</v>
      </c>
      <c r="M37" s="114">
        <f t="shared" si="2"/>
        <v>0</v>
      </c>
      <c r="N37" s="128"/>
      <c r="O37" s="128">
        <v>0</v>
      </c>
      <c r="P37" s="114">
        <f t="shared" si="4"/>
        <v>0</v>
      </c>
      <c r="Q37" s="131"/>
    </row>
    <row r="38" spans="1:17" ht="13.35" customHeight="1">
      <c r="A38" s="76" t="s">
        <v>265</v>
      </c>
      <c r="B38" s="113">
        <f t="shared" si="3"/>
        <v>19</v>
      </c>
      <c r="D38" s="114">
        <f t="shared" si="6"/>
        <v>0.918318028032866</v>
      </c>
      <c r="F38" s="128">
        <v>19</v>
      </c>
      <c r="G38" s="114">
        <f t="shared" si="0"/>
        <v>100</v>
      </c>
      <c r="H38" s="128"/>
      <c r="I38" s="128">
        <v>0</v>
      </c>
      <c r="J38" s="114">
        <f t="shared" si="1"/>
        <v>0</v>
      </c>
      <c r="K38" s="128"/>
      <c r="L38" s="128">
        <v>0</v>
      </c>
      <c r="M38" s="114">
        <f t="shared" si="2"/>
        <v>0</v>
      </c>
      <c r="N38" s="128"/>
      <c r="O38" s="128">
        <v>0</v>
      </c>
      <c r="P38" s="114">
        <f t="shared" si="4"/>
        <v>0</v>
      </c>
      <c r="Q38" s="131"/>
    </row>
    <row r="39" spans="1:17" ht="13.35" customHeight="1">
      <c r="A39" s="76" t="s">
        <v>266</v>
      </c>
      <c r="B39" s="113">
        <f t="shared" si="3"/>
        <v>46</v>
      </c>
      <c r="D39" s="114">
        <f t="shared" si="6"/>
        <v>2.22329627839536</v>
      </c>
      <c r="F39" s="128">
        <v>38</v>
      </c>
      <c r="G39" s="114">
        <f t="shared" si="0"/>
        <v>82.608695652173907</v>
      </c>
      <c r="H39" s="128"/>
      <c r="I39" s="128">
        <v>8</v>
      </c>
      <c r="J39" s="114">
        <f t="shared" si="1"/>
        <v>17.391304347826086</v>
      </c>
      <c r="K39" s="128"/>
      <c r="L39" s="128">
        <v>0</v>
      </c>
      <c r="M39" s="114">
        <f t="shared" si="2"/>
        <v>0</v>
      </c>
      <c r="N39" s="128"/>
      <c r="O39" s="128">
        <v>0</v>
      </c>
      <c r="P39" s="114">
        <f t="shared" si="4"/>
        <v>0</v>
      </c>
      <c r="Q39" s="131"/>
    </row>
    <row r="40" spans="1:17" ht="13.35" customHeight="1">
      <c r="A40" s="76" t="s">
        <v>267</v>
      </c>
      <c r="B40" s="113">
        <f t="shared" si="3"/>
        <v>30</v>
      </c>
      <c r="D40" s="114">
        <f t="shared" si="6"/>
        <v>1.4499758337361044</v>
      </c>
      <c r="F40" s="128">
        <v>25</v>
      </c>
      <c r="G40" s="114">
        <f t="shared" si="0"/>
        <v>83.333333333333343</v>
      </c>
      <c r="H40" s="128"/>
      <c r="I40" s="128">
        <v>5</v>
      </c>
      <c r="J40" s="114">
        <f t="shared" si="1"/>
        <v>16.666666666666664</v>
      </c>
      <c r="K40" s="128"/>
      <c r="L40" s="128">
        <v>0</v>
      </c>
      <c r="M40" s="114">
        <f t="shared" si="2"/>
        <v>0</v>
      </c>
      <c r="N40" s="128"/>
      <c r="O40" s="128">
        <v>0</v>
      </c>
      <c r="P40" s="114">
        <f t="shared" si="4"/>
        <v>0</v>
      </c>
      <c r="Q40" s="131"/>
    </row>
    <row r="41" spans="1:17" ht="13.35" customHeight="1">
      <c r="A41" s="76" t="s">
        <v>587</v>
      </c>
      <c r="B41" s="113">
        <f>IF($A41&lt;&gt;0,F41+I41+L41+O41,"")</f>
        <v>11</v>
      </c>
      <c r="D41" s="114">
        <f>IF(A41&lt;&gt;0,B41/$B$11*100,"")</f>
        <v>0.53165780570323828</v>
      </c>
      <c r="F41" s="128">
        <v>0</v>
      </c>
      <c r="G41" s="114">
        <f t="shared" si="0"/>
        <v>0</v>
      </c>
      <c r="H41" s="128"/>
      <c r="I41" s="128">
        <v>11</v>
      </c>
      <c r="J41" s="114">
        <f t="shared" si="1"/>
        <v>100</v>
      </c>
      <c r="K41" s="128"/>
      <c r="L41" s="128">
        <v>0</v>
      </c>
      <c r="M41" s="114">
        <f t="shared" si="2"/>
        <v>0</v>
      </c>
      <c r="N41" s="128"/>
      <c r="O41" s="128">
        <v>0</v>
      </c>
      <c r="P41" s="114"/>
      <c r="Q41" s="131"/>
    </row>
    <row r="42" spans="1:17" ht="13.35" customHeight="1">
      <c r="A42" s="76" t="s">
        <v>268</v>
      </c>
      <c r="B42" s="113">
        <f t="shared" si="3"/>
        <v>48</v>
      </c>
      <c r="D42" s="114">
        <f t="shared" si="6"/>
        <v>2.3199613339777669</v>
      </c>
      <c r="F42" s="128">
        <v>45</v>
      </c>
      <c r="G42" s="114">
        <f t="shared" si="0"/>
        <v>93.75</v>
      </c>
      <c r="H42" s="128"/>
      <c r="I42" s="128">
        <v>2</v>
      </c>
      <c r="J42" s="114">
        <f t="shared" si="1"/>
        <v>4.1666666666666661</v>
      </c>
      <c r="K42" s="128"/>
      <c r="L42" s="128">
        <v>1</v>
      </c>
      <c r="M42" s="114">
        <f t="shared" si="2"/>
        <v>2.083333333333333</v>
      </c>
      <c r="N42" s="128"/>
      <c r="O42" s="128">
        <v>0</v>
      </c>
      <c r="P42" s="114">
        <f t="shared" si="4"/>
        <v>0</v>
      </c>
      <c r="Q42" s="131"/>
    </row>
    <row r="43" spans="1:17" ht="13.35" customHeight="1">
      <c r="A43" s="76" t="s">
        <v>269</v>
      </c>
      <c r="B43" s="113">
        <f t="shared" si="3"/>
        <v>30</v>
      </c>
      <c r="D43" s="114">
        <f t="shared" si="6"/>
        <v>1.4499758337361044</v>
      </c>
      <c r="F43" s="128">
        <v>12</v>
      </c>
      <c r="G43" s="114">
        <f t="shared" si="0"/>
        <v>40</v>
      </c>
      <c r="H43" s="128"/>
      <c r="I43" s="128">
        <v>18</v>
      </c>
      <c r="J43" s="114">
        <f t="shared" si="1"/>
        <v>60</v>
      </c>
      <c r="K43" s="128"/>
      <c r="L43" s="128">
        <v>0</v>
      </c>
      <c r="M43" s="114">
        <f t="shared" si="2"/>
        <v>0</v>
      </c>
      <c r="N43" s="128"/>
      <c r="O43" s="128">
        <v>0</v>
      </c>
      <c r="P43" s="114">
        <f t="shared" si="4"/>
        <v>0</v>
      </c>
      <c r="Q43" s="131"/>
    </row>
    <row r="44" spans="1:17" ht="13.35" customHeight="1">
      <c r="A44" s="76" t="s">
        <v>270</v>
      </c>
      <c r="B44" s="113">
        <f t="shared" si="3"/>
        <v>86</v>
      </c>
      <c r="D44" s="114">
        <f t="shared" si="6"/>
        <v>4.1565973900434994</v>
      </c>
      <c r="F44" s="128">
        <v>78</v>
      </c>
      <c r="G44" s="114">
        <f t="shared" si="0"/>
        <v>90.697674418604649</v>
      </c>
      <c r="H44" s="128"/>
      <c r="I44" s="128">
        <v>8</v>
      </c>
      <c r="J44" s="114">
        <f t="shared" si="1"/>
        <v>9.3023255813953494</v>
      </c>
      <c r="K44" s="128"/>
      <c r="L44" s="128">
        <v>0</v>
      </c>
      <c r="M44" s="114">
        <f t="shared" si="2"/>
        <v>0</v>
      </c>
      <c r="N44" s="128"/>
      <c r="O44" s="128">
        <v>0</v>
      </c>
      <c r="P44" s="114">
        <f t="shared" si="4"/>
        <v>0</v>
      </c>
      <c r="Q44" s="131"/>
    </row>
    <row r="45" spans="1:17" ht="13.35" customHeight="1">
      <c r="A45" s="76" t="s">
        <v>271</v>
      </c>
      <c r="B45" s="113">
        <f t="shared" si="3"/>
        <v>34</v>
      </c>
      <c r="D45" s="114">
        <f t="shared" si="6"/>
        <v>1.6433059449009184</v>
      </c>
      <c r="F45" s="128">
        <v>24</v>
      </c>
      <c r="G45" s="114">
        <f t="shared" si="0"/>
        <v>70.588235294117652</v>
      </c>
      <c r="H45" s="128"/>
      <c r="I45" s="128">
        <v>10</v>
      </c>
      <c r="J45" s="114">
        <f t="shared" si="1"/>
        <v>29.411764705882355</v>
      </c>
      <c r="K45" s="128"/>
      <c r="L45" s="128">
        <v>0</v>
      </c>
      <c r="M45" s="114">
        <f t="shared" si="2"/>
        <v>0</v>
      </c>
      <c r="N45" s="128"/>
      <c r="O45" s="128">
        <v>0</v>
      </c>
      <c r="P45" s="114">
        <f t="shared" si="4"/>
        <v>0</v>
      </c>
      <c r="Q45" s="131"/>
    </row>
    <row r="46" spans="1:17" ht="13.35" customHeight="1">
      <c r="A46" s="76" t="s">
        <v>272</v>
      </c>
      <c r="B46" s="113">
        <f t="shared" si="3"/>
        <v>12</v>
      </c>
      <c r="D46" s="114">
        <f t="shared" si="6"/>
        <v>0.57999033349444173</v>
      </c>
      <c r="F46" s="128">
        <v>1</v>
      </c>
      <c r="G46" s="114">
        <f t="shared" si="0"/>
        <v>8.3333333333333321</v>
      </c>
      <c r="H46" s="128"/>
      <c r="I46" s="128">
        <v>9</v>
      </c>
      <c r="J46" s="114">
        <f t="shared" si="1"/>
        <v>75</v>
      </c>
      <c r="K46" s="128"/>
      <c r="L46" s="128">
        <v>2</v>
      </c>
      <c r="M46" s="114">
        <f t="shared" si="2"/>
        <v>16.666666666666664</v>
      </c>
      <c r="N46" s="128"/>
      <c r="O46" s="128">
        <v>0</v>
      </c>
      <c r="P46" s="114">
        <f t="shared" si="4"/>
        <v>0</v>
      </c>
      <c r="Q46" s="131"/>
    </row>
    <row r="47" spans="1:17" ht="13.35" customHeight="1">
      <c r="A47" s="76" t="s">
        <v>273</v>
      </c>
      <c r="B47" s="113">
        <f t="shared" si="3"/>
        <v>55</v>
      </c>
      <c r="D47" s="114">
        <f t="shared" si="6"/>
        <v>2.6582890285161911</v>
      </c>
      <c r="F47" s="128">
        <v>45</v>
      </c>
      <c r="G47" s="114">
        <f t="shared" si="0"/>
        <v>81.818181818181827</v>
      </c>
      <c r="H47" s="128"/>
      <c r="I47" s="128">
        <v>10</v>
      </c>
      <c r="J47" s="114">
        <f t="shared" si="1"/>
        <v>18.181818181818183</v>
      </c>
      <c r="K47" s="128"/>
      <c r="L47" s="128">
        <v>0</v>
      </c>
      <c r="M47" s="114">
        <f t="shared" si="2"/>
        <v>0</v>
      </c>
      <c r="N47" s="128"/>
      <c r="O47" s="128">
        <v>0</v>
      </c>
      <c r="P47" s="114">
        <f t="shared" si="4"/>
        <v>0</v>
      </c>
      <c r="Q47" s="131"/>
    </row>
    <row r="48" spans="1:17" ht="13.35" customHeight="1">
      <c r="A48" s="76" t="s">
        <v>274</v>
      </c>
      <c r="B48" s="113">
        <f>IF($A48&lt;&gt;0,F48+I48+L48+O48,"")</f>
        <v>15</v>
      </c>
      <c r="D48" s="114">
        <f>IF(A48&lt;&gt;0,B48/$B$11*100,"")</f>
        <v>0.7249879168680522</v>
      </c>
      <c r="F48" s="128">
        <v>6</v>
      </c>
      <c r="G48" s="114">
        <f t="shared" si="0"/>
        <v>40</v>
      </c>
      <c r="H48" s="128"/>
      <c r="I48" s="128">
        <v>9</v>
      </c>
      <c r="J48" s="114">
        <f t="shared" si="1"/>
        <v>60</v>
      </c>
      <c r="K48" s="128"/>
      <c r="L48" s="128">
        <v>0</v>
      </c>
      <c r="M48" s="114">
        <f t="shared" si="2"/>
        <v>0</v>
      </c>
      <c r="N48" s="128"/>
      <c r="O48" s="128">
        <v>0</v>
      </c>
      <c r="P48" s="114">
        <f t="shared" si="4"/>
        <v>0</v>
      </c>
      <c r="Q48" s="131"/>
    </row>
    <row r="49" spans="1:17" ht="13.35" customHeight="1">
      <c r="A49" s="76" t="s">
        <v>275</v>
      </c>
      <c r="B49" s="113">
        <f t="shared" si="3"/>
        <v>10</v>
      </c>
      <c r="D49" s="114">
        <f t="shared" si="6"/>
        <v>0.48332527791203478</v>
      </c>
      <c r="F49" s="128">
        <v>8</v>
      </c>
      <c r="G49" s="114">
        <f t="shared" si="0"/>
        <v>80</v>
      </c>
      <c r="H49" s="128"/>
      <c r="I49" s="128">
        <v>2</v>
      </c>
      <c r="J49" s="114">
        <f t="shared" si="1"/>
        <v>20</v>
      </c>
      <c r="K49" s="128"/>
      <c r="L49" s="128">
        <v>0</v>
      </c>
      <c r="M49" s="114">
        <f t="shared" si="2"/>
        <v>0</v>
      </c>
      <c r="N49" s="128"/>
      <c r="O49" s="128">
        <v>0</v>
      </c>
      <c r="P49" s="114">
        <f t="shared" si="4"/>
        <v>0</v>
      </c>
      <c r="Q49" s="131"/>
    </row>
    <row r="50" spans="1:17" ht="13.35" customHeight="1">
      <c r="A50" s="76" t="s">
        <v>276</v>
      </c>
      <c r="B50" s="113">
        <f t="shared" si="3"/>
        <v>35</v>
      </c>
      <c r="D50" s="114">
        <f t="shared" si="6"/>
        <v>1.6916384726921216</v>
      </c>
      <c r="F50" s="128">
        <v>34</v>
      </c>
      <c r="G50" s="114">
        <f t="shared" si="0"/>
        <v>97.142857142857139</v>
      </c>
      <c r="H50" s="128"/>
      <c r="I50" s="130">
        <v>1</v>
      </c>
      <c r="J50" s="114">
        <f t="shared" si="1"/>
        <v>2.8571428571428572</v>
      </c>
      <c r="K50" s="130"/>
      <c r="L50" s="130">
        <v>0</v>
      </c>
      <c r="M50" s="114">
        <f t="shared" si="2"/>
        <v>0</v>
      </c>
      <c r="N50" s="130"/>
      <c r="O50" s="130">
        <v>0</v>
      </c>
      <c r="P50" s="114">
        <f t="shared" si="4"/>
        <v>0</v>
      </c>
      <c r="Q50" s="131"/>
    </row>
    <row r="51" spans="1:17" ht="13.35" customHeight="1">
      <c r="A51" s="76" t="s">
        <v>277</v>
      </c>
      <c r="B51" s="113">
        <f t="shared" si="3"/>
        <v>30</v>
      </c>
      <c r="D51" s="114">
        <f t="shared" si="6"/>
        <v>1.4499758337361044</v>
      </c>
      <c r="F51" s="128">
        <v>15</v>
      </c>
      <c r="G51" s="114">
        <f t="shared" si="0"/>
        <v>50</v>
      </c>
      <c r="H51" s="128"/>
      <c r="I51" s="128">
        <v>14</v>
      </c>
      <c r="J51" s="114">
        <f t="shared" si="1"/>
        <v>46.666666666666664</v>
      </c>
      <c r="K51" s="128"/>
      <c r="L51" s="128">
        <v>1</v>
      </c>
      <c r="M51" s="114">
        <f t="shared" si="2"/>
        <v>3.3333333333333335</v>
      </c>
      <c r="N51" s="128"/>
      <c r="O51" s="128">
        <v>0</v>
      </c>
      <c r="P51" s="114">
        <f t="shared" si="4"/>
        <v>0</v>
      </c>
      <c r="Q51" s="131"/>
    </row>
    <row r="52" spans="1:17" ht="13.35" customHeight="1">
      <c r="A52" s="76" t="s">
        <v>278</v>
      </c>
      <c r="B52" s="113">
        <f t="shared" si="3"/>
        <v>32</v>
      </c>
      <c r="D52" s="114">
        <f t="shared" si="6"/>
        <v>1.5466408893185113</v>
      </c>
      <c r="F52" s="128">
        <v>25</v>
      </c>
      <c r="G52" s="114">
        <f t="shared" si="0"/>
        <v>78.125</v>
      </c>
      <c r="H52" s="128"/>
      <c r="I52" s="128">
        <v>7</v>
      </c>
      <c r="J52" s="114">
        <f t="shared" si="1"/>
        <v>21.875</v>
      </c>
      <c r="K52" s="128"/>
      <c r="L52" s="128">
        <v>0</v>
      </c>
      <c r="M52" s="114">
        <f t="shared" si="2"/>
        <v>0</v>
      </c>
      <c r="N52" s="128"/>
      <c r="O52" s="128">
        <v>0</v>
      </c>
      <c r="P52" s="114">
        <f t="shared" si="4"/>
        <v>0</v>
      </c>
      <c r="Q52" s="131"/>
    </row>
    <row r="53" spans="1:17" ht="13.35" customHeight="1">
      <c r="A53" s="76" t="s">
        <v>279</v>
      </c>
      <c r="B53" s="113">
        <f t="shared" si="3"/>
        <v>25</v>
      </c>
      <c r="D53" s="114">
        <f t="shared" si="6"/>
        <v>1.2083131947800869</v>
      </c>
      <c r="F53" s="128">
        <v>24</v>
      </c>
      <c r="G53" s="114">
        <f t="shared" si="0"/>
        <v>96</v>
      </c>
      <c r="H53" s="128"/>
      <c r="I53" s="128">
        <v>1</v>
      </c>
      <c r="J53" s="114">
        <f t="shared" si="1"/>
        <v>4</v>
      </c>
      <c r="K53" s="128"/>
      <c r="L53" s="128">
        <v>0</v>
      </c>
      <c r="M53" s="114">
        <f t="shared" si="2"/>
        <v>0</v>
      </c>
      <c r="N53" s="128"/>
      <c r="O53" s="128">
        <v>0</v>
      </c>
      <c r="P53" s="114">
        <f t="shared" si="4"/>
        <v>0</v>
      </c>
      <c r="Q53" s="131"/>
    </row>
    <row r="54" spans="1:17" ht="13.35" customHeight="1">
      <c r="A54" s="76" t="s">
        <v>280</v>
      </c>
      <c r="B54" s="113">
        <f t="shared" si="3"/>
        <v>34</v>
      </c>
      <c r="D54" s="114">
        <f t="shared" si="6"/>
        <v>1.6433059449009184</v>
      </c>
      <c r="F54" s="128">
        <v>23</v>
      </c>
      <c r="G54" s="114">
        <f t="shared" si="0"/>
        <v>67.64705882352942</v>
      </c>
      <c r="H54" s="128"/>
      <c r="I54" s="128">
        <v>10</v>
      </c>
      <c r="J54" s="114">
        <f t="shared" si="1"/>
        <v>29.411764705882355</v>
      </c>
      <c r="K54" s="128"/>
      <c r="L54" s="128">
        <v>1</v>
      </c>
      <c r="M54" s="114">
        <f t="shared" si="2"/>
        <v>2.9411764705882351</v>
      </c>
      <c r="N54" s="128"/>
      <c r="O54" s="128">
        <v>0</v>
      </c>
      <c r="P54" s="114">
        <f t="shared" si="4"/>
        <v>0</v>
      </c>
      <c r="Q54" s="131"/>
    </row>
    <row r="55" spans="1:17" ht="13.35" customHeight="1">
      <c r="A55" s="76" t="s">
        <v>281</v>
      </c>
      <c r="B55" s="113">
        <f t="shared" si="3"/>
        <v>11</v>
      </c>
      <c r="D55" s="114">
        <f t="shared" si="6"/>
        <v>0.53165780570323828</v>
      </c>
      <c r="F55" s="128">
        <v>4</v>
      </c>
      <c r="G55" s="114">
        <f t="shared" si="0"/>
        <v>36.363636363636367</v>
      </c>
      <c r="H55" s="128"/>
      <c r="I55" s="128">
        <v>6</v>
      </c>
      <c r="J55" s="114">
        <f t="shared" si="1"/>
        <v>54.54545454545454</v>
      </c>
      <c r="K55" s="128"/>
      <c r="L55" s="128">
        <v>0</v>
      </c>
      <c r="M55" s="114">
        <f t="shared" si="2"/>
        <v>0</v>
      </c>
      <c r="N55" s="128"/>
      <c r="O55" s="128">
        <v>1</v>
      </c>
      <c r="P55" s="114">
        <f t="shared" si="4"/>
        <v>9.0909090909090917</v>
      </c>
      <c r="Q55" s="131"/>
    </row>
    <row r="56" spans="1:17" ht="13.35" customHeight="1">
      <c r="A56" s="76" t="s">
        <v>282</v>
      </c>
      <c r="B56" s="113">
        <f t="shared" si="3"/>
        <v>29</v>
      </c>
      <c r="D56" s="114">
        <f t="shared" si="6"/>
        <v>1.4016433059449009</v>
      </c>
      <c r="F56" s="128">
        <v>29</v>
      </c>
      <c r="G56" s="114">
        <f t="shared" si="0"/>
        <v>100</v>
      </c>
      <c r="H56" s="128"/>
      <c r="I56" s="128">
        <v>0</v>
      </c>
      <c r="J56" s="114">
        <f t="shared" si="1"/>
        <v>0</v>
      </c>
      <c r="K56" s="128"/>
      <c r="L56" s="128">
        <v>0</v>
      </c>
      <c r="M56" s="114">
        <f t="shared" si="2"/>
        <v>0</v>
      </c>
      <c r="N56" s="128"/>
      <c r="O56" s="128">
        <v>0</v>
      </c>
      <c r="P56" s="114">
        <f t="shared" si="4"/>
        <v>0</v>
      </c>
      <c r="Q56" s="131"/>
    </row>
    <row r="57" spans="1:17" ht="13.35" customHeight="1">
      <c r="A57" s="76" t="s">
        <v>283</v>
      </c>
      <c r="B57" s="113">
        <f t="shared" si="3"/>
        <v>31</v>
      </c>
      <c r="D57" s="114">
        <f t="shared" si="6"/>
        <v>1.4983083615273078</v>
      </c>
      <c r="F57" s="128">
        <v>17</v>
      </c>
      <c r="G57" s="114">
        <f t="shared" si="0"/>
        <v>54.838709677419352</v>
      </c>
      <c r="H57" s="128"/>
      <c r="I57" s="128">
        <v>13</v>
      </c>
      <c r="J57" s="114">
        <f t="shared" si="1"/>
        <v>41.935483870967744</v>
      </c>
      <c r="K57" s="128"/>
      <c r="L57" s="128">
        <v>1</v>
      </c>
      <c r="M57" s="114">
        <f t="shared" si="2"/>
        <v>3.225806451612903</v>
      </c>
      <c r="N57" s="128"/>
      <c r="O57" s="128">
        <v>0</v>
      </c>
      <c r="P57" s="114">
        <f t="shared" si="4"/>
        <v>0</v>
      </c>
      <c r="Q57" s="131"/>
    </row>
    <row r="58" spans="1:17" ht="13.35" customHeight="1">
      <c r="A58" s="76" t="s">
        <v>396</v>
      </c>
      <c r="B58" s="113">
        <f t="shared" si="3"/>
        <v>15</v>
      </c>
      <c r="D58" s="114">
        <f t="shared" si="6"/>
        <v>0.7249879168680522</v>
      </c>
      <c r="F58" s="128">
        <v>15</v>
      </c>
      <c r="G58" s="114">
        <f t="shared" si="0"/>
        <v>100</v>
      </c>
      <c r="H58" s="128"/>
      <c r="I58" s="128">
        <v>0</v>
      </c>
      <c r="J58" s="114">
        <f t="shared" si="1"/>
        <v>0</v>
      </c>
      <c r="K58" s="128"/>
      <c r="L58" s="128">
        <v>0</v>
      </c>
      <c r="M58" s="114">
        <f t="shared" si="2"/>
        <v>0</v>
      </c>
      <c r="N58" s="128"/>
      <c r="O58" s="128">
        <v>0</v>
      </c>
      <c r="P58" s="114">
        <f t="shared" si="4"/>
        <v>0</v>
      </c>
      <c r="Q58" s="131"/>
    </row>
    <row r="59" spans="1:17" ht="13.35" customHeight="1">
      <c r="A59" s="76" t="s">
        <v>284</v>
      </c>
      <c r="B59" s="113">
        <f t="shared" si="3"/>
        <v>15</v>
      </c>
      <c r="D59" s="114">
        <f t="shared" si="6"/>
        <v>0.7249879168680522</v>
      </c>
      <c r="F59" s="128">
        <v>6</v>
      </c>
      <c r="G59" s="114">
        <f t="shared" si="0"/>
        <v>40</v>
      </c>
      <c r="H59" s="128"/>
      <c r="I59" s="128">
        <v>6</v>
      </c>
      <c r="J59" s="114">
        <f t="shared" si="1"/>
        <v>40</v>
      </c>
      <c r="K59" s="128"/>
      <c r="L59" s="128">
        <v>3</v>
      </c>
      <c r="M59" s="114">
        <f t="shared" si="2"/>
        <v>20</v>
      </c>
      <c r="N59" s="128"/>
      <c r="O59" s="128">
        <v>0</v>
      </c>
      <c r="P59" s="114">
        <f t="shared" si="4"/>
        <v>0</v>
      </c>
      <c r="Q59" s="131"/>
    </row>
    <row r="60" spans="1:17" ht="13.35" customHeight="1">
      <c r="A60" s="76" t="s">
        <v>588</v>
      </c>
      <c r="B60" s="113">
        <f>IF($A60&lt;&gt;0,F60+I60+L60+O60,"")</f>
        <v>2</v>
      </c>
      <c r="D60" s="114">
        <f>IF(A60&lt;&gt;0,B60/$B$11*100,"")</f>
        <v>9.6665055582406956E-2</v>
      </c>
      <c r="F60" s="128">
        <v>2</v>
      </c>
      <c r="G60" s="114">
        <f t="shared" si="0"/>
        <v>100</v>
      </c>
      <c r="H60" s="128"/>
      <c r="I60" s="128">
        <v>0</v>
      </c>
      <c r="J60" s="114">
        <f t="shared" si="1"/>
        <v>0</v>
      </c>
      <c r="K60" s="128"/>
      <c r="L60" s="128">
        <v>0</v>
      </c>
      <c r="M60" s="114">
        <f t="shared" si="2"/>
        <v>0</v>
      </c>
      <c r="N60" s="128"/>
      <c r="O60" s="128">
        <v>0</v>
      </c>
      <c r="P60" s="114"/>
      <c r="Q60" s="131"/>
    </row>
    <row r="61" spans="1:17" ht="13.35" customHeight="1">
      <c r="A61" s="76" t="s">
        <v>285</v>
      </c>
      <c r="B61" s="113">
        <f t="shared" si="3"/>
        <v>50</v>
      </c>
      <c r="D61" s="114">
        <f t="shared" si="6"/>
        <v>2.4166263895601738</v>
      </c>
      <c r="F61" s="128">
        <v>41</v>
      </c>
      <c r="G61" s="114">
        <f t="shared" si="0"/>
        <v>82</v>
      </c>
      <c r="H61" s="128"/>
      <c r="I61" s="128">
        <v>8</v>
      </c>
      <c r="J61" s="114">
        <f t="shared" si="1"/>
        <v>16</v>
      </c>
      <c r="K61" s="128"/>
      <c r="L61" s="128">
        <v>1</v>
      </c>
      <c r="M61" s="114">
        <f t="shared" si="2"/>
        <v>2</v>
      </c>
      <c r="N61" s="128"/>
      <c r="O61" s="128">
        <v>0</v>
      </c>
      <c r="P61" s="114">
        <f t="shared" si="4"/>
        <v>0</v>
      </c>
      <c r="Q61" s="131"/>
    </row>
    <row r="62" spans="1:17" ht="13.35" customHeight="1">
      <c r="A62" s="76" t="s">
        <v>286</v>
      </c>
      <c r="B62" s="113">
        <f t="shared" si="3"/>
        <v>32</v>
      </c>
      <c r="D62" s="114">
        <f t="shared" si="6"/>
        <v>1.5466408893185113</v>
      </c>
      <c r="F62" s="128">
        <v>31</v>
      </c>
      <c r="G62" s="114">
        <f t="shared" si="0"/>
        <v>96.875</v>
      </c>
      <c r="H62" s="128"/>
      <c r="I62" s="128">
        <v>1</v>
      </c>
      <c r="J62" s="114">
        <f t="shared" si="1"/>
        <v>3.125</v>
      </c>
      <c r="K62" s="128"/>
      <c r="L62" s="128">
        <v>0</v>
      </c>
      <c r="M62" s="114">
        <f t="shared" si="2"/>
        <v>0</v>
      </c>
      <c r="N62" s="128"/>
      <c r="O62" s="128">
        <v>0</v>
      </c>
      <c r="P62" s="114">
        <f t="shared" si="4"/>
        <v>0</v>
      </c>
      <c r="Q62" s="131"/>
    </row>
    <row r="63" spans="1:17" ht="13.35" customHeight="1">
      <c r="A63" s="76" t="s">
        <v>287</v>
      </c>
      <c r="B63" s="113">
        <f t="shared" si="3"/>
        <v>16</v>
      </c>
      <c r="D63" s="114">
        <f t="shared" si="6"/>
        <v>0.77332044465925565</v>
      </c>
      <c r="F63" s="128">
        <v>16</v>
      </c>
      <c r="G63" s="114">
        <f t="shared" si="0"/>
        <v>100</v>
      </c>
      <c r="H63" s="128"/>
      <c r="I63" s="128">
        <v>0</v>
      </c>
      <c r="J63" s="114">
        <f t="shared" si="1"/>
        <v>0</v>
      </c>
      <c r="K63" s="128"/>
      <c r="L63" s="128">
        <v>0</v>
      </c>
      <c r="M63" s="114">
        <f t="shared" si="2"/>
        <v>0</v>
      </c>
      <c r="N63" s="128"/>
      <c r="O63" s="128">
        <v>0</v>
      </c>
      <c r="P63" s="114">
        <f t="shared" si="4"/>
        <v>0</v>
      </c>
      <c r="Q63" s="131"/>
    </row>
    <row r="64" spans="1:17" ht="12" customHeight="1">
      <c r="A64" s="76" t="s">
        <v>459</v>
      </c>
      <c r="B64" s="113">
        <f t="shared" si="3"/>
        <v>1</v>
      </c>
      <c r="D64" s="114">
        <f t="shared" si="6"/>
        <v>4.8332527791203478E-2</v>
      </c>
      <c r="F64" s="128">
        <v>1</v>
      </c>
      <c r="G64" s="114">
        <f t="shared" si="0"/>
        <v>100</v>
      </c>
      <c r="H64" s="128"/>
      <c r="I64" s="128">
        <v>0</v>
      </c>
      <c r="J64" s="114">
        <f t="shared" si="1"/>
        <v>0</v>
      </c>
      <c r="K64" s="128"/>
      <c r="L64" s="128">
        <v>0</v>
      </c>
      <c r="M64" s="114">
        <f t="shared" si="2"/>
        <v>0</v>
      </c>
      <c r="N64" s="128"/>
      <c r="O64" s="128">
        <v>0</v>
      </c>
      <c r="P64" s="114">
        <f t="shared" si="4"/>
        <v>0</v>
      </c>
      <c r="Q64" s="131"/>
    </row>
    <row r="65" spans="1:17" ht="13.35" customHeight="1">
      <c r="A65" s="76" t="s">
        <v>288</v>
      </c>
      <c r="B65" s="113">
        <f t="shared" si="3"/>
        <v>34</v>
      </c>
      <c r="D65" s="114">
        <f t="shared" si="6"/>
        <v>1.6433059449009184</v>
      </c>
      <c r="F65" s="128">
        <v>34</v>
      </c>
      <c r="G65" s="114">
        <f t="shared" si="0"/>
        <v>100</v>
      </c>
      <c r="H65" s="128"/>
      <c r="I65" s="128">
        <v>0</v>
      </c>
      <c r="J65" s="114">
        <f t="shared" si="1"/>
        <v>0</v>
      </c>
      <c r="K65" s="128"/>
      <c r="L65" s="128">
        <v>0</v>
      </c>
      <c r="M65" s="114">
        <f t="shared" si="2"/>
        <v>0</v>
      </c>
      <c r="N65" s="128"/>
      <c r="O65" s="128">
        <v>0</v>
      </c>
      <c r="P65" s="114">
        <f t="shared" si="4"/>
        <v>0</v>
      </c>
      <c r="Q65" s="131"/>
    </row>
    <row r="66" spans="1:17" ht="13.35" customHeight="1">
      <c r="A66" s="115" t="s">
        <v>289</v>
      </c>
      <c r="B66" s="113">
        <f t="shared" si="3"/>
        <v>37</v>
      </c>
      <c r="D66" s="114">
        <f t="shared" si="6"/>
        <v>1.7883035282745288</v>
      </c>
      <c r="F66" s="128">
        <v>36</v>
      </c>
      <c r="G66" s="114">
        <f t="shared" si="0"/>
        <v>97.297297297297305</v>
      </c>
      <c r="H66" s="128"/>
      <c r="I66" s="128">
        <v>1</v>
      </c>
      <c r="J66" s="114">
        <f t="shared" si="1"/>
        <v>2.7027027027027026</v>
      </c>
      <c r="K66" s="128"/>
      <c r="L66" s="128">
        <v>0</v>
      </c>
      <c r="M66" s="114">
        <f t="shared" si="2"/>
        <v>0</v>
      </c>
      <c r="N66" s="128"/>
      <c r="O66" s="128">
        <v>0</v>
      </c>
      <c r="P66" s="114">
        <f t="shared" si="4"/>
        <v>0</v>
      </c>
      <c r="Q66" s="131"/>
    </row>
    <row r="67" spans="1:17" ht="13.35" customHeight="1">
      <c r="A67" s="76" t="s">
        <v>290</v>
      </c>
      <c r="B67" s="113">
        <f t="shared" si="3"/>
        <v>1</v>
      </c>
      <c r="D67" s="114">
        <f t="shared" si="6"/>
        <v>4.8332527791203478E-2</v>
      </c>
      <c r="F67" s="128">
        <v>1</v>
      </c>
      <c r="G67" s="114">
        <f t="shared" si="0"/>
        <v>100</v>
      </c>
      <c r="H67" s="128"/>
      <c r="I67" s="128">
        <v>0</v>
      </c>
      <c r="J67" s="114">
        <f t="shared" si="1"/>
        <v>0</v>
      </c>
      <c r="K67" s="128"/>
      <c r="L67" s="128">
        <v>0</v>
      </c>
      <c r="M67" s="114">
        <f t="shared" si="2"/>
        <v>0</v>
      </c>
      <c r="N67" s="128"/>
      <c r="O67" s="128">
        <v>0</v>
      </c>
      <c r="P67" s="114">
        <f t="shared" si="4"/>
        <v>0</v>
      </c>
      <c r="Q67" s="131"/>
    </row>
    <row r="68" spans="1:17" ht="13.35" customHeight="1">
      <c r="A68" s="76" t="s">
        <v>291</v>
      </c>
      <c r="B68" s="113">
        <f t="shared" si="3"/>
        <v>41</v>
      </c>
      <c r="D68" s="114">
        <f t="shared" si="6"/>
        <v>1.9816336394393428</v>
      </c>
      <c r="F68" s="128">
        <v>29</v>
      </c>
      <c r="G68" s="114">
        <f t="shared" si="0"/>
        <v>70.731707317073173</v>
      </c>
      <c r="H68" s="128"/>
      <c r="I68" s="128">
        <v>11</v>
      </c>
      <c r="J68" s="114">
        <f t="shared" si="1"/>
        <v>26.829268292682929</v>
      </c>
      <c r="K68" s="128"/>
      <c r="L68" s="128">
        <v>1</v>
      </c>
      <c r="M68" s="114">
        <f t="shared" si="2"/>
        <v>2.4390243902439024</v>
      </c>
      <c r="N68" s="128"/>
      <c r="O68" s="128">
        <v>0</v>
      </c>
      <c r="P68" s="114">
        <f t="shared" si="4"/>
        <v>0</v>
      </c>
      <c r="Q68" s="131"/>
    </row>
    <row r="69" spans="1:17" ht="13.35" customHeight="1">
      <c r="A69" s="76" t="s">
        <v>292</v>
      </c>
      <c r="B69" s="113">
        <f t="shared" si="3"/>
        <v>86</v>
      </c>
      <c r="D69" s="114">
        <f t="shared" si="6"/>
        <v>4.1565973900434994</v>
      </c>
      <c r="F69" s="128">
        <v>76</v>
      </c>
      <c r="G69" s="114">
        <f t="shared" si="0"/>
        <v>88.372093023255815</v>
      </c>
      <c r="H69" s="128"/>
      <c r="I69" s="128">
        <v>9</v>
      </c>
      <c r="J69" s="114">
        <f t="shared" si="1"/>
        <v>10.465116279069768</v>
      </c>
      <c r="K69" s="128"/>
      <c r="L69" s="128">
        <v>1</v>
      </c>
      <c r="M69" s="114">
        <f t="shared" si="2"/>
        <v>1.1627906976744187</v>
      </c>
      <c r="N69" s="128"/>
      <c r="O69" s="128">
        <v>0</v>
      </c>
      <c r="P69" s="114">
        <f t="shared" si="4"/>
        <v>0</v>
      </c>
      <c r="Q69" s="131"/>
    </row>
    <row r="70" spans="1:17" ht="13.35" customHeight="1">
      <c r="A70" s="76" t="s">
        <v>293</v>
      </c>
      <c r="B70" s="113">
        <f t="shared" si="3"/>
        <v>50</v>
      </c>
      <c r="D70" s="114">
        <f t="shared" si="6"/>
        <v>2.4166263895601738</v>
      </c>
      <c r="F70" s="128">
        <v>50</v>
      </c>
      <c r="G70" s="114">
        <f t="shared" si="0"/>
        <v>100</v>
      </c>
      <c r="H70" s="128"/>
      <c r="I70" s="128">
        <v>0</v>
      </c>
      <c r="J70" s="114">
        <f t="shared" si="1"/>
        <v>0</v>
      </c>
      <c r="K70" s="128"/>
      <c r="L70" s="128">
        <v>0</v>
      </c>
      <c r="M70" s="114">
        <f t="shared" si="2"/>
        <v>0</v>
      </c>
      <c r="N70" s="128"/>
      <c r="O70" s="128">
        <v>0</v>
      </c>
      <c r="P70" s="114">
        <f t="shared" si="4"/>
        <v>0</v>
      </c>
      <c r="Q70" s="131"/>
    </row>
    <row r="71" spans="1:17" ht="13.35" customHeight="1">
      <c r="A71" s="76" t="s">
        <v>294</v>
      </c>
      <c r="B71" s="113">
        <f t="shared" si="3"/>
        <v>39</v>
      </c>
      <c r="D71" s="114">
        <f t="shared" si="6"/>
        <v>1.8849685838569359</v>
      </c>
      <c r="F71" s="128">
        <v>35</v>
      </c>
      <c r="G71" s="114">
        <f t="shared" si="0"/>
        <v>89.743589743589752</v>
      </c>
      <c r="H71" s="128"/>
      <c r="I71" s="128">
        <v>4</v>
      </c>
      <c r="J71" s="114">
        <f t="shared" si="1"/>
        <v>10.256410256410255</v>
      </c>
      <c r="K71" s="128"/>
      <c r="L71" s="128">
        <v>0</v>
      </c>
      <c r="M71" s="114">
        <f t="shared" si="2"/>
        <v>0</v>
      </c>
      <c r="N71" s="128"/>
      <c r="O71" s="128">
        <v>0</v>
      </c>
      <c r="P71" s="114">
        <f t="shared" si="4"/>
        <v>0</v>
      </c>
      <c r="Q71" s="131"/>
    </row>
    <row r="72" spans="1:17" ht="13.35" customHeight="1">
      <c r="A72" s="76" t="s">
        <v>295</v>
      </c>
      <c r="B72" s="113">
        <f t="shared" si="3"/>
        <v>20</v>
      </c>
      <c r="D72" s="114">
        <f t="shared" si="6"/>
        <v>0.96665055582406956</v>
      </c>
      <c r="F72" s="128">
        <v>1</v>
      </c>
      <c r="G72" s="114">
        <f t="shared" si="0"/>
        <v>5</v>
      </c>
      <c r="H72" s="128"/>
      <c r="I72" s="128">
        <v>2</v>
      </c>
      <c r="J72" s="114">
        <f t="shared" si="1"/>
        <v>10</v>
      </c>
      <c r="K72" s="128"/>
      <c r="L72" s="128">
        <v>3</v>
      </c>
      <c r="M72" s="114">
        <f t="shared" si="2"/>
        <v>15</v>
      </c>
      <c r="N72" s="128"/>
      <c r="O72" s="128">
        <v>14</v>
      </c>
      <c r="P72" s="114">
        <f t="shared" si="4"/>
        <v>70</v>
      </c>
      <c r="Q72" s="131"/>
    </row>
    <row r="73" spans="1:17" ht="13.35" customHeight="1">
      <c r="A73" s="76" t="s">
        <v>296</v>
      </c>
      <c r="B73" s="113">
        <f t="shared" si="3"/>
        <v>45</v>
      </c>
      <c r="D73" s="114">
        <f t="shared" si="6"/>
        <v>2.1749637506041566</v>
      </c>
      <c r="F73" s="128">
        <v>28</v>
      </c>
      <c r="G73" s="114">
        <f t="shared" si="0"/>
        <v>62.222222222222221</v>
      </c>
      <c r="H73" s="128"/>
      <c r="I73" s="128">
        <v>16</v>
      </c>
      <c r="J73" s="114">
        <f t="shared" si="1"/>
        <v>35.555555555555557</v>
      </c>
      <c r="K73" s="128"/>
      <c r="L73" s="128">
        <v>1</v>
      </c>
      <c r="M73" s="114">
        <f t="shared" si="2"/>
        <v>2.2222222222222223</v>
      </c>
      <c r="N73" s="128"/>
      <c r="O73" s="128">
        <v>0</v>
      </c>
      <c r="P73" s="114">
        <f t="shared" si="4"/>
        <v>0</v>
      </c>
      <c r="Q73" s="131"/>
    </row>
    <row r="74" spans="1:17" ht="13.35" customHeight="1">
      <c r="A74" s="76" t="s">
        <v>297</v>
      </c>
      <c r="B74" s="113">
        <f t="shared" si="3"/>
        <v>32</v>
      </c>
      <c r="D74" s="114">
        <f t="shared" si="6"/>
        <v>1.5466408893185113</v>
      </c>
      <c r="F74" s="128">
        <v>27</v>
      </c>
      <c r="G74" s="114">
        <f t="shared" si="0"/>
        <v>84.375</v>
      </c>
      <c r="H74" s="128"/>
      <c r="I74" s="128">
        <v>5</v>
      </c>
      <c r="J74" s="114">
        <f t="shared" si="1"/>
        <v>15.625</v>
      </c>
      <c r="K74" s="128"/>
      <c r="L74" s="128">
        <v>0</v>
      </c>
      <c r="M74" s="114">
        <f t="shared" si="2"/>
        <v>0</v>
      </c>
      <c r="N74" s="128"/>
      <c r="O74" s="128">
        <v>0</v>
      </c>
      <c r="P74" s="114">
        <f t="shared" si="4"/>
        <v>0</v>
      </c>
      <c r="Q74" s="131"/>
    </row>
    <row r="75" spans="1:17" ht="13.35" customHeight="1">
      <c r="A75" s="76" t="s">
        <v>298</v>
      </c>
      <c r="B75" s="113">
        <f t="shared" si="3"/>
        <v>7</v>
      </c>
      <c r="D75" s="114">
        <f t="shared" si="6"/>
        <v>0.33832769453842437</v>
      </c>
      <c r="F75" s="128">
        <v>6</v>
      </c>
      <c r="G75" s="114">
        <f t="shared" ref="G75:G91" si="7">IF($A75&lt;&gt;0,F75/$B75*100,"")</f>
        <v>85.714285714285708</v>
      </c>
      <c r="H75" s="128"/>
      <c r="I75" s="128">
        <v>0</v>
      </c>
      <c r="J75" s="114">
        <f t="shared" ref="J75:J91" si="8">IF($A75&lt;&gt;0,I75/$B75*100,"")</f>
        <v>0</v>
      </c>
      <c r="K75" s="128"/>
      <c r="L75" s="128">
        <v>1</v>
      </c>
      <c r="M75" s="114">
        <f t="shared" ref="M75:M91" si="9">IF($A75&lt;&gt;0,L75/$B75*100,"")</f>
        <v>14.285714285714285</v>
      </c>
      <c r="N75" s="128"/>
      <c r="O75" s="128">
        <v>0</v>
      </c>
      <c r="P75" s="114">
        <f t="shared" si="4"/>
        <v>0</v>
      </c>
      <c r="Q75" s="131"/>
    </row>
    <row r="76" spans="1:17">
      <c r="A76" s="76" t="s">
        <v>299</v>
      </c>
      <c r="B76" s="113">
        <f>IF($A76&lt;&gt;0,F76+I76+L76+O76,"")</f>
        <v>17</v>
      </c>
      <c r="D76" s="114">
        <f t="shared" si="6"/>
        <v>0.82165297245045921</v>
      </c>
      <c r="F76" s="128">
        <v>16</v>
      </c>
      <c r="G76" s="114">
        <f t="shared" si="7"/>
        <v>94.117647058823522</v>
      </c>
      <c r="H76" s="128"/>
      <c r="I76" s="128">
        <v>1</v>
      </c>
      <c r="J76" s="114">
        <f t="shared" si="8"/>
        <v>5.8823529411764701</v>
      </c>
      <c r="K76" s="128"/>
      <c r="L76" s="128">
        <v>0</v>
      </c>
      <c r="M76" s="114">
        <f t="shared" si="9"/>
        <v>0</v>
      </c>
      <c r="N76" s="128"/>
      <c r="O76" s="128">
        <v>0</v>
      </c>
      <c r="P76" s="114">
        <f t="shared" ref="P76:P91" si="10">IF($A76&lt;&gt;0,O76/$B76*100,"")</f>
        <v>0</v>
      </c>
      <c r="Q76" s="131"/>
    </row>
    <row r="77" spans="1:17">
      <c r="B77" s="113" t="str">
        <f t="shared" ref="B77:B91" si="11">IF($A77&lt;&gt;0,F77+I77+L77+O77,"")</f>
        <v/>
      </c>
      <c r="D77" s="114" t="str">
        <f t="shared" si="6"/>
        <v/>
      </c>
      <c r="F77" s="65"/>
      <c r="G77" s="114" t="str">
        <f t="shared" si="7"/>
        <v/>
      </c>
      <c r="H77" s="65"/>
      <c r="I77" s="65"/>
      <c r="J77" s="114" t="str">
        <f t="shared" si="8"/>
        <v/>
      </c>
      <c r="K77" s="65"/>
      <c r="L77" s="65">
        <v>0</v>
      </c>
      <c r="M77" s="114" t="str">
        <f t="shared" si="9"/>
        <v/>
      </c>
      <c r="N77" s="65"/>
      <c r="O77" s="65">
        <v>0</v>
      </c>
      <c r="P77" s="114" t="str">
        <f t="shared" si="10"/>
        <v/>
      </c>
      <c r="Q77" s="115"/>
    </row>
    <row r="78" spans="1:17" ht="13.35" customHeight="1">
      <c r="A78" s="127" t="s">
        <v>300</v>
      </c>
      <c r="B78" s="153">
        <f t="shared" si="11"/>
        <v>164</v>
      </c>
      <c r="C78" s="153"/>
      <c r="D78" s="154">
        <f t="shared" si="6"/>
        <v>7.9265345577573711</v>
      </c>
      <c r="E78" s="127"/>
      <c r="F78" s="155">
        <f>SUM(F79:F81)</f>
        <v>138</v>
      </c>
      <c r="G78" s="154">
        <f t="shared" si="7"/>
        <v>84.146341463414629</v>
      </c>
      <c r="H78" s="142"/>
      <c r="I78" s="155">
        <f>SUM(I79:I81)</f>
        <v>26</v>
      </c>
      <c r="J78" s="154">
        <f t="shared" si="8"/>
        <v>15.853658536585366</v>
      </c>
      <c r="K78" s="142"/>
      <c r="L78" s="155">
        <f>SUM(L79:L81)</f>
        <v>0</v>
      </c>
      <c r="M78" s="154">
        <f t="shared" si="9"/>
        <v>0</v>
      </c>
      <c r="N78" s="156"/>
      <c r="O78" s="155">
        <f>SUM(O79:O81)</f>
        <v>0</v>
      </c>
      <c r="P78" s="154">
        <f>IF($A79&lt;&gt;0,O78/$B78*100,"")</f>
        <v>0</v>
      </c>
      <c r="Q78" s="115"/>
    </row>
    <row r="79" spans="1:17" ht="13.35" customHeight="1">
      <c r="A79" s="76" t="s">
        <v>301</v>
      </c>
      <c r="B79" s="113">
        <f t="shared" si="11"/>
        <v>5</v>
      </c>
      <c r="D79" s="114">
        <f t="shared" si="6"/>
        <v>0.24166263895601739</v>
      </c>
      <c r="F79" s="128">
        <v>5</v>
      </c>
      <c r="G79" s="114">
        <f t="shared" si="7"/>
        <v>100</v>
      </c>
      <c r="H79" s="128"/>
      <c r="I79" s="128">
        <v>0</v>
      </c>
      <c r="J79" s="114">
        <f t="shared" si="8"/>
        <v>0</v>
      </c>
      <c r="K79" s="128"/>
      <c r="L79" s="128">
        <v>0</v>
      </c>
      <c r="M79" s="114">
        <f t="shared" si="9"/>
        <v>0</v>
      </c>
      <c r="N79" s="128"/>
      <c r="O79" s="128">
        <v>0</v>
      </c>
      <c r="P79" s="114">
        <f>IF($A80&lt;&gt;0,O79/$B79*100,"")</f>
        <v>0</v>
      </c>
      <c r="Q79" s="131"/>
    </row>
    <row r="80" spans="1:17" ht="12" customHeight="1">
      <c r="A80" s="115" t="s">
        <v>606</v>
      </c>
      <c r="B80" s="113">
        <f t="shared" si="11"/>
        <v>123</v>
      </c>
      <c r="D80" s="114">
        <f t="shared" si="6"/>
        <v>5.9449009183180284</v>
      </c>
      <c r="F80" s="128">
        <v>123</v>
      </c>
      <c r="G80" s="114">
        <f t="shared" si="7"/>
        <v>100</v>
      </c>
      <c r="H80" s="128"/>
      <c r="I80" s="128">
        <v>0</v>
      </c>
      <c r="J80" s="114">
        <f t="shared" si="8"/>
        <v>0</v>
      </c>
      <c r="K80" s="128"/>
      <c r="L80" s="128">
        <v>0</v>
      </c>
      <c r="M80" s="114">
        <f t="shared" si="9"/>
        <v>0</v>
      </c>
      <c r="N80" s="128"/>
      <c r="O80" s="128">
        <v>0</v>
      </c>
      <c r="P80" s="114">
        <f>IF($A81&lt;&gt;0,O80/$B80*100,"")</f>
        <v>0</v>
      </c>
      <c r="Q80" s="131"/>
    </row>
    <row r="81" spans="1:17" ht="12" customHeight="1">
      <c r="A81" s="76" t="s">
        <v>302</v>
      </c>
      <c r="B81" s="113">
        <f t="shared" si="11"/>
        <v>36</v>
      </c>
      <c r="D81" s="114">
        <f t="shared" si="6"/>
        <v>1.7399710004833253</v>
      </c>
      <c r="F81" s="128">
        <v>10</v>
      </c>
      <c r="G81" s="114">
        <f t="shared" si="7"/>
        <v>27.777777777777779</v>
      </c>
      <c r="H81" s="128"/>
      <c r="I81" s="128">
        <v>26</v>
      </c>
      <c r="J81" s="114">
        <f t="shared" si="8"/>
        <v>72.222222222222214</v>
      </c>
      <c r="K81" s="128"/>
      <c r="L81" s="128">
        <v>0</v>
      </c>
      <c r="M81" s="114">
        <f t="shared" si="9"/>
        <v>0</v>
      </c>
      <c r="N81" s="128"/>
      <c r="O81" s="128">
        <v>0</v>
      </c>
      <c r="P81" s="114"/>
      <c r="Q81" s="131"/>
    </row>
    <row r="82" spans="1:17" ht="13.35" customHeight="1">
      <c r="B82" s="113" t="str">
        <f t="shared" si="11"/>
        <v/>
      </c>
      <c r="D82" s="114" t="str">
        <f t="shared" si="6"/>
        <v/>
      </c>
      <c r="E82" s="127"/>
      <c r="F82" s="153"/>
      <c r="G82" s="114" t="str">
        <f t="shared" si="7"/>
        <v/>
      </c>
      <c r="H82" s="127"/>
      <c r="I82" s="153"/>
      <c r="J82" s="114" t="str">
        <f t="shared" si="8"/>
        <v/>
      </c>
      <c r="K82" s="127"/>
      <c r="L82" s="153"/>
      <c r="M82" s="114" t="str">
        <f t="shared" si="9"/>
        <v/>
      </c>
      <c r="N82" s="127"/>
      <c r="O82" s="153"/>
      <c r="P82" s="114" t="str">
        <f t="shared" si="10"/>
        <v/>
      </c>
      <c r="Q82" s="115"/>
    </row>
    <row r="83" spans="1:17" ht="12" customHeight="1">
      <c r="A83" s="127" t="s">
        <v>176</v>
      </c>
      <c r="B83" s="153">
        <f t="shared" si="11"/>
        <v>89</v>
      </c>
      <c r="C83" s="153"/>
      <c r="D83" s="154">
        <f t="shared" si="6"/>
        <v>4.3015949734171093</v>
      </c>
      <c r="E83" s="127"/>
      <c r="F83" s="153">
        <f>SUM(F85)</f>
        <v>73</v>
      </c>
      <c r="G83" s="154">
        <f t="shared" si="7"/>
        <v>82.022471910112358</v>
      </c>
      <c r="H83" s="127"/>
      <c r="I83" s="153">
        <f>SUM(I85)</f>
        <v>14</v>
      </c>
      <c r="J83" s="154">
        <f t="shared" si="8"/>
        <v>15.730337078651685</v>
      </c>
      <c r="K83" s="127"/>
      <c r="L83" s="153">
        <f>SUM(L85)</f>
        <v>2</v>
      </c>
      <c r="M83" s="154">
        <f t="shared" si="9"/>
        <v>2.2471910112359552</v>
      </c>
      <c r="N83" s="127"/>
      <c r="O83" s="153">
        <f>SUM(O85)</f>
        <v>0</v>
      </c>
      <c r="P83" s="154">
        <f t="shared" si="10"/>
        <v>0</v>
      </c>
      <c r="Q83" s="115"/>
    </row>
    <row r="84" spans="1:17" ht="12.75" customHeight="1">
      <c r="A84" s="127"/>
      <c r="B84" s="113" t="str">
        <f t="shared" si="11"/>
        <v/>
      </c>
      <c r="D84" s="114" t="str">
        <f t="shared" si="6"/>
        <v/>
      </c>
      <c r="E84" s="127"/>
      <c r="F84" s="41"/>
      <c r="G84" s="114" t="str">
        <f t="shared" si="7"/>
        <v/>
      </c>
      <c r="H84" s="41"/>
      <c r="I84" s="41"/>
      <c r="J84" s="114" t="str">
        <f t="shared" si="8"/>
        <v/>
      </c>
      <c r="K84" s="42"/>
      <c r="L84" s="41">
        <f>SUM(L86)</f>
        <v>2</v>
      </c>
      <c r="M84" s="114" t="str">
        <f t="shared" si="9"/>
        <v/>
      </c>
      <c r="O84" s="43">
        <f>SUM(O86)</f>
        <v>0</v>
      </c>
      <c r="P84" s="114" t="str">
        <f t="shared" si="10"/>
        <v/>
      </c>
      <c r="Q84" s="115"/>
    </row>
    <row r="85" spans="1:17" ht="12.75" customHeight="1">
      <c r="A85" s="127" t="s">
        <v>250</v>
      </c>
      <c r="B85" s="153">
        <f t="shared" si="11"/>
        <v>89</v>
      </c>
      <c r="C85" s="153"/>
      <c r="D85" s="154">
        <f t="shared" ref="D85:D91" si="12">IF(A85&lt;&gt;0,B85/$B$11*100,"")</f>
        <v>4.3015949734171093</v>
      </c>
      <c r="E85" s="127"/>
      <c r="F85" s="59">
        <f>SUM(F86:F91)</f>
        <v>73</v>
      </c>
      <c r="G85" s="154">
        <f t="shared" si="7"/>
        <v>82.022471910112358</v>
      </c>
      <c r="H85" s="59"/>
      <c r="I85" s="59">
        <f>SUM(I86:I91)</f>
        <v>14</v>
      </c>
      <c r="J85" s="154">
        <f t="shared" si="8"/>
        <v>15.730337078651685</v>
      </c>
      <c r="K85" s="59"/>
      <c r="L85" s="59">
        <f>SUM(L86:L91)</f>
        <v>2</v>
      </c>
      <c r="M85" s="154">
        <f t="shared" si="9"/>
        <v>2.2471910112359552</v>
      </c>
      <c r="N85" s="59"/>
      <c r="O85" s="59">
        <f>SUM(O86:O91)</f>
        <v>0</v>
      </c>
      <c r="P85" s="154">
        <f t="shared" si="10"/>
        <v>0</v>
      </c>
      <c r="Q85" s="115"/>
    </row>
    <row r="86" spans="1:17" ht="12.75" customHeight="1">
      <c r="A86" s="115" t="s">
        <v>303</v>
      </c>
      <c r="B86" s="113">
        <f t="shared" si="11"/>
        <v>6</v>
      </c>
      <c r="D86" s="114">
        <f t="shared" si="12"/>
        <v>0.28999516674722087</v>
      </c>
      <c r="F86" s="157">
        <v>2</v>
      </c>
      <c r="G86" s="114">
        <f t="shared" si="7"/>
        <v>33.333333333333329</v>
      </c>
      <c r="H86" s="157"/>
      <c r="I86" s="128">
        <v>2</v>
      </c>
      <c r="J86" s="114">
        <f t="shared" si="8"/>
        <v>33.333333333333329</v>
      </c>
      <c r="K86" s="128"/>
      <c r="L86" s="128">
        <v>2</v>
      </c>
      <c r="M86" s="114">
        <f t="shared" si="9"/>
        <v>33.333333333333329</v>
      </c>
      <c r="N86" s="128"/>
      <c r="O86" s="129"/>
      <c r="P86" s="114">
        <f t="shared" si="10"/>
        <v>0</v>
      </c>
      <c r="Q86" s="115"/>
    </row>
    <row r="87" spans="1:17" ht="12.75" customHeight="1">
      <c r="A87" s="115" t="s">
        <v>251</v>
      </c>
      <c r="B87" s="113">
        <f t="shared" si="11"/>
        <v>1</v>
      </c>
      <c r="D87" s="114">
        <f t="shared" si="12"/>
        <v>4.8332527791203478E-2</v>
      </c>
      <c r="F87" s="157">
        <v>1</v>
      </c>
      <c r="G87" s="114">
        <f t="shared" si="7"/>
        <v>100</v>
      </c>
      <c r="H87" s="157"/>
      <c r="I87" s="128">
        <v>0</v>
      </c>
      <c r="J87" s="114">
        <f t="shared" si="8"/>
        <v>0</v>
      </c>
      <c r="K87" s="128"/>
      <c r="L87" s="128">
        <v>0</v>
      </c>
      <c r="M87" s="114">
        <f t="shared" si="9"/>
        <v>0</v>
      </c>
      <c r="N87" s="128"/>
      <c r="O87" s="129"/>
      <c r="P87" s="114">
        <f t="shared" si="10"/>
        <v>0</v>
      </c>
      <c r="Q87" s="115"/>
    </row>
    <row r="88" spans="1:17" ht="12.75" customHeight="1">
      <c r="A88" s="115" t="s">
        <v>264</v>
      </c>
      <c r="B88" s="113">
        <f t="shared" si="11"/>
        <v>13</v>
      </c>
      <c r="D88" s="114">
        <f t="shared" si="12"/>
        <v>0.62832286128564518</v>
      </c>
      <c r="F88" s="157">
        <v>13</v>
      </c>
      <c r="G88" s="114">
        <f t="shared" si="7"/>
        <v>100</v>
      </c>
      <c r="H88" s="157"/>
      <c r="I88" s="128">
        <v>0</v>
      </c>
      <c r="J88" s="114">
        <f t="shared" si="8"/>
        <v>0</v>
      </c>
      <c r="K88" s="128"/>
      <c r="L88" s="128">
        <v>0</v>
      </c>
      <c r="M88" s="114">
        <f t="shared" si="9"/>
        <v>0</v>
      </c>
      <c r="N88" s="128"/>
      <c r="O88" s="129"/>
      <c r="P88" s="114">
        <f t="shared" si="10"/>
        <v>0</v>
      </c>
      <c r="Q88" s="115"/>
    </row>
    <row r="89" spans="1:17">
      <c r="A89" s="76" t="s">
        <v>305</v>
      </c>
      <c r="B89" s="113">
        <f t="shared" si="11"/>
        <v>13</v>
      </c>
      <c r="D89" s="114">
        <f t="shared" si="12"/>
        <v>0.62832286128564518</v>
      </c>
      <c r="F89" s="157">
        <v>5</v>
      </c>
      <c r="G89" s="114">
        <f t="shared" si="7"/>
        <v>38.461538461538467</v>
      </c>
      <c r="H89" s="157"/>
      <c r="I89" s="128">
        <v>8</v>
      </c>
      <c r="J89" s="114">
        <f t="shared" si="8"/>
        <v>61.53846153846154</v>
      </c>
      <c r="K89" s="128"/>
      <c r="L89" s="128">
        <v>0</v>
      </c>
      <c r="M89" s="114">
        <f t="shared" si="9"/>
        <v>0</v>
      </c>
      <c r="N89" s="128"/>
      <c r="O89" s="129"/>
      <c r="P89" s="114">
        <f t="shared" si="10"/>
        <v>0</v>
      </c>
      <c r="Q89" s="115"/>
    </row>
    <row r="90" spans="1:17">
      <c r="A90" s="115" t="s">
        <v>564</v>
      </c>
      <c r="B90" s="113">
        <f t="shared" si="11"/>
        <v>26</v>
      </c>
      <c r="D90" s="114">
        <f t="shared" si="12"/>
        <v>1.2566457225712904</v>
      </c>
      <c r="F90" s="157">
        <v>22</v>
      </c>
      <c r="G90" s="114">
        <f t="shared" si="7"/>
        <v>84.615384615384613</v>
      </c>
      <c r="H90" s="157"/>
      <c r="I90" s="130">
        <v>4</v>
      </c>
      <c r="J90" s="114">
        <f t="shared" si="8"/>
        <v>15.384615384615385</v>
      </c>
      <c r="K90" s="130"/>
      <c r="L90" s="130">
        <v>0</v>
      </c>
      <c r="M90" s="114">
        <f t="shared" si="9"/>
        <v>0</v>
      </c>
      <c r="N90" s="130"/>
      <c r="O90" s="129"/>
      <c r="P90" s="114"/>
      <c r="Q90" s="115"/>
    </row>
    <row r="91" spans="1:17">
      <c r="A91" s="115" t="s">
        <v>308</v>
      </c>
      <c r="B91" s="113">
        <f t="shared" si="11"/>
        <v>30</v>
      </c>
      <c r="D91" s="114">
        <f t="shared" si="12"/>
        <v>1.4499758337361044</v>
      </c>
      <c r="F91" s="157">
        <v>30</v>
      </c>
      <c r="G91" s="114">
        <f t="shared" si="7"/>
        <v>100</v>
      </c>
      <c r="H91" s="157"/>
      <c r="I91" s="128">
        <v>0</v>
      </c>
      <c r="J91" s="114">
        <f t="shared" si="8"/>
        <v>0</v>
      </c>
      <c r="K91" s="128"/>
      <c r="L91" s="128">
        <v>0</v>
      </c>
      <c r="M91" s="114">
        <f t="shared" si="9"/>
        <v>0</v>
      </c>
      <c r="N91" s="128"/>
      <c r="O91" s="129"/>
      <c r="P91" s="114">
        <f t="shared" si="10"/>
        <v>0</v>
      </c>
      <c r="Q91" s="115"/>
    </row>
    <row r="92" spans="1:17" ht="8.4499999999999993" customHeight="1">
      <c r="A92" s="158"/>
      <c r="B92" s="159"/>
      <c r="C92" s="160"/>
      <c r="D92" s="161"/>
      <c r="E92" s="159"/>
      <c r="F92" s="160"/>
      <c r="G92" s="161"/>
      <c r="H92" s="159"/>
      <c r="I92" s="160"/>
      <c r="J92" s="161"/>
      <c r="K92" s="159"/>
      <c r="L92" s="160"/>
      <c r="M92" s="161"/>
      <c r="N92" s="159"/>
      <c r="O92" s="160"/>
      <c r="P92" s="162"/>
      <c r="Q92" s="163"/>
    </row>
    <row r="93" spans="1:17" ht="15">
      <c r="A93" s="115" t="s">
        <v>584</v>
      </c>
    </row>
    <row r="95" spans="1:17">
      <c r="A95" s="115" t="s">
        <v>604</v>
      </c>
      <c r="C95" s="114"/>
      <c r="D95" s="115"/>
      <c r="E95" s="113"/>
      <c r="F95" s="114"/>
      <c r="G95" s="115"/>
    </row>
    <row r="96" spans="1:17">
      <c r="A96" s="115" t="s">
        <v>314</v>
      </c>
      <c r="C96" s="114"/>
      <c r="D96" s="115"/>
      <c r="E96" s="113"/>
      <c r="F96" s="114"/>
      <c r="G96" s="115"/>
    </row>
  </sheetData>
  <mergeCells count="1">
    <mergeCell ref="B7:D7"/>
  </mergeCells>
  <printOptions horizontalCentered="1" verticalCentered="1"/>
  <pageMargins left="0" right="0" top="0" bottom="0" header="0" footer="0"/>
  <pageSetup scale="60" orientation="portrait" horizontalDpi="4294967292"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D63C-4259-4DCC-A96E-D08F691BF348}">
  <dimension ref="A1:T112"/>
  <sheetViews>
    <sheetView showZeros="0" zoomScale="110" zoomScaleNormal="110" workbookViewId="0">
      <selection activeCell="A3" sqref="A3"/>
    </sheetView>
  </sheetViews>
  <sheetFormatPr baseColWidth="10" defaultColWidth="8.85546875" defaultRowHeight="12.75"/>
  <cols>
    <col min="1" max="1" width="34.85546875" style="76" customWidth="1"/>
    <col min="2" max="2" width="8.140625" style="113" customWidth="1"/>
    <col min="3" max="3" width="8" style="114" customWidth="1"/>
    <col min="4" max="4" width="2.5703125" style="115" customWidth="1"/>
    <col min="5" max="5" width="8.140625" style="113" customWidth="1"/>
    <col min="6" max="6" width="7.42578125" style="114" customWidth="1"/>
    <col min="7" max="7" width="2.85546875" style="115" customWidth="1"/>
    <col min="8" max="8" width="8.140625" style="113" customWidth="1"/>
    <col min="9" max="9" width="8.140625" style="114" customWidth="1"/>
    <col min="10" max="10" width="2.85546875" style="115" customWidth="1"/>
    <col min="11" max="11" width="8.140625" style="113" customWidth="1"/>
    <col min="12" max="12" width="8.42578125" style="114" customWidth="1"/>
    <col min="13" max="13" width="2.85546875" style="115" customWidth="1"/>
    <col min="14" max="14" width="8.140625" style="113" customWidth="1"/>
    <col min="15" max="15" width="8.140625" style="114" customWidth="1"/>
    <col min="16" max="16" width="2.85546875" style="115" customWidth="1"/>
    <col min="17" max="17" width="8.140625" style="113" customWidth="1"/>
    <col min="18" max="18" width="8.140625" style="96" customWidth="1"/>
    <col min="19" max="19" width="2.85546875" style="76" customWidth="1"/>
    <col min="20" max="256" width="8.85546875" style="76"/>
    <col min="257" max="257" width="34.85546875" style="76" customWidth="1"/>
    <col min="258" max="258" width="8.140625" style="76" customWidth="1"/>
    <col min="259" max="259" width="8" style="76" customWidth="1"/>
    <col min="260" max="260" width="2.5703125" style="76" customWidth="1"/>
    <col min="261" max="261" width="8.140625" style="76" customWidth="1"/>
    <col min="262" max="262" width="7.42578125" style="76" customWidth="1"/>
    <col min="263" max="263" width="2.85546875" style="76" customWidth="1"/>
    <col min="264" max="265" width="8.140625" style="76" customWidth="1"/>
    <col min="266" max="266" width="2.85546875" style="76" customWidth="1"/>
    <col min="267" max="267" width="8.140625" style="76" customWidth="1"/>
    <col min="268" max="268" width="8.42578125" style="76" customWidth="1"/>
    <col min="269" max="269" width="2.85546875" style="76" customWidth="1"/>
    <col min="270" max="271" width="8.140625" style="76" customWidth="1"/>
    <col min="272" max="272" width="2.85546875" style="76" customWidth="1"/>
    <col min="273" max="274" width="8.140625" style="76" customWidth="1"/>
    <col min="275" max="275" width="2.85546875" style="76" customWidth="1"/>
    <col min="276" max="512" width="8.85546875" style="76"/>
    <col min="513" max="513" width="34.85546875" style="76" customWidth="1"/>
    <col min="514" max="514" width="8.140625" style="76" customWidth="1"/>
    <col min="515" max="515" width="8" style="76" customWidth="1"/>
    <col min="516" max="516" width="2.5703125" style="76" customWidth="1"/>
    <col min="517" max="517" width="8.140625" style="76" customWidth="1"/>
    <col min="518" max="518" width="7.42578125" style="76" customWidth="1"/>
    <col min="519" max="519" width="2.85546875" style="76" customWidth="1"/>
    <col min="520" max="521" width="8.140625" style="76" customWidth="1"/>
    <col min="522" max="522" width="2.85546875" style="76" customWidth="1"/>
    <col min="523" max="523" width="8.140625" style="76" customWidth="1"/>
    <col min="524" max="524" width="8.42578125" style="76" customWidth="1"/>
    <col min="525" max="525" width="2.85546875" style="76" customWidth="1"/>
    <col min="526" max="527" width="8.140625" style="76" customWidth="1"/>
    <col min="528" max="528" width="2.85546875" style="76" customWidth="1"/>
    <col min="529" max="530" width="8.140625" style="76" customWidth="1"/>
    <col min="531" max="531" width="2.85546875" style="76" customWidth="1"/>
    <col min="532" max="768" width="8.85546875" style="76"/>
    <col min="769" max="769" width="34.85546875" style="76" customWidth="1"/>
    <col min="770" max="770" width="8.140625" style="76" customWidth="1"/>
    <col min="771" max="771" width="8" style="76" customWidth="1"/>
    <col min="772" max="772" width="2.5703125" style="76" customWidth="1"/>
    <col min="773" max="773" width="8.140625" style="76" customWidth="1"/>
    <col min="774" max="774" width="7.42578125" style="76" customWidth="1"/>
    <col min="775" max="775" width="2.85546875" style="76" customWidth="1"/>
    <col min="776" max="777" width="8.140625" style="76" customWidth="1"/>
    <col min="778" max="778" width="2.85546875" style="76" customWidth="1"/>
    <col min="779" max="779" width="8.140625" style="76" customWidth="1"/>
    <col min="780" max="780" width="8.42578125" style="76" customWidth="1"/>
    <col min="781" max="781" width="2.85546875" style="76" customWidth="1"/>
    <col min="782" max="783" width="8.140625" style="76" customWidth="1"/>
    <col min="784" max="784" width="2.85546875" style="76" customWidth="1"/>
    <col min="785" max="786" width="8.140625" style="76" customWidth="1"/>
    <col min="787" max="787" width="2.85546875" style="76" customWidth="1"/>
    <col min="788" max="1024" width="8.85546875" style="76"/>
    <col min="1025" max="1025" width="34.85546875" style="76" customWidth="1"/>
    <col min="1026" max="1026" width="8.140625" style="76" customWidth="1"/>
    <col min="1027" max="1027" width="8" style="76" customWidth="1"/>
    <col min="1028" max="1028" width="2.5703125" style="76" customWidth="1"/>
    <col min="1029" max="1029" width="8.140625" style="76" customWidth="1"/>
    <col min="1030" max="1030" width="7.42578125" style="76" customWidth="1"/>
    <col min="1031" max="1031" width="2.85546875" style="76" customWidth="1"/>
    <col min="1032" max="1033" width="8.140625" style="76" customWidth="1"/>
    <col min="1034" max="1034" width="2.85546875" style="76" customWidth="1"/>
    <col min="1035" max="1035" width="8.140625" style="76" customWidth="1"/>
    <col min="1036" max="1036" width="8.42578125" style="76" customWidth="1"/>
    <col min="1037" max="1037" width="2.85546875" style="76" customWidth="1"/>
    <col min="1038" max="1039" width="8.140625" style="76" customWidth="1"/>
    <col min="1040" max="1040" width="2.85546875" style="76" customWidth="1"/>
    <col min="1041" max="1042" width="8.140625" style="76" customWidth="1"/>
    <col min="1043" max="1043" width="2.85546875" style="76" customWidth="1"/>
    <col min="1044" max="1280" width="8.85546875" style="76"/>
    <col min="1281" max="1281" width="34.85546875" style="76" customWidth="1"/>
    <col min="1282" max="1282" width="8.140625" style="76" customWidth="1"/>
    <col min="1283" max="1283" width="8" style="76" customWidth="1"/>
    <col min="1284" max="1284" width="2.5703125" style="76" customWidth="1"/>
    <col min="1285" max="1285" width="8.140625" style="76" customWidth="1"/>
    <col min="1286" max="1286" width="7.42578125" style="76" customWidth="1"/>
    <col min="1287" max="1287" width="2.85546875" style="76" customWidth="1"/>
    <col min="1288" max="1289" width="8.140625" style="76" customWidth="1"/>
    <col min="1290" max="1290" width="2.85546875" style="76" customWidth="1"/>
    <col min="1291" max="1291" width="8.140625" style="76" customWidth="1"/>
    <col min="1292" max="1292" width="8.42578125" style="76" customWidth="1"/>
    <col min="1293" max="1293" width="2.85546875" style="76" customWidth="1"/>
    <col min="1294" max="1295" width="8.140625" style="76" customWidth="1"/>
    <col min="1296" max="1296" width="2.85546875" style="76" customWidth="1"/>
    <col min="1297" max="1298" width="8.140625" style="76" customWidth="1"/>
    <col min="1299" max="1299" width="2.85546875" style="76" customWidth="1"/>
    <col min="1300" max="1536" width="8.85546875" style="76"/>
    <col min="1537" max="1537" width="34.85546875" style="76" customWidth="1"/>
    <col min="1538" max="1538" width="8.140625" style="76" customWidth="1"/>
    <col min="1539" max="1539" width="8" style="76" customWidth="1"/>
    <col min="1540" max="1540" width="2.5703125" style="76" customWidth="1"/>
    <col min="1541" max="1541" width="8.140625" style="76" customWidth="1"/>
    <col min="1542" max="1542" width="7.42578125" style="76" customWidth="1"/>
    <col min="1543" max="1543" width="2.85546875" style="76" customWidth="1"/>
    <col min="1544" max="1545" width="8.140625" style="76" customWidth="1"/>
    <col min="1546" max="1546" width="2.85546875" style="76" customWidth="1"/>
    <col min="1547" max="1547" width="8.140625" style="76" customWidth="1"/>
    <col min="1548" max="1548" width="8.42578125" style="76" customWidth="1"/>
    <col min="1549" max="1549" width="2.85546875" style="76" customWidth="1"/>
    <col min="1550" max="1551" width="8.140625" style="76" customWidth="1"/>
    <col min="1552" max="1552" width="2.85546875" style="76" customWidth="1"/>
    <col min="1553" max="1554" width="8.140625" style="76" customWidth="1"/>
    <col min="1555" max="1555" width="2.85546875" style="76" customWidth="1"/>
    <col min="1556" max="1792" width="8.85546875" style="76"/>
    <col min="1793" max="1793" width="34.85546875" style="76" customWidth="1"/>
    <col min="1794" max="1794" width="8.140625" style="76" customWidth="1"/>
    <col min="1795" max="1795" width="8" style="76" customWidth="1"/>
    <col min="1796" max="1796" width="2.5703125" style="76" customWidth="1"/>
    <col min="1797" max="1797" width="8.140625" style="76" customWidth="1"/>
    <col min="1798" max="1798" width="7.42578125" style="76" customWidth="1"/>
    <col min="1799" max="1799" width="2.85546875" style="76" customWidth="1"/>
    <col min="1800" max="1801" width="8.140625" style="76" customWidth="1"/>
    <col min="1802" max="1802" width="2.85546875" style="76" customWidth="1"/>
    <col min="1803" max="1803" width="8.140625" style="76" customWidth="1"/>
    <col min="1804" max="1804" width="8.42578125" style="76" customWidth="1"/>
    <col min="1805" max="1805" width="2.85546875" style="76" customWidth="1"/>
    <col min="1806" max="1807" width="8.140625" style="76" customWidth="1"/>
    <col min="1808" max="1808" width="2.85546875" style="76" customWidth="1"/>
    <col min="1809" max="1810" width="8.140625" style="76" customWidth="1"/>
    <col min="1811" max="1811" width="2.85546875" style="76" customWidth="1"/>
    <col min="1812" max="2048" width="8.85546875" style="76"/>
    <col min="2049" max="2049" width="34.85546875" style="76" customWidth="1"/>
    <col min="2050" max="2050" width="8.140625" style="76" customWidth="1"/>
    <col min="2051" max="2051" width="8" style="76" customWidth="1"/>
    <col min="2052" max="2052" width="2.5703125" style="76" customWidth="1"/>
    <col min="2053" max="2053" width="8.140625" style="76" customWidth="1"/>
    <col min="2054" max="2054" width="7.42578125" style="76" customWidth="1"/>
    <col min="2055" max="2055" width="2.85546875" style="76" customWidth="1"/>
    <col min="2056" max="2057" width="8.140625" style="76" customWidth="1"/>
    <col min="2058" max="2058" width="2.85546875" style="76" customWidth="1"/>
    <col min="2059" max="2059" width="8.140625" style="76" customWidth="1"/>
    <col min="2060" max="2060" width="8.42578125" style="76" customWidth="1"/>
    <col min="2061" max="2061" width="2.85546875" style="76" customWidth="1"/>
    <col min="2062" max="2063" width="8.140625" style="76" customWidth="1"/>
    <col min="2064" max="2064" width="2.85546875" style="76" customWidth="1"/>
    <col min="2065" max="2066" width="8.140625" style="76" customWidth="1"/>
    <col min="2067" max="2067" width="2.85546875" style="76" customWidth="1"/>
    <col min="2068" max="2304" width="8.85546875" style="76"/>
    <col min="2305" max="2305" width="34.85546875" style="76" customWidth="1"/>
    <col min="2306" max="2306" width="8.140625" style="76" customWidth="1"/>
    <col min="2307" max="2307" width="8" style="76" customWidth="1"/>
    <col min="2308" max="2308" width="2.5703125" style="76" customWidth="1"/>
    <col min="2309" max="2309" width="8.140625" style="76" customWidth="1"/>
    <col min="2310" max="2310" width="7.42578125" style="76" customWidth="1"/>
    <col min="2311" max="2311" width="2.85546875" style="76" customWidth="1"/>
    <col min="2312" max="2313" width="8.140625" style="76" customWidth="1"/>
    <col min="2314" max="2314" width="2.85546875" style="76" customWidth="1"/>
    <col min="2315" max="2315" width="8.140625" style="76" customWidth="1"/>
    <col min="2316" max="2316" width="8.42578125" style="76" customWidth="1"/>
    <col min="2317" max="2317" width="2.85546875" style="76" customWidth="1"/>
    <col min="2318" max="2319" width="8.140625" style="76" customWidth="1"/>
    <col min="2320" max="2320" width="2.85546875" style="76" customWidth="1"/>
    <col min="2321" max="2322" width="8.140625" style="76" customWidth="1"/>
    <col min="2323" max="2323" width="2.85546875" style="76" customWidth="1"/>
    <col min="2324" max="2560" width="8.85546875" style="76"/>
    <col min="2561" max="2561" width="34.85546875" style="76" customWidth="1"/>
    <col min="2562" max="2562" width="8.140625" style="76" customWidth="1"/>
    <col min="2563" max="2563" width="8" style="76" customWidth="1"/>
    <col min="2564" max="2564" width="2.5703125" style="76" customWidth="1"/>
    <col min="2565" max="2565" width="8.140625" style="76" customWidth="1"/>
    <col min="2566" max="2566" width="7.42578125" style="76" customWidth="1"/>
    <col min="2567" max="2567" width="2.85546875" style="76" customWidth="1"/>
    <col min="2568" max="2569" width="8.140625" style="76" customWidth="1"/>
    <col min="2570" max="2570" width="2.85546875" style="76" customWidth="1"/>
    <col min="2571" max="2571" width="8.140625" style="76" customWidth="1"/>
    <col min="2572" max="2572" width="8.42578125" style="76" customWidth="1"/>
    <col min="2573" max="2573" width="2.85546875" style="76" customWidth="1"/>
    <col min="2574" max="2575" width="8.140625" style="76" customWidth="1"/>
    <col min="2576" max="2576" width="2.85546875" style="76" customWidth="1"/>
    <col min="2577" max="2578" width="8.140625" style="76" customWidth="1"/>
    <col min="2579" max="2579" width="2.85546875" style="76" customWidth="1"/>
    <col min="2580" max="2816" width="8.85546875" style="76"/>
    <col min="2817" max="2817" width="34.85546875" style="76" customWidth="1"/>
    <col min="2818" max="2818" width="8.140625" style="76" customWidth="1"/>
    <col min="2819" max="2819" width="8" style="76" customWidth="1"/>
    <col min="2820" max="2820" width="2.5703125" style="76" customWidth="1"/>
    <col min="2821" max="2821" width="8.140625" style="76" customWidth="1"/>
    <col min="2822" max="2822" width="7.42578125" style="76" customWidth="1"/>
    <col min="2823" max="2823" width="2.85546875" style="76" customWidth="1"/>
    <col min="2824" max="2825" width="8.140625" style="76" customWidth="1"/>
    <col min="2826" max="2826" width="2.85546875" style="76" customWidth="1"/>
    <col min="2827" max="2827" width="8.140625" style="76" customWidth="1"/>
    <col min="2828" max="2828" width="8.42578125" style="76" customWidth="1"/>
    <col min="2829" max="2829" width="2.85546875" style="76" customWidth="1"/>
    <col min="2830" max="2831" width="8.140625" style="76" customWidth="1"/>
    <col min="2832" max="2832" width="2.85546875" style="76" customWidth="1"/>
    <col min="2833" max="2834" width="8.140625" style="76" customWidth="1"/>
    <col min="2835" max="2835" width="2.85546875" style="76" customWidth="1"/>
    <col min="2836" max="3072" width="8.85546875" style="76"/>
    <col min="3073" max="3073" width="34.85546875" style="76" customWidth="1"/>
    <col min="3074" max="3074" width="8.140625" style="76" customWidth="1"/>
    <col min="3075" max="3075" width="8" style="76" customWidth="1"/>
    <col min="3076" max="3076" width="2.5703125" style="76" customWidth="1"/>
    <col min="3077" max="3077" width="8.140625" style="76" customWidth="1"/>
    <col min="3078" max="3078" width="7.42578125" style="76" customWidth="1"/>
    <col min="3079" max="3079" width="2.85546875" style="76" customWidth="1"/>
    <col min="3080" max="3081" width="8.140625" style="76" customWidth="1"/>
    <col min="3082" max="3082" width="2.85546875" style="76" customWidth="1"/>
    <col min="3083" max="3083" width="8.140625" style="76" customWidth="1"/>
    <col min="3084" max="3084" width="8.42578125" style="76" customWidth="1"/>
    <col min="3085" max="3085" width="2.85546875" style="76" customWidth="1"/>
    <col min="3086" max="3087" width="8.140625" style="76" customWidth="1"/>
    <col min="3088" max="3088" width="2.85546875" style="76" customWidth="1"/>
    <col min="3089" max="3090" width="8.140625" style="76" customWidth="1"/>
    <col min="3091" max="3091" width="2.85546875" style="76" customWidth="1"/>
    <col min="3092" max="3328" width="8.85546875" style="76"/>
    <col min="3329" max="3329" width="34.85546875" style="76" customWidth="1"/>
    <col min="3330" max="3330" width="8.140625" style="76" customWidth="1"/>
    <col min="3331" max="3331" width="8" style="76" customWidth="1"/>
    <col min="3332" max="3332" width="2.5703125" style="76" customWidth="1"/>
    <col min="3333" max="3333" width="8.140625" style="76" customWidth="1"/>
    <col min="3334" max="3334" width="7.42578125" style="76" customWidth="1"/>
    <col min="3335" max="3335" width="2.85546875" style="76" customWidth="1"/>
    <col min="3336" max="3337" width="8.140625" style="76" customWidth="1"/>
    <col min="3338" max="3338" width="2.85546875" style="76" customWidth="1"/>
    <col min="3339" max="3339" width="8.140625" style="76" customWidth="1"/>
    <col min="3340" max="3340" width="8.42578125" style="76" customWidth="1"/>
    <col min="3341" max="3341" width="2.85546875" style="76" customWidth="1"/>
    <col min="3342" max="3343" width="8.140625" style="76" customWidth="1"/>
    <col min="3344" max="3344" width="2.85546875" style="76" customWidth="1"/>
    <col min="3345" max="3346" width="8.140625" style="76" customWidth="1"/>
    <col min="3347" max="3347" width="2.85546875" style="76" customWidth="1"/>
    <col min="3348" max="3584" width="8.85546875" style="76"/>
    <col min="3585" max="3585" width="34.85546875" style="76" customWidth="1"/>
    <col min="3586" max="3586" width="8.140625" style="76" customWidth="1"/>
    <col min="3587" max="3587" width="8" style="76" customWidth="1"/>
    <col min="3588" max="3588" width="2.5703125" style="76" customWidth="1"/>
    <col min="3589" max="3589" width="8.140625" style="76" customWidth="1"/>
    <col min="3590" max="3590" width="7.42578125" style="76" customWidth="1"/>
    <col min="3591" max="3591" width="2.85546875" style="76" customWidth="1"/>
    <col min="3592" max="3593" width="8.140625" style="76" customWidth="1"/>
    <col min="3594" max="3594" width="2.85546875" style="76" customWidth="1"/>
    <col min="3595" max="3595" width="8.140625" style="76" customWidth="1"/>
    <col min="3596" max="3596" width="8.42578125" style="76" customWidth="1"/>
    <col min="3597" max="3597" width="2.85546875" style="76" customWidth="1"/>
    <col min="3598" max="3599" width="8.140625" style="76" customWidth="1"/>
    <col min="3600" max="3600" width="2.85546875" style="76" customWidth="1"/>
    <col min="3601" max="3602" width="8.140625" style="76" customWidth="1"/>
    <col min="3603" max="3603" width="2.85546875" style="76" customWidth="1"/>
    <col min="3604" max="3840" width="8.85546875" style="76"/>
    <col min="3841" max="3841" width="34.85546875" style="76" customWidth="1"/>
    <col min="3842" max="3842" width="8.140625" style="76" customWidth="1"/>
    <col min="3843" max="3843" width="8" style="76" customWidth="1"/>
    <col min="3844" max="3844" width="2.5703125" style="76" customWidth="1"/>
    <col min="3845" max="3845" width="8.140625" style="76" customWidth="1"/>
    <col min="3846" max="3846" width="7.42578125" style="76" customWidth="1"/>
    <col min="3847" max="3847" width="2.85546875" style="76" customWidth="1"/>
    <col min="3848" max="3849" width="8.140625" style="76" customWidth="1"/>
    <col min="3850" max="3850" width="2.85546875" style="76" customWidth="1"/>
    <col min="3851" max="3851" width="8.140625" style="76" customWidth="1"/>
    <col min="3852" max="3852" width="8.42578125" style="76" customWidth="1"/>
    <col min="3853" max="3853" width="2.85546875" style="76" customWidth="1"/>
    <col min="3854" max="3855" width="8.140625" style="76" customWidth="1"/>
    <col min="3856" max="3856" width="2.85546875" style="76" customWidth="1"/>
    <col min="3857" max="3858" width="8.140625" style="76" customWidth="1"/>
    <col min="3859" max="3859" width="2.85546875" style="76" customWidth="1"/>
    <col min="3860" max="4096" width="8.85546875" style="76"/>
    <col min="4097" max="4097" width="34.85546875" style="76" customWidth="1"/>
    <col min="4098" max="4098" width="8.140625" style="76" customWidth="1"/>
    <col min="4099" max="4099" width="8" style="76" customWidth="1"/>
    <col min="4100" max="4100" width="2.5703125" style="76" customWidth="1"/>
    <col min="4101" max="4101" width="8.140625" style="76" customWidth="1"/>
    <col min="4102" max="4102" width="7.42578125" style="76" customWidth="1"/>
    <col min="4103" max="4103" width="2.85546875" style="76" customWidth="1"/>
    <col min="4104" max="4105" width="8.140625" style="76" customWidth="1"/>
    <col min="4106" max="4106" width="2.85546875" style="76" customWidth="1"/>
    <col min="4107" max="4107" width="8.140625" style="76" customWidth="1"/>
    <col min="4108" max="4108" width="8.42578125" style="76" customWidth="1"/>
    <col min="4109" max="4109" width="2.85546875" style="76" customWidth="1"/>
    <col min="4110" max="4111" width="8.140625" style="76" customWidth="1"/>
    <col min="4112" max="4112" width="2.85546875" style="76" customWidth="1"/>
    <col min="4113" max="4114" width="8.140625" style="76" customWidth="1"/>
    <col min="4115" max="4115" width="2.85546875" style="76" customWidth="1"/>
    <col min="4116" max="4352" width="8.85546875" style="76"/>
    <col min="4353" max="4353" width="34.85546875" style="76" customWidth="1"/>
    <col min="4354" max="4354" width="8.140625" style="76" customWidth="1"/>
    <col min="4355" max="4355" width="8" style="76" customWidth="1"/>
    <col min="4356" max="4356" width="2.5703125" style="76" customWidth="1"/>
    <col min="4357" max="4357" width="8.140625" style="76" customWidth="1"/>
    <col min="4358" max="4358" width="7.42578125" style="76" customWidth="1"/>
    <col min="4359" max="4359" width="2.85546875" style="76" customWidth="1"/>
    <col min="4360" max="4361" width="8.140625" style="76" customWidth="1"/>
    <col min="4362" max="4362" width="2.85546875" style="76" customWidth="1"/>
    <col min="4363" max="4363" width="8.140625" style="76" customWidth="1"/>
    <col min="4364" max="4364" width="8.42578125" style="76" customWidth="1"/>
    <col min="4365" max="4365" width="2.85546875" style="76" customWidth="1"/>
    <col min="4366" max="4367" width="8.140625" style="76" customWidth="1"/>
    <col min="4368" max="4368" width="2.85546875" style="76" customWidth="1"/>
    <col min="4369" max="4370" width="8.140625" style="76" customWidth="1"/>
    <col min="4371" max="4371" width="2.85546875" style="76" customWidth="1"/>
    <col min="4372" max="4608" width="8.85546875" style="76"/>
    <col min="4609" max="4609" width="34.85546875" style="76" customWidth="1"/>
    <col min="4610" max="4610" width="8.140625" style="76" customWidth="1"/>
    <col min="4611" max="4611" width="8" style="76" customWidth="1"/>
    <col min="4612" max="4612" width="2.5703125" style="76" customWidth="1"/>
    <col min="4613" max="4613" width="8.140625" style="76" customWidth="1"/>
    <col min="4614" max="4614" width="7.42578125" style="76" customWidth="1"/>
    <col min="4615" max="4615" width="2.85546875" style="76" customWidth="1"/>
    <col min="4616" max="4617" width="8.140625" style="76" customWidth="1"/>
    <col min="4618" max="4618" width="2.85546875" style="76" customWidth="1"/>
    <col min="4619" max="4619" width="8.140625" style="76" customWidth="1"/>
    <col min="4620" max="4620" width="8.42578125" style="76" customWidth="1"/>
    <col min="4621" max="4621" width="2.85546875" style="76" customWidth="1"/>
    <col min="4622" max="4623" width="8.140625" style="76" customWidth="1"/>
    <col min="4624" max="4624" width="2.85546875" style="76" customWidth="1"/>
    <col min="4625" max="4626" width="8.140625" style="76" customWidth="1"/>
    <col min="4627" max="4627" width="2.85546875" style="76" customWidth="1"/>
    <col min="4628" max="4864" width="8.85546875" style="76"/>
    <col min="4865" max="4865" width="34.85546875" style="76" customWidth="1"/>
    <col min="4866" max="4866" width="8.140625" style="76" customWidth="1"/>
    <col min="4867" max="4867" width="8" style="76" customWidth="1"/>
    <col min="4868" max="4868" width="2.5703125" style="76" customWidth="1"/>
    <col min="4869" max="4869" width="8.140625" style="76" customWidth="1"/>
    <col min="4870" max="4870" width="7.42578125" style="76" customWidth="1"/>
    <col min="4871" max="4871" width="2.85546875" style="76" customWidth="1"/>
    <col min="4872" max="4873" width="8.140625" style="76" customWidth="1"/>
    <col min="4874" max="4874" width="2.85546875" style="76" customWidth="1"/>
    <col min="4875" max="4875" width="8.140625" style="76" customWidth="1"/>
    <col min="4876" max="4876" width="8.42578125" style="76" customWidth="1"/>
    <col min="4877" max="4877" width="2.85546875" style="76" customWidth="1"/>
    <col min="4878" max="4879" width="8.140625" style="76" customWidth="1"/>
    <col min="4880" max="4880" width="2.85546875" style="76" customWidth="1"/>
    <col min="4881" max="4882" width="8.140625" style="76" customWidth="1"/>
    <col min="4883" max="4883" width="2.85546875" style="76" customWidth="1"/>
    <col min="4884" max="5120" width="8.85546875" style="76"/>
    <col min="5121" max="5121" width="34.85546875" style="76" customWidth="1"/>
    <col min="5122" max="5122" width="8.140625" style="76" customWidth="1"/>
    <col min="5123" max="5123" width="8" style="76" customWidth="1"/>
    <col min="5124" max="5124" width="2.5703125" style="76" customWidth="1"/>
    <col min="5125" max="5125" width="8.140625" style="76" customWidth="1"/>
    <col min="5126" max="5126" width="7.42578125" style="76" customWidth="1"/>
    <col min="5127" max="5127" width="2.85546875" style="76" customWidth="1"/>
    <col min="5128" max="5129" width="8.140625" style="76" customWidth="1"/>
    <col min="5130" max="5130" width="2.85546875" style="76" customWidth="1"/>
    <col min="5131" max="5131" width="8.140625" style="76" customWidth="1"/>
    <col min="5132" max="5132" width="8.42578125" style="76" customWidth="1"/>
    <col min="5133" max="5133" width="2.85546875" style="76" customWidth="1"/>
    <col min="5134" max="5135" width="8.140625" style="76" customWidth="1"/>
    <col min="5136" max="5136" width="2.85546875" style="76" customWidth="1"/>
    <col min="5137" max="5138" width="8.140625" style="76" customWidth="1"/>
    <col min="5139" max="5139" width="2.85546875" style="76" customWidth="1"/>
    <col min="5140" max="5376" width="8.85546875" style="76"/>
    <col min="5377" max="5377" width="34.85546875" style="76" customWidth="1"/>
    <col min="5378" max="5378" width="8.140625" style="76" customWidth="1"/>
    <col min="5379" max="5379" width="8" style="76" customWidth="1"/>
    <col min="5380" max="5380" width="2.5703125" style="76" customWidth="1"/>
    <col min="5381" max="5381" width="8.140625" style="76" customWidth="1"/>
    <col min="5382" max="5382" width="7.42578125" style="76" customWidth="1"/>
    <col min="5383" max="5383" width="2.85546875" style="76" customWidth="1"/>
    <col min="5384" max="5385" width="8.140625" style="76" customWidth="1"/>
    <col min="5386" max="5386" width="2.85546875" style="76" customWidth="1"/>
    <col min="5387" max="5387" width="8.140625" style="76" customWidth="1"/>
    <col min="5388" max="5388" width="8.42578125" style="76" customWidth="1"/>
    <col min="5389" max="5389" width="2.85546875" style="76" customWidth="1"/>
    <col min="5390" max="5391" width="8.140625" style="76" customWidth="1"/>
    <col min="5392" max="5392" width="2.85546875" style="76" customWidth="1"/>
    <col min="5393" max="5394" width="8.140625" style="76" customWidth="1"/>
    <col min="5395" max="5395" width="2.85546875" style="76" customWidth="1"/>
    <col min="5396" max="5632" width="8.85546875" style="76"/>
    <col min="5633" max="5633" width="34.85546875" style="76" customWidth="1"/>
    <col min="5634" max="5634" width="8.140625" style="76" customWidth="1"/>
    <col min="5635" max="5635" width="8" style="76" customWidth="1"/>
    <col min="5636" max="5636" width="2.5703125" style="76" customWidth="1"/>
    <col min="5637" max="5637" width="8.140625" style="76" customWidth="1"/>
    <col min="5638" max="5638" width="7.42578125" style="76" customWidth="1"/>
    <col min="5639" max="5639" width="2.85546875" style="76" customWidth="1"/>
    <col min="5640" max="5641" width="8.140625" style="76" customWidth="1"/>
    <col min="5642" max="5642" width="2.85546875" style="76" customWidth="1"/>
    <col min="5643" max="5643" width="8.140625" style="76" customWidth="1"/>
    <col min="5644" max="5644" width="8.42578125" style="76" customWidth="1"/>
    <col min="5645" max="5645" width="2.85546875" style="76" customWidth="1"/>
    <col min="5646" max="5647" width="8.140625" style="76" customWidth="1"/>
    <col min="5648" max="5648" width="2.85546875" style="76" customWidth="1"/>
    <col min="5649" max="5650" width="8.140625" style="76" customWidth="1"/>
    <col min="5651" max="5651" width="2.85546875" style="76" customWidth="1"/>
    <col min="5652" max="5888" width="8.85546875" style="76"/>
    <col min="5889" max="5889" width="34.85546875" style="76" customWidth="1"/>
    <col min="5890" max="5890" width="8.140625" style="76" customWidth="1"/>
    <col min="5891" max="5891" width="8" style="76" customWidth="1"/>
    <col min="5892" max="5892" width="2.5703125" style="76" customWidth="1"/>
    <col min="5893" max="5893" width="8.140625" style="76" customWidth="1"/>
    <col min="5894" max="5894" width="7.42578125" style="76" customWidth="1"/>
    <col min="5895" max="5895" width="2.85546875" style="76" customWidth="1"/>
    <col min="5896" max="5897" width="8.140625" style="76" customWidth="1"/>
    <col min="5898" max="5898" width="2.85546875" style="76" customWidth="1"/>
    <col min="5899" max="5899" width="8.140625" style="76" customWidth="1"/>
    <col min="5900" max="5900" width="8.42578125" style="76" customWidth="1"/>
    <col min="5901" max="5901" width="2.85546875" style="76" customWidth="1"/>
    <col min="5902" max="5903" width="8.140625" style="76" customWidth="1"/>
    <col min="5904" max="5904" width="2.85546875" style="76" customWidth="1"/>
    <col min="5905" max="5906" width="8.140625" style="76" customWidth="1"/>
    <col min="5907" max="5907" width="2.85546875" style="76" customWidth="1"/>
    <col min="5908" max="6144" width="8.85546875" style="76"/>
    <col min="6145" max="6145" width="34.85546875" style="76" customWidth="1"/>
    <col min="6146" max="6146" width="8.140625" style="76" customWidth="1"/>
    <col min="6147" max="6147" width="8" style="76" customWidth="1"/>
    <col min="6148" max="6148" width="2.5703125" style="76" customWidth="1"/>
    <col min="6149" max="6149" width="8.140625" style="76" customWidth="1"/>
    <col min="6150" max="6150" width="7.42578125" style="76" customWidth="1"/>
    <col min="6151" max="6151" width="2.85546875" style="76" customWidth="1"/>
    <col min="6152" max="6153" width="8.140625" style="76" customWidth="1"/>
    <col min="6154" max="6154" width="2.85546875" style="76" customWidth="1"/>
    <col min="6155" max="6155" width="8.140625" style="76" customWidth="1"/>
    <col min="6156" max="6156" width="8.42578125" style="76" customWidth="1"/>
    <col min="6157" max="6157" width="2.85546875" style="76" customWidth="1"/>
    <col min="6158" max="6159" width="8.140625" style="76" customWidth="1"/>
    <col min="6160" max="6160" width="2.85546875" style="76" customWidth="1"/>
    <col min="6161" max="6162" width="8.140625" style="76" customWidth="1"/>
    <col min="6163" max="6163" width="2.85546875" style="76" customWidth="1"/>
    <col min="6164" max="6400" width="8.85546875" style="76"/>
    <col min="6401" max="6401" width="34.85546875" style="76" customWidth="1"/>
    <col min="6402" max="6402" width="8.140625" style="76" customWidth="1"/>
    <col min="6403" max="6403" width="8" style="76" customWidth="1"/>
    <col min="6404" max="6404" width="2.5703125" style="76" customWidth="1"/>
    <col min="6405" max="6405" width="8.140625" style="76" customWidth="1"/>
    <col min="6406" max="6406" width="7.42578125" style="76" customWidth="1"/>
    <col min="6407" max="6407" width="2.85546875" style="76" customWidth="1"/>
    <col min="6408" max="6409" width="8.140625" style="76" customWidth="1"/>
    <col min="6410" max="6410" width="2.85546875" style="76" customWidth="1"/>
    <col min="6411" max="6411" width="8.140625" style="76" customWidth="1"/>
    <col min="6412" max="6412" width="8.42578125" style="76" customWidth="1"/>
    <col min="6413" max="6413" width="2.85546875" style="76" customWidth="1"/>
    <col min="6414" max="6415" width="8.140625" style="76" customWidth="1"/>
    <col min="6416" max="6416" width="2.85546875" style="76" customWidth="1"/>
    <col min="6417" max="6418" width="8.140625" style="76" customWidth="1"/>
    <col min="6419" max="6419" width="2.85546875" style="76" customWidth="1"/>
    <col min="6420" max="6656" width="8.85546875" style="76"/>
    <col min="6657" max="6657" width="34.85546875" style="76" customWidth="1"/>
    <col min="6658" max="6658" width="8.140625" style="76" customWidth="1"/>
    <col min="6659" max="6659" width="8" style="76" customWidth="1"/>
    <col min="6660" max="6660" width="2.5703125" style="76" customWidth="1"/>
    <col min="6661" max="6661" width="8.140625" style="76" customWidth="1"/>
    <col min="6662" max="6662" width="7.42578125" style="76" customWidth="1"/>
    <col min="6663" max="6663" width="2.85546875" style="76" customWidth="1"/>
    <col min="6664" max="6665" width="8.140625" style="76" customWidth="1"/>
    <col min="6666" max="6666" width="2.85546875" style="76" customWidth="1"/>
    <col min="6667" max="6667" width="8.140625" style="76" customWidth="1"/>
    <col min="6668" max="6668" width="8.42578125" style="76" customWidth="1"/>
    <col min="6669" max="6669" width="2.85546875" style="76" customWidth="1"/>
    <col min="6670" max="6671" width="8.140625" style="76" customWidth="1"/>
    <col min="6672" max="6672" width="2.85546875" style="76" customWidth="1"/>
    <col min="6673" max="6674" width="8.140625" style="76" customWidth="1"/>
    <col min="6675" max="6675" width="2.85546875" style="76" customWidth="1"/>
    <col min="6676" max="6912" width="8.85546875" style="76"/>
    <col min="6913" max="6913" width="34.85546875" style="76" customWidth="1"/>
    <col min="6914" max="6914" width="8.140625" style="76" customWidth="1"/>
    <col min="6915" max="6915" width="8" style="76" customWidth="1"/>
    <col min="6916" max="6916" width="2.5703125" style="76" customWidth="1"/>
    <col min="6917" max="6917" width="8.140625" style="76" customWidth="1"/>
    <col min="6918" max="6918" width="7.42578125" style="76" customWidth="1"/>
    <col min="6919" max="6919" width="2.85546875" style="76" customWidth="1"/>
    <col min="6920" max="6921" width="8.140625" style="76" customWidth="1"/>
    <col min="6922" max="6922" width="2.85546875" style="76" customWidth="1"/>
    <col min="6923" max="6923" width="8.140625" style="76" customWidth="1"/>
    <col min="6924" max="6924" width="8.42578125" style="76" customWidth="1"/>
    <col min="6925" max="6925" width="2.85546875" style="76" customWidth="1"/>
    <col min="6926" max="6927" width="8.140625" style="76" customWidth="1"/>
    <col min="6928" max="6928" width="2.85546875" style="76" customWidth="1"/>
    <col min="6929" max="6930" width="8.140625" style="76" customWidth="1"/>
    <col min="6931" max="6931" width="2.85546875" style="76" customWidth="1"/>
    <col min="6932" max="7168" width="8.85546875" style="76"/>
    <col min="7169" max="7169" width="34.85546875" style="76" customWidth="1"/>
    <col min="7170" max="7170" width="8.140625" style="76" customWidth="1"/>
    <col min="7171" max="7171" width="8" style="76" customWidth="1"/>
    <col min="7172" max="7172" width="2.5703125" style="76" customWidth="1"/>
    <col min="7173" max="7173" width="8.140625" style="76" customWidth="1"/>
    <col min="7174" max="7174" width="7.42578125" style="76" customWidth="1"/>
    <col min="7175" max="7175" width="2.85546875" style="76" customWidth="1"/>
    <col min="7176" max="7177" width="8.140625" style="76" customWidth="1"/>
    <col min="7178" max="7178" width="2.85546875" style="76" customWidth="1"/>
    <col min="7179" max="7179" width="8.140625" style="76" customWidth="1"/>
    <col min="7180" max="7180" width="8.42578125" style="76" customWidth="1"/>
    <col min="7181" max="7181" width="2.85546875" style="76" customWidth="1"/>
    <col min="7182" max="7183" width="8.140625" style="76" customWidth="1"/>
    <col min="7184" max="7184" width="2.85546875" style="76" customWidth="1"/>
    <col min="7185" max="7186" width="8.140625" style="76" customWidth="1"/>
    <col min="7187" max="7187" width="2.85546875" style="76" customWidth="1"/>
    <col min="7188" max="7424" width="8.85546875" style="76"/>
    <col min="7425" max="7425" width="34.85546875" style="76" customWidth="1"/>
    <col min="7426" max="7426" width="8.140625" style="76" customWidth="1"/>
    <col min="7427" max="7427" width="8" style="76" customWidth="1"/>
    <col min="7428" max="7428" width="2.5703125" style="76" customWidth="1"/>
    <col min="7429" max="7429" width="8.140625" style="76" customWidth="1"/>
    <col min="7430" max="7430" width="7.42578125" style="76" customWidth="1"/>
    <col min="7431" max="7431" width="2.85546875" style="76" customWidth="1"/>
    <col min="7432" max="7433" width="8.140625" style="76" customWidth="1"/>
    <col min="7434" max="7434" width="2.85546875" style="76" customWidth="1"/>
    <col min="7435" max="7435" width="8.140625" style="76" customWidth="1"/>
    <col min="7436" max="7436" width="8.42578125" style="76" customWidth="1"/>
    <col min="7437" max="7437" width="2.85546875" style="76" customWidth="1"/>
    <col min="7438" max="7439" width="8.140625" style="76" customWidth="1"/>
    <col min="7440" max="7440" width="2.85546875" style="76" customWidth="1"/>
    <col min="7441" max="7442" width="8.140625" style="76" customWidth="1"/>
    <col min="7443" max="7443" width="2.85546875" style="76" customWidth="1"/>
    <col min="7444" max="7680" width="8.85546875" style="76"/>
    <col min="7681" max="7681" width="34.85546875" style="76" customWidth="1"/>
    <col min="7682" max="7682" width="8.140625" style="76" customWidth="1"/>
    <col min="7683" max="7683" width="8" style="76" customWidth="1"/>
    <col min="7684" max="7684" width="2.5703125" style="76" customWidth="1"/>
    <col min="7685" max="7685" width="8.140625" style="76" customWidth="1"/>
    <col min="7686" max="7686" width="7.42578125" style="76" customWidth="1"/>
    <col min="7687" max="7687" width="2.85546875" style="76" customWidth="1"/>
    <col min="7688" max="7689" width="8.140625" style="76" customWidth="1"/>
    <col min="7690" max="7690" width="2.85546875" style="76" customWidth="1"/>
    <col min="7691" max="7691" width="8.140625" style="76" customWidth="1"/>
    <col min="7692" max="7692" width="8.42578125" style="76" customWidth="1"/>
    <col min="7693" max="7693" width="2.85546875" style="76" customWidth="1"/>
    <col min="7694" max="7695" width="8.140625" style="76" customWidth="1"/>
    <col min="7696" max="7696" width="2.85546875" style="76" customWidth="1"/>
    <col min="7697" max="7698" width="8.140625" style="76" customWidth="1"/>
    <col min="7699" max="7699" width="2.85546875" style="76" customWidth="1"/>
    <col min="7700" max="7936" width="8.85546875" style="76"/>
    <col min="7937" max="7937" width="34.85546875" style="76" customWidth="1"/>
    <col min="7938" max="7938" width="8.140625" style="76" customWidth="1"/>
    <col min="7939" max="7939" width="8" style="76" customWidth="1"/>
    <col min="7940" max="7940" width="2.5703125" style="76" customWidth="1"/>
    <col min="7941" max="7941" width="8.140625" style="76" customWidth="1"/>
    <col min="7942" max="7942" width="7.42578125" style="76" customWidth="1"/>
    <col min="7943" max="7943" width="2.85546875" style="76" customWidth="1"/>
    <col min="7944" max="7945" width="8.140625" style="76" customWidth="1"/>
    <col min="7946" max="7946" width="2.85546875" style="76" customWidth="1"/>
    <col min="7947" max="7947" width="8.140625" style="76" customWidth="1"/>
    <col min="7948" max="7948" width="8.42578125" style="76" customWidth="1"/>
    <col min="7949" max="7949" width="2.85546875" style="76" customWidth="1"/>
    <col min="7950" max="7951" width="8.140625" style="76" customWidth="1"/>
    <col min="7952" max="7952" width="2.85546875" style="76" customWidth="1"/>
    <col min="7953" max="7954" width="8.140625" style="76" customWidth="1"/>
    <col min="7955" max="7955" width="2.85546875" style="76" customWidth="1"/>
    <col min="7956" max="8192" width="8.85546875" style="76"/>
    <col min="8193" max="8193" width="34.85546875" style="76" customWidth="1"/>
    <col min="8194" max="8194" width="8.140625" style="76" customWidth="1"/>
    <col min="8195" max="8195" width="8" style="76" customWidth="1"/>
    <col min="8196" max="8196" width="2.5703125" style="76" customWidth="1"/>
    <col min="8197" max="8197" width="8.140625" style="76" customWidth="1"/>
    <col min="8198" max="8198" width="7.42578125" style="76" customWidth="1"/>
    <col min="8199" max="8199" width="2.85546875" style="76" customWidth="1"/>
    <col min="8200" max="8201" width="8.140625" style="76" customWidth="1"/>
    <col min="8202" max="8202" width="2.85546875" style="76" customWidth="1"/>
    <col min="8203" max="8203" width="8.140625" style="76" customWidth="1"/>
    <col min="8204" max="8204" width="8.42578125" style="76" customWidth="1"/>
    <col min="8205" max="8205" width="2.85546875" style="76" customWidth="1"/>
    <col min="8206" max="8207" width="8.140625" style="76" customWidth="1"/>
    <col min="8208" max="8208" width="2.85546875" style="76" customWidth="1"/>
    <col min="8209" max="8210" width="8.140625" style="76" customWidth="1"/>
    <col min="8211" max="8211" width="2.85546875" style="76" customWidth="1"/>
    <col min="8212" max="8448" width="8.85546875" style="76"/>
    <col min="8449" max="8449" width="34.85546875" style="76" customWidth="1"/>
    <col min="8450" max="8450" width="8.140625" style="76" customWidth="1"/>
    <col min="8451" max="8451" width="8" style="76" customWidth="1"/>
    <col min="8452" max="8452" width="2.5703125" style="76" customWidth="1"/>
    <col min="8453" max="8453" width="8.140625" style="76" customWidth="1"/>
    <col min="8454" max="8454" width="7.42578125" style="76" customWidth="1"/>
    <col min="8455" max="8455" width="2.85546875" style="76" customWidth="1"/>
    <col min="8456" max="8457" width="8.140625" style="76" customWidth="1"/>
    <col min="8458" max="8458" width="2.85546875" style="76" customWidth="1"/>
    <col min="8459" max="8459" width="8.140625" style="76" customWidth="1"/>
    <col min="8460" max="8460" width="8.42578125" style="76" customWidth="1"/>
    <col min="8461" max="8461" width="2.85546875" style="76" customWidth="1"/>
    <col min="8462" max="8463" width="8.140625" style="76" customWidth="1"/>
    <col min="8464" max="8464" width="2.85546875" style="76" customWidth="1"/>
    <col min="8465" max="8466" width="8.140625" style="76" customWidth="1"/>
    <col min="8467" max="8467" width="2.85546875" style="76" customWidth="1"/>
    <col min="8468" max="8704" width="8.85546875" style="76"/>
    <col min="8705" max="8705" width="34.85546875" style="76" customWidth="1"/>
    <col min="8706" max="8706" width="8.140625" style="76" customWidth="1"/>
    <col min="8707" max="8707" width="8" style="76" customWidth="1"/>
    <col min="8708" max="8708" width="2.5703125" style="76" customWidth="1"/>
    <col min="8709" max="8709" width="8.140625" style="76" customWidth="1"/>
    <col min="8710" max="8710" width="7.42578125" style="76" customWidth="1"/>
    <col min="8711" max="8711" width="2.85546875" style="76" customWidth="1"/>
    <col min="8712" max="8713" width="8.140625" style="76" customWidth="1"/>
    <col min="8714" max="8714" width="2.85546875" style="76" customWidth="1"/>
    <col min="8715" max="8715" width="8.140625" style="76" customWidth="1"/>
    <col min="8716" max="8716" width="8.42578125" style="76" customWidth="1"/>
    <col min="8717" max="8717" width="2.85546875" style="76" customWidth="1"/>
    <col min="8718" max="8719" width="8.140625" style="76" customWidth="1"/>
    <col min="8720" max="8720" width="2.85546875" style="76" customWidth="1"/>
    <col min="8721" max="8722" width="8.140625" style="76" customWidth="1"/>
    <col min="8723" max="8723" width="2.85546875" style="76" customWidth="1"/>
    <col min="8724" max="8960" width="8.85546875" style="76"/>
    <col min="8961" max="8961" width="34.85546875" style="76" customWidth="1"/>
    <col min="8962" max="8962" width="8.140625" style="76" customWidth="1"/>
    <col min="8963" max="8963" width="8" style="76" customWidth="1"/>
    <col min="8964" max="8964" width="2.5703125" style="76" customWidth="1"/>
    <col min="8965" max="8965" width="8.140625" style="76" customWidth="1"/>
    <col min="8966" max="8966" width="7.42578125" style="76" customWidth="1"/>
    <col min="8967" max="8967" width="2.85546875" style="76" customWidth="1"/>
    <col min="8968" max="8969" width="8.140625" style="76" customWidth="1"/>
    <col min="8970" max="8970" width="2.85546875" style="76" customWidth="1"/>
    <col min="8971" max="8971" width="8.140625" style="76" customWidth="1"/>
    <col min="8972" max="8972" width="8.42578125" style="76" customWidth="1"/>
    <col min="8973" max="8973" width="2.85546875" style="76" customWidth="1"/>
    <col min="8974" max="8975" width="8.140625" style="76" customWidth="1"/>
    <col min="8976" max="8976" width="2.85546875" style="76" customWidth="1"/>
    <col min="8977" max="8978" width="8.140625" style="76" customWidth="1"/>
    <col min="8979" max="8979" width="2.85546875" style="76" customWidth="1"/>
    <col min="8980" max="9216" width="8.85546875" style="76"/>
    <col min="9217" max="9217" width="34.85546875" style="76" customWidth="1"/>
    <col min="9218" max="9218" width="8.140625" style="76" customWidth="1"/>
    <col min="9219" max="9219" width="8" style="76" customWidth="1"/>
    <col min="9220" max="9220" width="2.5703125" style="76" customWidth="1"/>
    <col min="9221" max="9221" width="8.140625" style="76" customWidth="1"/>
    <col min="9222" max="9222" width="7.42578125" style="76" customWidth="1"/>
    <col min="9223" max="9223" width="2.85546875" style="76" customWidth="1"/>
    <col min="9224" max="9225" width="8.140625" style="76" customWidth="1"/>
    <col min="9226" max="9226" width="2.85546875" style="76" customWidth="1"/>
    <col min="9227" max="9227" width="8.140625" style="76" customWidth="1"/>
    <col min="9228" max="9228" width="8.42578125" style="76" customWidth="1"/>
    <col min="9229" max="9229" width="2.85546875" style="76" customWidth="1"/>
    <col min="9230" max="9231" width="8.140625" style="76" customWidth="1"/>
    <col min="9232" max="9232" width="2.85546875" style="76" customWidth="1"/>
    <col min="9233" max="9234" width="8.140625" style="76" customWidth="1"/>
    <col min="9235" max="9235" width="2.85546875" style="76" customWidth="1"/>
    <col min="9236" max="9472" width="8.85546875" style="76"/>
    <col min="9473" max="9473" width="34.85546875" style="76" customWidth="1"/>
    <col min="9474" max="9474" width="8.140625" style="76" customWidth="1"/>
    <col min="9475" max="9475" width="8" style="76" customWidth="1"/>
    <col min="9476" max="9476" width="2.5703125" style="76" customWidth="1"/>
    <col min="9477" max="9477" width="8.140625" style="76" customWidth="1"/>
    <col min="9478" max="9478" width="7.42578125" style="76" customWidth="1"/>
    <col min="9479" max="9479" width="2.85546875" style="76" customWidth="1"/>
    <col min="9480" max="9481" width="8.140625" style="76" customWidth="1"/>
    <col min="9482" max="9482" width="2.85546875" style="76" customWidth="1"/>
    <col min="9483" max="9483" width="8.140625" style="76" customWidth="1"/>
    <col min="9484" max="9484" width="8.42578125" style="76" customWidth="1"/>
    <col min="9485" max="9485" width="2.85546875" style="76" customWidth="1"/>
    <col min="9486" max="9487" width="8.140625" style="76" customWidth="1"/>
    <col min="9488" max="9488" width="2.85546875" style="76" customWidth="1"/>
    <col min="9489" max="9490" width="8.140625" style="76" customWidth="1"/>
    <col min="9491" max="9491" width="2.85546875" style="76" customWidth="1"/>
    <col min="9492" max="9728" width="8.85546875" style="76"/>
    <col min="9729" max="9729" width="34.85546875" style="76" customWidth="1"/>
    <col min="9730" max="9730" width="8.140625" style="76" customWidth="1"/>
    <col min="9731" max="9731" width="8" style="76" customWidth="1"/>
    <col min="9732" max="9732" width="2.5703125" style="76" customWidth="1"/>
    <col min="9733" max="9733" width="8.140625" style="76" customWidth="1"/>
    <col min="9734" max="9734" width="7.42578125" style="76" customWidth="1"/>
    <col min="9735" max="9735" width="2.85546875" style="76" customWidth="1"/>
    <col min="9736" max="9737" width="8.140625" style="76" customWidth="1"/>
    <col min="9738" max="9738" width="2.85546875" style="76" customWidth="1"/>
    <col min="9739" max="9739" width="8.140625" style="76" customWidth="1"/>
    <col min="9740" max="9740" width="8.42578125" style="76" customWidth="1"/>
    <col min="9741" max="9741" width="2.85546875" style="76" customWidth="1"/>
    <col min="9742" max="9743" width="8.140625" style="76" customWidth="1"/>
    <col min="9744" max="9744" width="2.85546875" style="76" customWidth="1"/>
    <col min="9745" max="9746" width="8.140625" style="76" customWidth="1"/>
    <col min="9747" max="9747" width="2.85546875" style="76" customWidth="1"/>
    <col min="9748" max="9984" width="8.85546875" style="76"/>
    <col min="9985" max="9985" width="34.85546875" style="76" customWidth="1"/>
    <col min="9986" max="9986" width="8.140625" style="76" customWidth="1"/>
    <col min="9987" max="9987" width="8" style="76" customWidth="1"/>
    <col min="9988" max="9988" width="2.5703125" style="76" customWidth="1"/>
    <col min="9989" max="9989" width="8.140625" style="76" customWidth="1"/>
    <col min="9990" max="9990" width="7.42578125" style="76" customWidth="1"/>
    <col min="9991" max="9991" width="2.85546875" style="76" customWidth="1"/>
    <col min="9992" max="9993" width="8.140625" style="76" customWidth="1"/>
    <col min="9994" max="9994" width="2.85546875" style="76" customWidth="1"/>
    <col min="9995" max="9995" width="8.140625" style="76" customWidth="1"/>
    <col min="9996" max="9996" width="8.42578125" style="76" customWidth="1"/>
    <col min="9997" max="9997" width="2.85546875" style="76" customWidth="1"/>
    <col min="9998" max="9999" width="8.140625" style="76" customWidth="1"/>
    <col min="10000" max="10000" width="2.85546875" style="76" customWidth="1"/>
    <col min="10001" max="10002" width="8.140625" style="76" customWidth="1"/>
    <col min="10003" max="10003" width="2.85546875" style="76" customWidth="1"/>
    <col min="10004" max="10240" width="8.85546875" style="76"/>
    <col min="10241" max="10241" width="34.85546875" style="76" customWidth="1"/>
    <col min="10242" max="10242" width="8.140625" style="76" customWidth="1"/>
    <col min="10243" max="10243" width="8" style="76" customWidth="1"/>
    <col min="10244" max="10244" width="2.5703125" style="76" customWidth="1"/>
    <col min="10245" max="10245" width="8.140625" style="76" customWidth="1"/>
    <col min="10246" max="10246" width="7.42578125" style="76" customWidth="1"/>
    <col min="10247" max="10247" width="2.85546875" style="76" customWidth="1"/>
    <col min="10248" max="10249" width="8.140625" style="76" customWidth="1"/>
    <col min="10250" max="10250" width="2.85546875" style="76" customWidth="1"/>
    <col min="10251" max="10251" width="8.140625" style="76" customWidth="1"/>
    <col min="10252" max="10252" width="8.42578125" style="76" customWidth="1"/>
    <col min="10253" max="10253" width="2.85546875" style="76" customWidth="1"/>
    <col min="10254" max="10255" width="8.140625" style="76" customWidth="1"/>
    <col min="10256" max="10256" width="2.85546875" style="76" customWidth="1"/>
    <col min="10257" max="10258" width="8.140625" style="76" customWidth="1"/>
    <col min="10259" max="10259" width="2.85546875" style="76" customWidth="1"/>
    <col min="10260" max="10496" width="8.85546875" style="76"/>
    <col min="10497" max="10497" width="34.85546875" style="76" customWidth="1"/>
    <col min="10498" max="10498" width="8.140625" style="76" customWidth="1"/>
    <col min="10499" max="10499" width="8" style="76" customWidth="1"/>
    <col min="10500" max="10500" width="2.5703125" style="76" customWidth="1"/>
    <col min="10501" max="10501" width="8.140625" style="76" customWidth="1"/>
    <col min="10502" max="10502" width="7.42578125" style="76" customWidth="1"/>
    <col min="10503" max="10503" width="2.85546875" style="76" customWidth="1"/>
    <col min="10504" max="10505" width="8.140625" style="76" customWidth="1"/>
    <col min="10506" max="10506" width="2.85546875" style="76" customWidth="1"/>
    <col min="10507" max="10507" width="8.140625" style="76" customWidth="1"/>
    <col min="10508" max="10508" width="8.42578125" style="76" customWidth="1"/>
    <col min="10509" max="10509" width="2.85546875" style="76" customWidth="1"/>
    <col min="10510" max="10511" width="8.140625" style="76" customWidth="1"/>
    <col min="10512" max="10512" width="2.85546875" style="76" customWidth="1"/>
    <col min="10513" max="10514" width="8.140625" style="76" customWidth="1"/>
    <col min="10515" max="10515" width="2.85546875" style="76" customWidth="1"/>
    <col min="10516" max="10752" width="8.85546875" style="76"/>
    <col min="10753" max="10753" width="34.85546875" style="76" customWidth="1"/>
    <col min="10754" max="10754" width="8.140625" style="76" customWidth="1"/>
    <col min="10755" max="10755" width="8" style="76" customWidth="1"/>
    <col min="10756" max="10756" width="2.5703125" style="76" customWidth="1"/>
    <col min="10757" max="10757" width="8.140625" style="76" customWidth="1"/>
    <col min="10758" max="10758" width="7.42578125" style="76" customWidth="1"/>
    <col min="10759" max="10759" width="2.85546875" style="76" customWidth="1"/>
    <col min="10760" max="10761" width="8.140625" style="76" customWidth="1"/>
    <col min="10762" max="10762" width="2.85546875" style="76" customWidth="1"/>
    <col min="10763" max="10763" width="8.140625" style="76" customWidth="1"/>
    <col min="10764" max="10764" width="8.42578125" style="76" customWidth="1"/>
    <col min="10765" max="10765" width="2.85546875" style="76" customWidth="1"/>
    <col min="10766" max="10767" width="8.140625" style="76" customWidth="1"/>
    <col min="10768" max="10768" width="2.85546875" style="76" customWidth="1"/>
    <col min="10769" max="10770" width="8.140625" style="76" customWidth="1"/>
    <col min="10771" max="10771" width="2.85546875" style="76" customWidth="1"/>
    <col min="10772" max="11008" width="8.85546875" style="76"/>
    <col min="11009" max="11009" width="34.85546875" style="76" customWidth="1"/>
    <col min="11010" max="11010" width="8.140625" style="76" customWidth="1"/>
    <col min="11011" max="11011" width="8" style="76" customWidth="1"/>
    <col min="11012" max="11012" width="2.5703125" style="76" customWidth="1"/>
    <col min="11013" max="11013" width="8.140625" style="76" customWidth="1"/>
    <col min="11014" max="11014" width="7.42578125" style="76" customWidth="1"/>
    <col min="11015" max="11015" width="2.85546875" style="76" customWidth="1"/>
    <col min="11016" max="11017" width="8.140625" style="76" customWidth="1"/>
    <col min="11018" max="11018" width="2.85546875" style="76" customWidth="1"/>
    <col min="11019" max="11019" width="8.140625" style="76" customWidth="1"/>
    <col min="11020" max="11020" width="8.42578125" style="76" customWidth="1"/>
    <col min="11021" max="11021" width="2.85546875" style="76" customWidth="1"/>
    <col min="11022" max="11023" width="8.140625" style="76" customWidth="1"/>
    <col min="11024" max="11024" width="2.85546875" style="76" customWidth="1"/>
    <col min="11025" max="11026" width="8.140625" style="76" customWidth="1"/>
    <col min="11027" max="11027" width="2.85546875" style="76" customWidth="1"/>
    <col min="11028" max="11264" width="8.85546875" style="76"/>
    <col min="11265" max="11265" width="34.85546875" style="76" customWidth="1"/>
    <col min="11266" max="11266" width="8.140625" style="76" customWidth="1"/>
    <col min="11267" max="11267" width="8" style="76" customWidth="1"/>
    <col min="11268" max="11268" width="2.5703125" style="76" customWidth="1"/>
    <col min="11269" max="11269" width="8.140625" style="76" customWidth="1"/>
    <col min="11270" max="11270" width="7.42578125" style="76" customWidth="1"/>
    <col min="11271" max="11271" width="2.85546875" style="76" customWidth="1"/>
    <col min="11272" max="11273" width="8.140625" style="76" customWidth="1"/>
    <col min="11274" max="11274" width="2.85546875" style="76" customWidth="1"/>
    <col min="11275" max="11275" width="8.140625" style="76" customWidth="1"/>
    <col min="11276" max="11276" width="8.42578125" style="76" customWidth="1"/>
    <col min="11277" max="11277" width="2.85546875" style="76" customWidth="1"/>
    <col min="11278" max="11279" width="8.140625" style="76" customWidth="1"/>
    <col min="11280" max="11280" width="2.85546875" style="76" customWidth="1"/>
    <col min="11281" max="11282" width="8.140625" style="76" customWidth="1"/>
    <col min="11283" max="11283" width="2.85546875" style="76" customWidth="1"/>
    <col min="11284" max="11520" width="8.85546875" style="76"/>
    <col min="11521" max="11521" width="34.85546875" style="76" customWidth="1"/>
    <col min="11522" max="11522" width="8.140625" style="76" customWidth="1"/>
    <col min="11523" max="11523" width="8" style="76" customWidth="1"/>
    <col min="11524" max="11524" width="2.5703125" style="76" customWidth="1"/>
    <col min="11525" max="11525" width="8.140625" style="76" customWidth="1"/>
    <col min="11526" max="11526" width="7.42578125" style="76" customWidth="1"/>
    <col min="11527" max="11527" width="2.85546875" style="76" customWidth="1"/>
    <col min="11528" max="11529" width="8.140625" style="76" customWidth="1"/>
    <col min="11530" max="11530" width="2.85546875" style="76" customWidth="1"/>
    <col min="11531" max="11531" width="8.140625" style="76" customWidth="1"/>
    <col min="11532" max="11532" width="8.42578125" style="76" customWidth="1"/>
    <col min="11533" max="11533" width="2.85546875" style="76" customWidth="1"/>
    <col min="11534" max="11535" width="8.140625" style="76" customWidth="1"/>
    <col min="11536" max="11536" width="2.85546875" style="76" customWidth="1"/>
    <col min="11537" max="11538" width="8.140625" style="76" customWidth="1"/>
    <col min="11539" max="11539" width="2.85546875" style="76" customWidth="1"/>
    <col min="11540" max="11776" width="8.85546875" style="76"/>
    <col min="11777" max="11777" width="34.85546875" style="76" customWidth="1"/>
    <col min="11778" max="11778" width="8.140625" style="76" customWidth="1"/>
    <col min="11779" max="11779" width="8" style="76" customWidth="1"/>
    <col min="11780" max="11780" width="2.5703125" style="76" customWidth="1"/>
    <col min="11781" max="11781" width="8.140625" style="76" customWidth="1"/>
    <col min="11782" max="11782" width="7.42578125" style="76" customWidth="1"/>
    <col min="11783" max="11783" width="2.85546875" style="76" customWidth="1"/>
    <col min="11784" max="11785" width="8.140625" style="76" customWidth="1"/>
    <col min="11786" max="11786" width="2.85546875" style="76" customWidth="1"/>
    <col min="11787" max="11787" width="8.140625" style="76" customWidth="1"/>
    <col min="11788" max="11788" width="8.42578125" style="76" customWidth="1"/>
    <col min="11789" max="11789" width="2.85546875" style="76" customWidth="1"/>
    <col min="11790" max="11791" width="8.140625" style="76" customWidth="1"/>
    <col min="11792" max="11792" width="2.85546875" style="76" customWidth="1"/>
    <col min="11793" max="11794" width="8.140625" style="76" customWidth="1"/>
    <col min="11795" max="11795" width="2.85546875" style="76" customWidth="1"/>
    <col min="11796" max="12032" width="8.85546875" style="76"/>
    <col min="12033" max="12033" width="34.85546875" style="76" customWidth="1"/>
    <col min="12034" max="12034" width="8.140625" style="76" customWidth="1"/>
    <col min="12035" max="12035" width="8" style="76" customWidth="1"/>
    <col min="12036" max="12036" width="2.5703125" style="76" customWidth="1"/>
    <col min="12037" max="12037" width="8.140625" style="76" customWidth="1"/>
    <col min="12038" max="12038" width="7.42578125" style="76" customWidth="1"/>
    <col min="12039" max="12039" width="2.85546875" style="76" customWidth="1"/>
    <col min="12040" max="12041" width="8.140625" style="76" customWidth="1"/>
    <col min="12042" max="12042" width="2.85546875" style="76" customWidth="1"/>
    <col min="12043" max="12043" width="8.140625" style="76" customWidth="1"/>
    <col min="12044" max="12044" width="8.42578125" style="76" customWidth="1"/>
    <col min="12045" max="12045" width="2.85546875" style="76" customWidth="1"/>
    <col min="12046" max="12047" width="8.140625" style="76" customWidth="1"/>
    <col min="12048" max="12048" width="2.85546875" style="76" customWidth="1"/>
    <col min="12049" max="12050" width="8.140625" style="76" customWidth="1"/>
    <col min="12051" max="12051" width="2.85546875" style="76" customWidth="1"/>
    <col min="12052" max="12288" width="8.85546875" style="76"/>
    <col min="12289" max="12289" width="34.85546875" style="76" customWidth="1"/>
    <col min="12290" max="12290" width="8.140625" style="76" customWidth="1"/>
    <col min="12291" max="12291" width="8" style="76" customWidth="1"/>
    <col min="12292" max="12292" width="2.5703125" style="76" customWidth="1"/>
    <col min="12293" max="12293" width="8.140625" style="76" customWidth="1"/>
    <col min="12294" max="12294" width="7.42578125" style="76" customWidth="1"/>
    <col min="12295" max="12295" width="2.85546875" style="76" customWidth="1"/>
    <col min="12296" max="12297" width="8.140625" style="76" customWidth="1"/>
    <col min="12298" max="12298" width="2.85546875" style="76" customWidth="1"/>
    <col min="12299" max="12299" width="8.140625" style="76" customWidth="1"/>
    <col min="12300" max="12300" width="8.42578125" style="76" customWidth="1"/>
    <col min="12301" max="12301" width="2.85546875" style="76" customWidth="1"/>
    <col min="12302" max="12303" width="8.140625" style="76" customWidth="1"/>
    <col min="12304" max="12304" width="2.85546875" style="76" customWidth="1"/>
    <col min="12305" max="12306" width="8.140625" style="76" customWidth="1"/>
    <col min="12307" max="12307" width="2.85546875" style="76" customWidth="1"/>
    <col min="12308" max="12544" width="8.85546875" style="76"/>
    <col min="12545" max="12545" width="34.85546875" style="76" customWidth="1"/>
    <col min="12546" max="12546" width="8.140625" style="76" customWidth="1"/>
    <col min="12547" max="12547" width="8" style="76" customWidth="1"/>
    <col min="12548" max="12548" width="2.5703125" style="76" customWidth="1"/>
    <col min="12549" max="12549" width="8.140625" style="76" customWidth="1"/>
    <col min="12550" max="12550" width="7.42578125" style="76" customWidth="1"/>
    <col min="12551" max="12551" width="2.85546875" style="76" customWidth="1"/>
    <col min="12552" max="12553" width="8.140625" style="76" customWidth="1"/>
    <col min="12554" max="12554" width="2.85546875" style="76" customWidth="1"/>
    <col min="12555" max="12555" width="8.140625" style="76" customWidth="1"/>
    <col min="12556" max="12556" width="8.42578125" style="76" customWidth="1"/>
    <col min="12557" max="12557" width="2.85546875" style="76" customWidth="1"/>
    <col min="12558" max="12559" width="8.140625" style="76" customWidth="1"/>
    <col min="12560" max="12560" width="2.85546875" style="76" customWidth="1"/>
    <col min="12561" max="12562" width="8.140625" style="76" customWidth="1"/>
    <col min="12563" max="12563" width="2.85546875" style="76" customWidth="1"/>
    <col min="12564" max="12800" width="8.85546875" style="76"/>
    <col min="12801" max="12801" width="34.85546875" style="76" customWidth="1"/>
    <col min="12802" max="12802" width="8.140625" style="76" customWidth="1"/>
    <col min="12803" max="12803" width="8" style="76" customWidth="1"/>
    <col min="12804" max="12804" width="2.5703125" style="76" customWidth="1"/>
    <col min="12805" max="12805" width="8.140625" style="76" customWidth="1"/>
    <col min="12806" max="12806" width="7.42578125" style="76" customWidth="1"/>
    <col min="12807" max="12807" width="2.85546875" style="76" customWidth="1"/>
    <col min="12808" max="12809" width="8.140625" style="76" customWidth="1"/>
    <col min="12810" max="12810" width="2.85546875" style="76" customWidth="1"/>
    <col min="12811" max="12811" width="8.140625" style="76" customWidth="1"/>
    <col min="12812" max="12812" width="8.42578125" style="76" customWidth="1"/>
    <col min="12813" max="12813" width="2.85546875" style="76" customWidth="1"/>
    <col min="12814" max="12815" width="8.140625" style="76" customWidth="1"/>
    <col min="12816" max="12816" width="2.85546875" style="76" customWidth="1"/>
    <col min="12817" max="12818" width="8.140625" style="76" customWidth="1"/>
    <col min="12819" max="12819" width="2.85546875" style="76" customWidth="1"/>
    <col min="12820" max="13056" width="8.85546875" style="76"/>
    <col min="13057" max="13057" width="34.85546875" style="76" customWidth="1"/>
    <col min="13058" max="13058" width="8.140625" style="76" customWidth="1"/>
    <col min="13059" max="13059" width="8" style="76" customWidth="1"/>
    <col min="13060" max="13060" width="2.5703125" style="76" customWidth="1"/>
    <col min="13061" max="13061" width="8.140625" style="76" customWidth="1"/>
    <col min="13062" max="13062" width="7.42578125" style="76" customWidth="1"/>
    <col min="13063" max="13063" width="2.85546875" style="76" customWidth="1"/>
    <col min="13064" max="13065" width="8.140625" style="76" customWidth="1"/>
    <col min="13066" max="13066" width="2.85546875" style="76" customWidth="1"/>
    <col min="13067" max="13067" width="8.140625" style="76" customWidth="1"/>
    <col min="13068" max="13068" width="8.42578125" style="76" customWidth="1"/>
    <col min="13069" max="13069" width="2.85546875" style="76" customWidth="1"/>
    <col min="13070" max="13071" width="8.140625" style="76" customWidth="1"/>
    <col min="13072" max="13072" width="2.85546875" style="76" customWidth="1"/>
    <col min="13073" max="13074" width="8.140625" style="76" customWidth="1"/>
    <col min="13075" max="13075" width="2.85546875" style="76" customWidth="1"/>
    <col min="13076" max="13312" width="8.85546875" style="76"/>
    <col min="13313" max="13313" width="34.85546875" style="76" customWidth="1"/>
    <col min="13314" max="13314" width="8.140625" style="76" customWidth="1"/>
    <col min="13315" max="13315" width="8" style="76" customWidth="1"/>
    <col min="13316" max="13316" width="2.5703125" style="76" customWidth="1"/>
    <col min="13317" max="13317" width="8.140625" style="76" customWidth="1"/>
    <col min="13318" max="13318" width="7.42578125" style="76" customWidth="1"/>
    <col min="13319" max="13319" width="2.85546875" style="76" customWidth="1"/>
    <col min="13320" max="13321" width="8.140625" style="76" customWidth="1"/>
    <col min="13322" max="13322" width="2.85546875" style="76" customWidth="1"/>
    <col min="13323" max="13323" width="8.140625" style="76" customWidth="1"/>
    <col min="13324" max="13324" width="8.42578125" style="76" customWidth="1"/>
    <col min="13325" max="13325" width="2.85546875" style="76" customWidth="1"/>
    <col min="13326" max="13327" width="8.140625" style="76" customWidth="1"/>
    <col min="13328" max="13328" width="2.85546875" style="76" customWidth="1"/>
    <col min="13329" max="13330" width="8.140625" style="76" customWidth="1"/>
    <col min="13331" max="13331" width="2.85546875" style="76" customWidth="1"/>
    <col min="13332" max="13568" width="8.85546875" style="76"/>
    <col min="13569" max="13569" width="34.85546875" style="76" customWidth="1"/>
    <col min="13570" max="13570" width="8.140625" style="76" customWidth="1"/>
    <col min="13571" max="13571" width="8" style="76" customWidth="1"/>
    <col min="13572" max="13572" width="2.5703125" style="76" customWidth="1"/>
    <col min="13573" max="13573" width="8.140625" style="76" customWidth="1"/>
    <col min="13574" max="13574" width="7.42578125" style="76" customWidth="1"/>
    <col min="13575" max="13575" width="2.85546875" style="76" customWidth="1"/>
    <col min="13576" max="13577" width="8.140625" style="76" customWidth="1"/>
    <col min="13578" max="13578" width="2.85546875" style="76" customWidth="1"/>
    <col min="13579" max="13579" width="8.140625" style="76" customWidth="1"/>
    <col min="13580" max="13580" width="8.42578125" style="76" customWidth="1"/>
    <col min="13581" max="13581" width="2.85546875" style="76" customWidth="1"/>
    <col min="13582" max="13583" width="8.140625" style="76" customWidth="1"/>
    <col min="13584" max="13584" width="2.85546875" style="76" customWidth="1"/>
    <col min="13585" max="13586" width="8.140625" style="76" customWidth="1"/>
    <col min="13587" max="13587" width="2.85546875" style="76" customWidth="1"/>
    <col min="13588" max="13824" width="8.85546875" style="76"/>
    <col min="13825" max="13825" width="34.85546875" style="76" customWidth="1"/>
    <col min="13826" max="13826" width="8.140625" style="76" customWidth="1"/>
    <col min="13827" max="13827" width="8" style="76" customWidth="1"/>
    <col min="13828" max="13828" width="2.5703125" style="76" customWidth="1"/>
    <col min="13829" max="13829" width="8.140625" style="76" customWidth="1"/>
    <col min="13830" max="13830" width="7.42578125" style="76" customWidth="1"/>
    <col min="13831" max="13831" width="2.85546875" style="76" customWidth="1"/>
    <col min="13832" max="13833" width="8.140625" style="76" customWidth="1"/>
    <col min="13834" max="13834" width="2.85546875" style="76" customWidth="1"/>
    <col min="13835" max="13835" width="8.140625" style="76" customWidth="1"/>
    <col min="13836" max="13836" width="8.42578125" style="76" customWidth="1"/>
    <col min="13837" max="13837" width="2.85546875" style="76" customWidth="1"/>
    <col min="13838" max="13839" width="8.140625" style="76" customWidth="1"/>
    <col min="13840" max="13840" width="2.85546875" style="76" customWidth="1"/>
    <col min="13841" max="13842" width="8.140625" style="76" customWidth="1"/>
    <col min="13843" max="13843" width="2.85546875" style="76" customWidth="1"/>
    <col min="13844" max="14080" width="8.85546875" style="76"/>
    <col min="14081" max="14081" width="34.85546875" style="76" customWidth="1"/>
    <col min="14082" max="14082" width="8.140625" style="76" customWidth="1"/>
    <col min="14083" max="14083" width="8" style="76" customWidth="1"/>
    <col min="14084" max="14084" width="2.5703125" style="76" customWidth="1"/>
    <col min="14085" max="14085" width="8.140625" style="76" customWidth="1"/>
    <col min="14086" max="14086" width="7.42578125" style="76" customWidth="1"/>
    <col min="14087" max="14087" width="2.85546875" style="76" customWidth="1"/>
    <col min="14088" max="14089" width="8.140625" style="76" customWidth="1"/>
    <col min="14090" max="14090" width="2.85546875" style="76" customWidth="1"/>
    <col min="14091" max="14091" width="8.140625" style="76" customWidth="1"/>
    <col min="14092" max="14092" width="8.42578125" style="76" customWidth="1"/>
    <col min="14093" max="14093" width="2.85546875" style="76" customWidth="1"/>
    <col min="14094" max="14095" width="8.140625" style="76" customWidth="1"/>
    <col min="14096" max="14096" width="2.85546875" style="76" customWidth="1"/>
    <col min="14097" max="14098" width="8.140625" style="76" customWidth="1"/>
    <col min="14099" max="14099" width="2.85546875" style="76" customWidth="1"/>
    <col min="14100" max="14336" width="8.85546875" style="76"/>
    <col min="14337" max="14337" width="34.85546875" style="76" customWidth="1"/>
    <col min="14338" max="14338" width="8.140625" style="76" customWidth="1"/>
    <col min="14339" max="14339" width="8" style="76" customWidth="1"/>
    <col min="14340" max="14340" width="2.5703125" style="76" customWidth="1"/>
    <col min="14341" max="14341" width="8.140625" style="76" customWidth="1"/>
    <col min="14342" max="14342" width="7.42578125" style="76" customWidth="1"/>
    <col min="14343" max="14343" width="2.85546875" style="76" customWidth="1"/>
    <col min="14344" max="14345" width="8.140625" style="76" customWidth="1"/>
    <col min="14346" max="14346" width="2.85546875" style="76" customWidth="1"/>
    <col min="14347" max="14347" width="8.140625" style="76" customWidth="1"/>
    <col min="14348" max="14348" width="8.42578125" style="76" customWidth="1"/>
    <col min="14349" max="14349" width="2.85546875" style="76" customWidth="1"/>
    <col min="14350" max="14351" width="8.140625" style="76" customWidth="1"/>
    <col min="14352" max="14352" width="2.85546875" style="76" customWidth="1"/>
    <col min="14353" max="14354" width="8.140625" style="76" customWidth="1"/>
    <col min="14355" max="14355" width="2.85546875" style="76" customWidth="1"/>
    <col min="14356" max="14592" width="8.85546875" style="76"/>
    <col min="14593" max="14593" width="34.85546875" style="76" customWidth="1"/>
    <col min="14594" max="14594" width="8.140625" style="76" customWidth="1"/>
    <col min="14595" max="14595" width="8" style="76" customWidth="1"/>
    <col min="14596" max="14596" width="2.5703125" style="76" customWidth="1"/>
    <col min="14597" max="14597" width="8.140625" style="76" customWidth="1"/>
    <col min="14598" max="14598" width="7.42578125" style="76" customWidth="1"/>
    <col min="14599" max="14599" width="2.85546875" style="76" customWidth="1"/>
    <col min="14600" max="14601" width="8.140625" style="76" customWidth="1"/>
    <col min="14602" max="14602" width="2.85546875" style="76" customWidth="1"/>
    <col min="14603" max="14603" width="8.140625" style="76" customWidth="1"/>
    <col min="14604" max="14604" width="8.42578125" style="76" customWidth="1"/>
    <col min="14605" max="14605" width="2.85546875" style="76" customWidth="1"/>
    <col min="14606" max="14607" width="8.140625" style="76" customWidth="1"/>
    <col min="14608" max="14608" width="2.85546875" style="76" customWidth="1"/>
    <col min="14609" max="14610" width="8.140625" style="76" customWidth="1"/>
    <col min="14611" max="14611" width="2.85546875" style="76" customWidth="1"/>
    <col min="14612" max="14848" width="8.85546875" style="76"/>
    <col min="14849" max="14849" width="34.85546875" style="76" customWidth="1"/>
    <col min="14850" max="14850" width="8.140625" style="76" customWidth="1"/>
    <col min="14851" max="14851" width="8" style="76" customWidth="1"/>
    <col min="14852" max="14852" width="2.5703125" style="76" customWidth="1"/>
    <col min="14853" max="14853" width="8.140625" style="76" customWidth="1"/>
    <col min="14854" max="14854" width="7.42578125" style="76" customWidth="1"/>
    <col min="14855" max="14855" width="2.85546875" style="76" customWidth="1"/>
    <col min="14856" max="14857" width="8.140625" style="76" customWidth="1"/>
    <col min="14858" max="14858" width="2.85546875" style="76" customWidth="1"/>
    <col min="14859" max="14859" width="8.140625" style="76" customWidth="1"/>
    <col min="14860" max="14860" width="8.42578125" style="76" customWidth="1"/>
    <col min="14861" max="14861" width="2.85546875" style="76" customWidth="1"/>
    <col min="14862" max="14863" width="8.140625" style="76" customWidth="1"/>
    <col min="14864" max="14864" width="2.85546875" style="76" customWidth="1"/>
    <col min="14865" max="14866" width="8.140625" style="76" customWidth="1"/>
    <col min="14867" max="14867" width="2.85546875" style="76" customWidth="1"/>
    <col min="14868" max="15104" width="8.85546875" style="76"/>
    <col min="15105" max="15105" width="34.85546875" style="76" customWidth="1"/>
    <col min="15106" max="15106" width="8.140625" style="76" customWidth="1"/>
    <col min="15107" max="15107" width="8" style="76" customWidth="1"/>
    <col min="15108" max="15108" width="2.5703125" style="76" customWidth="1"/>
    <col min="15109" max="15109" width="8.140625" style="76" customWidth="1"/>
    <col min="15110" max="15110" width="7.42578125" style="76" customWidth="1"/>
    <col min="15111" max="15111" width="2.85546875" style="76" customWidth="1"/>
    <col min="15112" max="15113" width="8.140625" style="76" customWidth="1"/>
    <col min="15114" max="15114" width="2.85546875" style="76" customWidth="1"/>
    <col min="15115" max="15115" width="8.140625" style="76" customWidth="1"/>
    <col min="15116" max="15116" width="8.42578125" style="76" customWidth="1"/>
    <col min="15117" max="15117" width="2.85546875" style="76" customWidth="1"/>
    <col min="15118" max="15119" width="8.140625" style="76" customWidth="1"/>
    <col min="15120" max="15120" width="2.85546875" style="76" customWidth="1"/>
    <col min="15121" max="15122" width="8.140625" style="76" customWidth="1"/>
    <col min="15123" max="15123" width="2.85546875" style="76" customWidth="1"/>
    <col min="15124" max="15360" width="8.85546875" style="76"/>
    <col min="15361" max="15361" width="34.85546875" style="76" customWidth="1"/>
    <col min="15362" max="15362" width="8.140625" style="76" customWidth="1"/>
    <col min="15363" max="15363" width="8" style="76" customWidth="1"/>
    <col min="15364" max="15364" width="2.5703125" style="76" customWidth="1"/>
    <col min="15365" max="15365" width="8.140625" style="76" customWidth="1"/>
    <col min="15366" max="15366" width="7.42578125" style="76" customWidth="1"/>
    <col min="15367" max="15367" width="2.85546875" style="76" customWidth="1"/>
    <col min="15368" max="15369" width="8.140625" style="76" customWidth="1"/>
    <col min="15370" max="15370" width="2.85546875" style="76" customWidth="1"/>
    <col min="15371" max="15371" width="8.140625" style="76" customWidth="1"/>
    <col min="15372" max="15372" width="8.42578125" style="76" customWidth="1"/>
    <col min="15373" max="15373" width="2.85546875" style="76" customWidth="1"/>
    <col min="15374" max="15375" width="8.140625" style="76" customWidth="1"/>
    <col min="15376" max="15376" width="2.85546875" style="76" customWidth="1"/>
    <col min="15377" max="15378" width="8.140625" style="76" customWidth="1"/>
    <col min="15379" max="15379" width="2.85546875" style="76" customWidth="1"/>
    <col min="15380" max="15616" width="8.85546875" style="76"/>
    <col min="15617" max="15617" width="34.85546875" style="76" customWidth="1"/>
    <col min="15618" max="15618" width="8.140625" style="76" customWidth="1"/>
    <col min="15619" max="15619" width="8" style="76" customWidth="1"/>
    <col min="15620" max="15620" width="2.5703125" style="76" customWidth="1"/>
    <col min="15621" max="15621" width="8.140625" style="76" customWidth="1"/>
    <col min="15622" max="15622" width="7.42578125" style="76" customWidth="1"/>
    <col min="15623" max="15623" width="2.85546875" style="76" customWidth="1"/>
    <col min="15624" max="15625" width="8.140625" style="76" customWidth="1"/>
    <col min="15626" max="15626" width="2.85546875" style="76" customWidth="1"/>
    <col min="15627" max="15627" width="8.140625" style="76" customWidth="1"/>
    <col min="15628" max="15628" width="8.42578125" style="76" customWidth="1"/>
    <col min="15629" max="15629" width="2.85546875" style="76" customWidth="1"/>
    <col min="15630" max="15631" width="8.140625" style="76" customWidth="1"/>
    <col min="15632" max="15632" width="2.85546875" style="76" customWidth="1"/>
    <col min="15633" max="15634" width="8.140625" style="76" customWidth="1"/>
    <col min="15635" max="15635" width="2.85546875" style="76" customWidth="1"/>
    <col min="15636" max="15872" width="8.85546875" style="76"/>
    <col min="15873" max="15873" width="34.85546875" style="76" customWidth="1"/>
    <col min="15874" max="15874" width="8.140625" style="76" customWidth="1"/>
    <col min="15875" max="15875" width="8" style="76" customWidth="1"/>
    <col min="15876" max="15876" width="2.5703125" style="76" customWidth="1"/>
    <col min="15877" max="15877" width="8.140625" style="76" customWidth="1"/>
    <col min="15878" max="15878" width="7.42578125" style="76" customWidth="1"/>
    <col min="15879" max="15879" width="2.85546875" style="76" customWidth="1"/>
    <col min="15880" max="15881" width="8.140625" style="76" customWidth="1"/>
    <col min="15882" max="15882" width="2.85546875" style="76" customWidth="1"/>
    <col min="15883" max="15883" width="8.140625" style="76" customWidth="1"/>
    <col min="15884" max="15884" width="8.42578125" style="76" customWidth="1"/>
    <col min="15885" max="15885" width="2.85546875" style="76" customWidth="1"/>
    <col min="15886" max="15887" width="8.140625" style="76" customWidth="1"/>
    <col min="15888" max="15888" width="2.85546875" style="76" customWidth="1"/>
    <col min="15889" max="15890" width="8.140625" style="76" customWidth="1"/>
    <col min="15891" max="15891" width="2.85546875" style="76" customWidth="1"/>
    <col min="15892" max="16128" width="8.85546875" style="76"/>
    <col min="16129" max="16129" width="34.85546875" style="76" customWidth="1"/>
    <col min="16130" max="16130" width="8.140625" style="76" customWidth="1"/>
    <col min="16131" max="16131" width="8" style="76" customWidth="1"/>
    <col min="16132" max="16132" width="2.5703125" style="76" customWidth="1"/>
    <col min="16133" max="16133" width="8.140625" style="76" customWidth="1"/>
    <col min="16134" max="16134" width="7.42578125" style="76" customWidth="1"/>
    <col min="16135" max="16135" width="2.85546875" style="76" customWidth="1"/>
    <col min="16136" max="16137" width="8.140625" style="76" customWidth="1"/>
    <col min="16138" max="16138" width="2.85546875" style="76" customWidth="1"/>
    <col min="16139" max="16139" width="8.140625" style="76" customWidth="1"/>
    <col min="16140" max="16140" width="8.42578125" style="76" customWidth="1"/>
    <col min="16141" max="16141" width="2.85546875" style="76" customWidth="1"/>
    <col min="16142" max="16143" width="8.140625" style="76" customWidth="1"/>
    <col min="16144" max="16144" width="2.85546875" style="76" customWidth="1"/>
    <col min="16145" max="16146" width="8.140625" style="76" customWidth="1"/>
    <col min="16147" max="16147" width="2.85546875" style="76" customWidth="1"/>
    <col min="16148" max="16384" width="8.85546875" style="76"/>
  </cols>
  <sheetData>
    <row r="1" spans="1:20">
      <c r="A1" s="76" t="s">
        <v>197</v>
      </c>
    </row>
    <row r="2" spans="1:20">
      <c r="A2" s="76" t="s">
        <v>315</v>
      </c>
    </row>
    <row r="3" spans="1:20" ht="9" customHeight="1"/>
    <row r="4" spans="1:20">
      <c r="A4" s="115" t="s">
        <v>607</v>
      </c>
    </row>
    <row r="5" spans="1:20" ht="9" customHeight="1" thickBot="1">
      <c r="S5" s="96"/>
    </row>
    <row r="6" spans="1:20" ht="12" customHeight="1">
      <c r="A6" s="116"/>
      <c r="B6" s="117"/>
      <c r="C6" s="118"/>
      <c r="D6" s="119"/>
      <c r="E6" s="117"/>
      <c r="F6" s="118"/>
      <c r="G6" s="119"/>
      <c r="H6" s="117"/>
      <c r="I6" s="118"/>
      <c r="J6" s="119"/>
      <c r="K6" s="117"/>
      <c r="L6" s="118"/>
      <c r="M6" s="119"/>
      <c r="N6" s="117"/>
      <c r="O6" s="118"/>
      <c r="P6" s="119"/>
      <c r="Q6" s="117"/>
      <c r="R6" s="135"/>
      <c r="S6" s="135"/>
    </row>
    <row r="7" spans="1:20" ht="14.1" customHeight="1">
      <c r="A7" s="76" t="s">
        <v>81</v>
      </c>
      <c r="H7" s="297" t="s">
        <v>316</v>
      </c>
      <c r="I7" s="297"/>
      <c r="K7" s="297" t="s">
        <v>317</v>
      </c>
      <c r="L7" s="297"/>
      <c r="N7" s="297" t="s">
        <v>318</v>
      </c>
      <c r="O7" s="297"/>
    </row>
    <row r="8" spans="1:20" ht="14.1" customHeight="1">
      <c r="A8" s="76" t="s">
        <v>319</v>
      </c>
      <c r="B8" s="295" t="s">
        <v>320</v>
      </c>
      <c r="C8" s="295"/>
      <c r="E8" s="295" t="s">
        <v>321</v>
      </c>
      <c r="F8" s="295"/>
      <c r="H8" s="295" t="s">
        <v>322</v>
      </c>
      <c r="I8" s="295"/>
      <c r="K8" s="295" t="s">
        <v>323</v>
      </c>
      <c r="L8" s="295"/>
      <c r="N8" s="295" t="s">
        <v>324</v>
      </c>
      <c r="O8" s="295"/>
      <c r="Q8" s="296" t="s">
        <v>325</v>
      </c>
      <c r="R8" s="296"/>
    </row>
    <row r="9" spans="1:20" ht="14.1" customHeight="1">
      <c r="A9" s="76" t="s">
        <v>326</v>
      </c>
      <c r="B9" s="120" t="s">
        <v>162</v>
      </c>
      <c r="C9" s="121" t="s">
        <v>163</v>
      </c>
      <c r="E9" s="120" t="s">
        <v>162</v>
      </c>
      <c r="F9" s="121" t="s">
        <v>163</v>
      </c>
      <c r="H9" s="120" t="s">
        <v>162</v>
      </c>
      <c r="I9" s="121" t="s">
        <v>163</v>
      </c>
      <c r="K9" s="120" t="s">
        <v>162</v>
      </c>
      <c r="L9" s="121" t="s">
        <v>163</v>
      </c>
      <c r="N9" s="120" t="s">
        <v>162</v>
      </c>
      <c r="O9" s="121" t="s">
        <v>163</v>
      </c>
      <c r="Q9" s="120" t="s">
        <v>162</v>
      </c>
      <c r="R9" s="137" t="s">
        <v>163</v>
      </c>
    </row>
    <row r="10" spans="1:20" ht="10.5" customHeight="1" thickBot="1">
      <c r="A10" s="123"/>
      <c r="B10" s="124"/>
      <c r="C10" s="125"/>
      <c r="D10" s="126"/>
      <c r="E10" s="124"/>
      <c r="F10" s="125"/>
      <c r="G10" s="126"/>
      <c r="H10" s="124"/>
      <c r="I10" s="125"/>
      <c r="J10" s="126"/>
      <c r="K10" s="124"/>
      <c r="L10" s="125"/>
      <c r="M10" s="126"/>
      <c r="N10" s="124"/>
      <c r="O10" s="125"/>
      <c r="P10" s="126"/>
      <c r="Q10" s="124"/>
      <c r="R10" s="139"/>
    </row>
    <row r="11" spans="1:20" ht="11.25" customHeight="1">
      <c r="S11" s="135"/>
    </row>
    <row r="12" spans="1:20" ht="14.1" customHeight="1">
      <c r="A12" s="127" t="s">
        <v>164</v>
      </c>
      <c r="B12" s="113">
        <f>SUM(E12+H12+K12+N12+Q12)</f>
        <v>43218</v>
      </c>
      <c r="C12" s="114">
        <f>C14+C97</f>
        <v>100.00000000000001</v>
      </c>
      <c r="E12" s="113">
        <f>E14+E97</f>
        <v>2913</v>
      </c>
      <c r="F12" s="114">
        <f t="shared" ref="F12:F75" si="0">IF($A12&lt;&gt;"",E12/$B12*100,"")</f>
        <v>6.7402471192558657</v>
      </c>
      <c r="H12" s="113">
        <f>H14+H97</f>
        <v>7638</v>
      </c>
      <c r="I12" s="114">
        <f t="shared" ref="I12:I75" si="1">IF($A12&lt;&gt;"",H12/$B12*100,"")</f>
        <v>17.673191725669859</v>
      </c>
      <c r="K12" s="113">
        <f>K14+K97</f>
        <v>12112</v>
      </c>
      <c r="L12" s="114">
        <f t="shared" ref="L12:L75" si="2">IF($A12&lt;&gt;"",K12/$B12*100,"")</f>
        <v>28.025359803785459</v>
      </c>
      <c r="N12" s="113">
        <f>N14+N97</f>
        <v>18579</v>
      </c>
      <c r="O12" s="114">
        <f t="shared" ref="O12:O75" si="3">IF($A12&lt;&gt;"",N12/$B12*100,"")</f>
        <v>42.989032347632936</v>
      </c>
      <c r="Q12" s="113">
        <f>Q14+Q97</f>
        <v>1976</v>
      </c>
      <c r="R12" s="96">
        <f>IF($A12&lt;&gt;"",Q12/$B12*100,"")</f>
        <v>4.5721690036558842</v>
      </c>
    </row>
    <row r="13" spans="1:20" ht="9.75" customHeight="1">
      <c r="B13" s="113">
        <f t="shared" ref="B13:B76" si="4">SUM(E13+H13+K13+N13+Q13)</f>
        <v>0</v>
      </c>
      <c r="F13" s="114" t="str">
        <f t="shared" si="0"/>
        <v/>
      </c>
      <c r="I13" s="114" t="str">
        <f t="shared" si="1"/>
        <v/>
      </c>
      <c r="L13" s="114" t="str">
        <f t="shared" si="2"/>
        <v/>
      </c>
      <c r="O13" s="114" t="str">
        <f t="shared" si="3"/>
        <v/>
      </c>
      <c r="R13" s="96" t="str">
        <f t="shared" ref="R13:R78" si="5">IF($A13&lt;&gt;"",Q13/$B13*100,"")</f>
        <v/>
      </c>
    </row>
    <row r="14" spans="1:20" ht="14.1" customHeight="1">
      <c r="A14" s="127" t="s">
        <v>165</v>
      </c>
      <c r="B14" s="113">
        <f t="shared" si="4"/>
        <v>31508</v>
      </c>
      <c r="C14" s="114">
        <f>IF(A14&lt;&gt;0,B14/$B$12*100,"")</f>
        <v>72.904808181776119</v>
      </c>
      <c r="D14" s="115" t="s">
        <v>77</v>
      </c>
      <c r="E14" s="113">
        <f>E94+E16+E27+E35+E75+E61+E82+E95+E105</f>
        <v>2334</v>
      </c>
      <c r="F14" s="114">
        <f t="shared" si="0"/>
        <v>7.4076425034911768</v>
      </c>
      <c r="G14" s="115" t="s">
        <v>77</v>
      </c>
      <c r="H14" s="113">
        <f>H94+H16+H27+H35+H75+H61+H82+H95+H105</f>
        <v>5932</v>
      </c>
      <c r="I14" s="114">
        <f t="shared" si="1"/>
        <v>18.826964580424018</v>
      </c>
      <c r="J14" s="115" t="s">
        <v>77</v>
      </c>
      <c r="K14" s="113">
        <f>K94+K16+K27+K35+K75+K61+K82+K95+K105</f>
        <v>8446</v>
      </c>
      <c r="L14" s="114">
        <f t="shared" si="2"/>
        <v>26.805890567474925</v>
      </c>
      <c r="M14" s="115" t="s">
        <v>77</v>
      </c>
      <c r="N14" s="113">
        <f>N94+N16+N27+N35+N75+N61+N82+N95+N105</f>
        <v>13155</v>
      </c>
      <c r="O14" s="114">
        <f t="shared" si="3"/>
        <v>41.751301256823666</v>
      </c>
      <c r="P14" s="115" t="s">
        <v>77</v>
      </c>
      <c r="Q14" s="113">
        <f>Q94+Q16+Q27+Q35+Q75+Q61+Q82+Q95+Q105</f>
        <v>1641</v>
      </c>
      <c r="R14" s="96">
        <f t="shared" si="5"/>
        <v>5.2082010917862132</v>
      </c>
    </row>
    <row r="15" spans="1:20" ht="9.75" customHeight="1">
      <c r="B15" s="113">
        <f t="shared" si="4"/>
        <v>0</v>
      </c>
      <c r="C15" s="114" t="str">
        <f t="shared" ref="C15:C80" si="6">IF(A15&lt;&gt;0,B15/$B$12*100,"")</f>
        <v/>
      </c>
      <c r="F15" s="114" t="str">
        <f t="shared" si="0"/>
        <v/>
      </c>
      <c r="I15" s="114" t="str">
        <f t="shared" si="1"/>
        <v/>
      </c>
      <c r="L15" s="114" t="str">
        <f t="shared" si="2"/>
        <v/>
      </c>
      <c r="O15" s="114" t="str">
        <f t="shared" si="3"/>
        <v/>
      </c>
      <c r="R15" s="96" t="str">
        <f t="shared" si="5"/>
        <v/>
      </c>
    </row>
    <row r="16" spans="1:20" ht="14.1" customHeight="1">
      <c r="A16" s="127" t="s">
        <v>166</v>
      </c>
      <c r="B16" s="113">
        <f t="shared" si="4"/>
        <v>2912</v>
      </c>
      <c r="C16" s="114">
        <f t="shared" si="6"/>
        <v>6.7379332685455138</v>
      </c>
      <c r="E16" s="113">
        <f>SUM(E17+E22)</f>
        <v>129</v>
      </c>
      <c r="F16" s="114">
        <f t="shared" si="0"/>
        <v>4.4299450549450547</v>
      </c>
      <c r="H16" s="113">
        <f>SUM(H17+H22)</f>
        <v>800</v>
      </c>
      <c r="I16" s="114">
        <f t="shared" si="1"/>
        <v>27.472527472527474</v>
      </c>
      <c r="K16" s="113">
        <f>SUM(K17+K22)</f>
        <v>799</v>
      </c>
      <c r="L16" s="114">
        <f t="shared" si="2"/>
        <v>27.438186813186817</v>
      </c>
      <c r="N16" s="113">
        <f>SUM(N17+N22)</f>
        <v>1070</v>
      </c>
      <c r="O16" s="114">
        <f t="shared" si="3"/>
        <v>36.744505494505496</v>
      </c>
      <c r="Q16" s="113">
        <f>SUM(Q17+Q22)</f>
        <v>114</v>
      </c>
      <c r="R16" s="96">
        <f t="shared" si="5"/>
        <v>3.9148351648351647</v>
      </c>
      <c r="T16" s="132"/>
    </row>
    <row r="17" spans="1:19" ht="14.1" customHeight="1">
      <c r="A17" s="76" t="s">
        <v>95</v>
      </c>
      <c r="B17" s="113">
        <f t="shared" si="4"/>
        <v>1090</v>
      </c>
      <c r="C17" s="114">
        <f t="shared" si="6"/>
        <v>2.5220972742838632</v>
      </c>
      <c r="E17" s="113">
        <f>SUM(E18:E20)</f>
        <v>56</v>
      </c>
      <c r="F17" s="114">
        <f t="shared" si="0"/>
        <v>5.1376146788990829</v>
      </c>
      <c r="G17" s="115" t="s">
        <v>77</v>
      </c>
      <c r="H17" s="113">
        <f>SUM(H18:H20)</f>
        <v>295</v>
      </c>
      <c r="I17" s="114">
        <f t="shared" si="1"/>
        <v>27.064220183486238</v>
      </c>
      <c r="J17" s="115" t="s">
        <v>77</v>
      </c>
      <c r="K17" s="113">
        <f>SUM(K18:K20)</f>
        <v>300</v>
      </c>
      <c r="L17" s="114">
        <f t="shared" si="2"/>
        <v>27.522935779816514</v>
      </c>
      <c r="M17" s="115" t="s">
        <v>77</v>
      </c>
      <c r="N17" s="113">
        <f>SUM(N18:N20)</f>
        <v>401</v>
      </c>
      <c r="O17" s="114">
        <f t="shared" si="3"/>
        <v>36.788990825688074</v>
      </c>
      <c r="P17" s="115" t="s">
        <v>77</v>
      </c>
      <c r="Q17" s="113">
        <f>SUM(Q18:Q20)</f>
        <v>38</v>
      </c>
      <c r="R17" s="96">
        <f t="shared" si="5"/>
        <v>3.4862385321100922</v>
      </c>
    </row>
    <row r="18" spans="1:19" ht="14.1" customHeight="1">
      <c r="A18" s="76" t="s">
        <v>96</v>
      </c>
      <c r="B18" s="113">
        <f t="shared" si="4"/>
        <v>146</v>
      </c>
      <c r="C18" s="114">
        <f t="shared" si="6"/>
        <v>0.33782220371141652</v>
      </c>
      <c r="E18" s="164">
        <v>7</v>
      </c>
      <c r="F18" s="114">
        <f t="shared" si="0"/>
        <v>4.7945205479452051</v>
      </c>
      <c r="G18" s="164"/>
      <c r="H18" s="164">
        <v>31</v>
      </c>
      <c r="I18" s="114">
        <f t="shared" si="1"/>
        <v>21.232876712328768</v>
      </c>
      <c r="J18" s="164"/>
      <c r="K18" s="164">
        <v>40</v>
      </c>
      <c r="L18" s="114">
        <f t="shared" si="2"/>
        <v>27.397260273972602</v>
      </c>
      <c r="M18" s="164"/>
      <c r="N18" s="164">
        <v>60</v>
      </c>
      <c r="O18" s="114">
        <f t="shared" si="3"/>
        <v>41.095890410958901</v>
      </c>
      <c r="P18" s="164"/>
      <c r="Q18" s="164">
        <v>8</v>
      </c>
      <c r="R18" s="96">
        <f t="shared" si="5"/>
        <v>5.4794520547945202</v>
      </c>
      <c r="S18" s="131"/>
    </row>
    <row r="19" spans="1:19" ht="14.1" customHeight="1">
      <c r="A19" s="76" t="s">
        <v>97</v>
      </c>
      <c r="B19" s="113">
        <f t="shared" si="4"/>
        <v>240</v>
      </c>
      <c r="C19" s="114">
        <f t="shared" si="6"/>
        <v>0.55532417048452032</v>
      </c>
      <c r="E19" s="164">
        <v>20</v>
      </c>
      <c r="F19" s="114">
        <f t="shared" si="0"/>
        <v>8.3333333333333321</v>
      </c>
      <c r="G19" s="164"/>
      <c r="H19" s="164">
        <v>62</v>
      </c>
      <c r="I19" s="114">
        <f t="shared" si="1"/>
        <v>25.833333333333336</v>
      </c>
      <c r="J19" s="164"/>
      <c r="K19" s="164">
        <v>50</v>
      </c>
      <c r="L19" s="114">
        <f t="shared" si="2"/>
        <v>20.833333333333336</v>
      </c>
      <c r="M19" s="164"/>
      <c r="N19" s="164">
        <v>95</v>
      </c>
      <c r="O19" s="114">
        <f t="shared" si="3"/>
        <v>39.583333333333329</v>
      </c>
      <c r="P19" s="164"/>
      <c r="Q19" s="164">
        <v>13</v>
      </c>
      <c r="R19" s="96">
        <f t="shared" si="5"/>
        <v>5.416666666666667</v>
      </c>
      <c r="S19" s="131"/>
    </row>
    <row r="20" spans="1:19" ht="14.1" customHeight="1">
      <c r="A20" s="76" t="s">
        <v>98</v>
      </c>
      <c r="B20" s="113">
        <f t="shared" si="4"/>
        <v>704</v>
      </c>
      <c r="C20" s="114">
        <f t="shared" si="6"/>
        <v>1.6289509000879263</v>
      </c>
      <c r="E20" s="164">
        <v>29</v>
      </c>
      <c r="F20" s="114">
        <f t="shared" si="0"/>
        <v>4.1193181818181817</v>
      </c>
      <c r="G20" s="164"/>
      <c r="H20" s="164">
        <v>202</v>
      </c>
      <c r="I20" s="114">
        <f t="shared" si="1"/>
        <v>28.693181818181817</v>
      </c>
      <c r="J20" s="164"/>
      <c r="K20" s="164">
        <v>210</v>
      </c>
      <c r="L20" s="114">
        <f t="shared" si="2"/>
        <v>29.829545454545453</v>
      </c>
      <c r="M20" s="164"/>
      <c r="N20" s="164">
        <v>246</v>
      </c>
      <c r="O20" s="114">
        <f t="shared" si="3"/>
        <v>34.94318181818182</v>
      </c>
      <c r="P20" s="164"/>
      <c r="Q20" s="164">
        <v>17</v>
      </c>
      <c r="R20" s="96">
        <f t="shared" si="5"/>
        <v>2.4147727272727271</v>
      </c>
      <c r="S20" s="131"/>
    </row>
    <row r="21" spans="1:19" ht="11.25" customHeight="1">
      <c r="B21" s="113">
        <f t="shared" si="4"/>
        <v>0</v>
      </c>
      <c r="C21" s="114" t="str">
        <f t="shared" si="6"/>
        <v/>
      </c>
      <c r="F21" s="114" t="str">
        <f t="shared" si="0"/>
        <v/>
      </c>
      <c r="I21" s="114" t="str">
        <f t="shared" si="1"/>
        <v/>
      </c>
      <c r="L21" s="114" t="str">
        <f t="shared" si="2"/>
        <v/>
      </c>
      <c r="O21" s="114" t="str">
        <f t="shared" si="3"/>
        <v/>
      </c>
      <c r="R21" s="96" t="str">
        <f t="shared" si="5"/>
        <v/>
      </c>
    </row>
    <row r="22" spans="1:19" ht="14.1" customHeight="1">
      <c r="A22" s="76" t="s">
        <v>99</v>
      </c>
      <c r="B22" s="113">
        <f t="shared" si="4"/>
        <v>1822</v>
      </c>
      <c r="C22" s="114">
        <f t="shared" si="6"/>
        <v>4.2158359942616501</v>
      </c>
      <c r="E22" s="113">
        <f>SUM(E23:E25)</f>
        <v>73</v>
      </c>
      <c r="F22" s="114">
        <f t="shared" si="0"/>
        <v>4.0065861690450051</v>
      </c>
      <c r="G22" s="115" t="s">
        <v>77</v>
      </c>
      <c r="H22" s="113">
        <f>SUM(H23:H25)</f>
        <v>505</v>
      </c>
      <c r="I22" s="114">
        <f t="shared" si="1"/>
        <v>27.716794731064766</v>
      </c>
      <c r="J22" s="115" t="s">
        <v>77</v>
      </c>
      <c r="K22" s="113">
        <f>SUM(K23:K25)</f>
        <v>499</v>
      </c>
      <c r="L22" s="114">
        <f t="shared" si="2"/>
        <v>27.387486278814489</v>
      </c>
      <c r="M22" s="115" t="s">
        <v>77</v>
      </c>
      <c r="N22" s="113">
        <f>SUM(N23:N25)</f>
        <v>669</v>
      </c>
      <c r="O22" s="114">
        <f t="shared" si="3"/>
        <v>36.717892425905596</v>
      </c>
      <c r="P22" s="115" t="s">
        <v>77</v>
      </c>
      <c r="Q22" s="113">
        <f>SUM(Q23:Q25)</f>
        <v>76</v>
      </c>
      <c r="R22" s="96">
        <f t="shared" si="5"/>
        <v>4.1712403951701429</v>
      </c>
    </row>
    <row r="23" spans="1:19" ht="14.1" customHeight="1">
      <c r="A23" s="76" t="s">
        <v>100</v>
      </c>
      <c r="B23" s="113">
        <f t="shared" si="4"/>
        <v>570</v>
      </c>
      <c r="C23" s="114">
        <f t="shared" si="6"/>
        <v>1.3188949049007357</v>
      </c>
      <c r="E23" s="164">
        <v>24</v>
      </c>
      <c r="F23" s="114">
        <f t="shared" si="0"/>
        <v>4.2105263157894735</v>
      </c>
      <c r="G23" s="164"/>
      <c r="H23" s="164">
        <v>175</v>
      </c>
      <c r="I23" s="114">
        <f t="shared" si="1"/>
        <v>30.701754385964914</v>
      </c>
      <c r="J23" s="164"/>
      <c r="K23" s="164">
        <v>178</v>
      </c>
      <c r="L23" s="114">
        <f t="shared" si="2"/>
        <v>31.228070175438599</v>
      </c>
      <c r="M23" s="164"/>
      <c r="N23" s="164">
        <v>185</v>
      </c>
      <c r="O23" s="114">
        <f t="shared" si="3"/>
        <v>32.456140350877192</v>
      </c>
      <c r="P23" s="164"/>
      <c r="Q23" s="164">
        <v>8</v>
      </c>
      <c r="R23" s="96">
        <f t="shared" si="5"/>
        <v>1.4035087719298245</v>
      </c>
    </row>
    <row r="24" spans="1:19" ht="14.1" customHeight="1">
      <c r="A24" s="76" t="s">
        <v>101</v>
      </c>
      <c r="B24" s="113">
        <f t="shared" si="4"/>
        <v>209</v>
      </c>
      <c r="C24" s="114">
        <f t="shared" si="6"/>
        <v>0.48359479846360309</v>
      </c>
      <c r="E24" s="164">
        <v>9</v>
      </c>
      <c r="F24" s="114">
        <f t="shared" si="0"/>
        <v>4.3062200956937797</v>
      </c>
      <c r="G24" s="164"/>
      <c r="H24" s="164">
        <v>82</v>
      </c>
      <c r="I24" s="114">
        <f t="shared" si="1"/>
        <v>39.23444976076555</v>
      </c>
      <c r="J24" s="164"/>
      <c r="K24" s="164">
        <v>62</v>
      </c>
      <c r="L24" s="114">
        <f t="shared" si="2"/>
        <v>29.665071770334926</v>
      </c>
      <c r="M24" s="164"/>
      <c r="N24" s="164">
        <v>50</v>
      </c>
      <c r="O24" s="114">
        <f t="shared" si="3"/>
        <v>23.923444976076556</v>
      </c>
      <c r="P24" s="164"/>
      <c r="Q24" s="164">
        <v>6</v>
      </c>
      <c r="R24" s="96">
        <f t="shared" si="5"/>
        <v>2.8708133971291865</v>
      </c>
    </row>
    <row r="25" spans="1:19" ht="14.1" customHeight="1">
      <c r="A25" s="76" t="s">
        <v>102</v>
      </c>
      <c r="B25" s="113">
        <f t="shared" si="4"/>
        <v>1043</v>
      </c>
      <c r="C25" s="114">
        <f t="shared" si="6"/>
        <v>2.4133462908973113</v>
      </c>
      <c r="E25" s="164">
        <v>40</v>
      </c>
      <c r="F25" s="114">
        <f t="shared" si="0"/>
        <v>3.8350910834132312</v>
      </c>
      <c r="G25" s="164"/>
      <c r="H25" s="164">
        <v>248</v>
      </c>
      <c r="I25" s="114">
        <f t="shared" si="1"/>
        <v>23.777564717162033</v>
      </c>
      <c r="J25" s="164"/>
      <c r="K25" s="164">
        <v>259</v>
      </c>
      <c r="L25" s="114">
        <f t="shared" si="2"/>
        <v>24.832214765100673</v>
      </c>
      <c r="M25" s="164"/>
      <c r="N25" s="164">
        <v>434</v>
      </c>
      <c r="O25" s="114">
        <f t="shared" si="3"/>
        <v>41.61073825503356</v>
      </c>
      <c r="P25" s="164"/>
      <c r="Q25" s="164">
        <v>62</v>
      </c>
      <c r="R25" s="96">
        <f t="shared" si="5"/>
        <v>5.9443911792905082</v>
      </c>
    </row>
    <row r="26" spans="1:19" ht="11.25" customHeight="1">
      <c r="B26" s="113">
        <f t="shared" si="4"/>
        <v>0</v>
      </c>
      <c r="C26" s="114" t="str">
        <f t="shared" si="6"/>
        <v/>
      </c>
      <c r="F26" s="114" t="str">
        <f t="shared" si="0"/>
        <v/>
      </c>
      <c r="I26" s="114" t="str">
        <f t="shared" si="1"/>
        <v/>
      </c>
      <c r="L26" s="114" t="str">
        <f t="shared" si="2"/>
        <v/>
      </c>
      <c r="O26" s="114" t="str">
        <f t="shared" si="3"/>
        <v/>
      </c>
      <c r="R26" s="96" t="str">
        <f t="shared" si="5"/>
        <v/>
      </c>
    </row>
    <row r="27" spans="1:19" ht="14.1" customHeight="1">
      <c r="A27" s="127" t="s">
        <v>185</v>
      </c>
      <c r="B27" s="113">
        <f t="shared" si="4"/>
        <v>1982</v>
      </c>
      <c r="C27" s="114">
        <f t="shared" si="6"/>
        <v>4.5860521079179968</v>
      </c>
      <c r="E27" s="113">
        <f>SUM(E28)</f>
        <v>90</v>
      </c>
      <c r="F27" s="114">
        <f t="shared" si="0"/>
        <v>4.5408678102926334</v>
      </c>
      <c r="H27" s="113">
        <f>SUM(H28)</f>
        <v>425</v>
      </c>
      <c r="I27" s="114">
        <f t="shared" si="1"/>
        <v>21.442986881937436</v>
      </c>
      <c r="K27" s="113">
        <f>SUM(K28)</f>
        <v>647</v>
      </c>
      <c r="L27" s="114">
        <f t="shared" si="2"/>
        <v>32.643794147325934</v>
      </c>
      <c r="N27" s="113">
        <f>SUM(N28)</f>
        <v>745</v>
      </c>
      <c r="O27" s="114">
        <f t="shared" si="3"/>
        <v>37.588294651866796</v>
      </c>
      <c r="Q27" s="113">
        <f>SUM(Q28)</f>
        <v>75</v>
      </c>
      <c r="R27" s="96">
        <f t="shared" si="5"/>
        <v>3.7840565085771947</v>
      </c>
    </row>
    <row r="28" spans="1:19" ht="14.1" customHeight="1">
      <c r="A28" s="76" t="s">
        <v>103</v>
      </c>
      <c r="B28" s="113">
        <f t="shared" si="4"/>
        <v>1982</v>
      </c>
      <c r="C28" s="114">
        <f t="shared" si="6"/>
        <v>4.5860521079179968</v>
      </c>
      <c r="E28" s="113">
        <f>SUM(E29:E33)</f>
        <v>90</v>
      </c>
      <c r="F28" s="114">
        <f t="shared" si="0"/>
        <v>4.5408678102926334</v>
      </c>
      <c r="G28" s="115" t="s">
        <v>77</v>
      </c>
      <c r="H28" s="113">
        <f>SUM(H29:H33)</f>
        <v>425</v>
      </c>
      <c r="I28" s="114">
        <f t="shared" si="1"/>
        <v>21.442986881937436</v>
      </c>
      <c r="J28" s="115" t="s">
        <v>77</v>
      </c>
      <c r="K28" s="113">
        <f>SUM(K29:K33)</f>
        <v>647</v>
      </c>
      <c r="L28" s="114">
        <f t="shared" si="2"/>
        <v>32.643794147325934</v>
      </c>
      <c r="M28" s="115" t="s">
        <v>77</v>
      </c>
      <c r="N28" s="113">
        <f>SUM(N29:N33)</f>
        <v>745</v>
      </c>
      <c r="O28" s="114">
        <f t="shared" si="3"/>
        <v>37.588294651866796</v>
      </c>
      <c r="P28" s="115" t="s">
        <v>77</v>
      </c>
      <c r="Q28" s="113">
        <f>SUM(Q29:Q33)</f>
        <v>75</v>
      </c>
      <c r="R28" s="96">
        <f t="shared" si="5"/>
        <v>3.7840565085771947</v>
      </c>
    </row>
    <row r="29" spans="1:19" ht="14.1" customHeight="1">
      <c r="A29" s="76" t="s">
        <v>104</v>
      </c>
      <c r="B29" s="113">
        <f t="shared" si="4"/>
        <v>396</v>
      </c>
      <c r="C29" s="114">
        <f t="shared" si="6"/>
        <v>0.91628488129945862</v>
      </c>
      <c r="E29" s="164">
        <v>25</v>
      </c>
      <c r="F29" s="114">
        <f t="shared" si="0"/>
        <v>6.3131313131313131</v>
      </c>
      <c r="G29" s="164"/>
      <c r="H29" s="164">
        <v>91</v>
      </c>
      <c r="I29" s="114">
        <f t="shared" si="1"/>
        <v>22.979797979797979</v>
      </c>
      <c r="J29" s="164"/>
      <c r="K29" s="164">
        <v>132</v>
      </c>
      <c r="L29" s="114">
        <f t="shared" si="2"/>
        <v>33.333333333333329</v>
      </c>
      <c r="M29" s="164"/>
      <c r="N29" s="164">
        <v>144</v>
      </c>
      <c r="O29" s="114">
        <f t="shared" si="3"/>
        <v>36.363636363636367</v>
      </c>
      <c r="P29" s="164"/>
      <c r="Q29" s="164">
        <v>4</v>
      </c>
      <c r="R29" s="96">
        <f>IF($A29&lt;&gt;"",Q29/$B29*100,"")</f>
        <v>1.0101010101010102</v>
      </c>
    </row>
    <row r="30" spans="1:19" ht="14.1" customHeight="1">
      <c r="A30" s="76" t="s">
        <v>105</v>
      </c>
      <c r="B30" s="113">
        <f t="shared" si="4"/>
        <v>407</v>
      </c>
      <c r="C30" s="114">
        <f t="shared" si="6"/>
        <v>0.9417372391133324</v>
      </c>
      <c r="E30" s="164">
        <v>14</v>
      </c>
      <c r="F30" s="114">
        <f t="shared" si="0"/>
        <v>3.4398034398034398</v>
      </c>
      <c r="G30" s="164"/>
      <c r="H30" s="164">
        <v>103</v>
      </c>
      <c r="I30" s="114">
        <f t="shared" si="1"/>
        <v>25.307125307125304</v>
      </c>
      <c r="J30" s="164"/>
      <c r="K30" s="164">
        <v>121</v>
      </c>
      <c r="L30" s="114">
        <f t="shared" si="2"/>
        <v>29.72972972972973</v>
      </c>
      <c r="M30" s="164"/>
      <c r="N30" s="164">
        <v>154</v>
      </c>
      <c r="O30" s="114">
        <f t="shared" si="3"/>
        <v>37.837837837837839</v>
      </c>
      <c r="P30" s="164"/>
      <c r="Q30" s="164">
        <v>15</v>
      </c>
      <c r="R30" s="96">
        <f>IF($A30&lt;&gt;"",Q30/$B30*100,"")</f>
        <v>3.6855036855036856</v>
      </c>
    </row>
    <row r="31" spans="1:19" ht="14.1" customHeight="1">
      <c r="A31" s="76" t="s">
        <v>106</v>
      </c>
      <c r="B31" s="113">
        <f t="shared" si="4"/>
        <v>192</v>
      </c>
      <c r="C31" s="114">
        <f t="shared" si="6"/>
        <v>0.44425933638761628</v>
      </c>
      <c r="E31" s="164">
        <v>17</v>
      </c>
      <c r="F31" s="114">
        <f t="shared" si="0"/>
        <v>8.8541666666666679</v>
      </c>
      <c r="G31" s="164"/>
      <c r="H31" s="164">
        <v>59</v>
      </c>
      <c r="I31" s="114">
        <f t="shared" si="1"/>
        <v>30.729166666666668</v>
      </c>
      <c r="J31" s="164"/>
      <c r="K31" s="164">
        <v>60</v>
      </c>
      <c r="L31" s="114">
        <f t="shared" si="2"/>
        <v>31.25</v>
      </c>
      <c r="M31" s="164"/>
      <c r="N31" s="164">
        <v>56</v>
      </c>
      <c r="O31" s="114">
        <f t="shared" si="3"/>
        <v>29.166666666666668</v>
      </c>
      <c r="P31" s="164"/>
      <c r="Q31" s="164">
        <v>0</v>
      </c>
      <c r="R31" s="96">
        <f>IF($A31&lt;&gt;"",Q31/$B31*100,"")</f>
        <v>0</v>
      </c>
    </row>
    <row r="32" spans="1:19" ht="14.1" customHeight="1">
      <c r="A32" s="76" t="s">
        <v>107</v>
      </c>
      <c r="B32" s="113">
        <f t="shared" si="4"/>
        <v>532</v>
      </c>
      <c r="C32" s="114">
        <f t="shared" si="6"/>
        <v>1.2309685779073534</v>
      </c>
      <c r="E32" s="164">
        <v>18</v>
      </c>
      <c r="F32" s="114">
        <f t="shared" si="0"/>
        <v>3.3834586466165413</v>
      </c>
      <c r="G32" s="164"/>
      <c r="H32" s="164">
        <v>96</v>
      </c>
      <c r="I32" s="114">
        <f t="shared" si="1"/>
        <v>18.045112781954884</v>
      </c>
      <c r="J32" s="164"/>
      <c r="K32" s="164">
        <v>149</v>
      </c>
      <c r="L32" s="114">
        <f t="shared" si="2"/>
        <v>28.007518796992482</v>
      </c>
      <c r="M32" s="164"/>
      <c r="N32" s="164">
        <v>225</v>
      </c>
      <c r="O32" s="114">
        <f t="shared" si="3"/>
        <v>42.293233082706763</v>
      </c>
      <c r="P32" s="164"/>
      <c r="Q32" s="164">
        <v>44</v>
      </c>
      <c r="R32" s="96">
        <f>IF($A32&lt;&gt;"",Q32/$B32*100,"")</f>
        <v>8.2706766917293226</v>
      </c>
    </row>
    <row r="33" spans="1:18" ht="14.1" customHeight="1">
      <c r="A33" s="76" t="s">
        <v>108</v>
      </c>
      <c r="B33" s="113">
        <f t="shared" si="4"/>
        <v>455</v>
      </c>
      <c r="C33" s="114">
        <f t="shared" si="6"/>
        <v>1.0528020732102363</v>
      </c>
      <c r="E33" s="164">
        <v>16</v>
      </c>
      <c r="F33" s="114">
        <f t="shared" si="0"/>
        <v>3.5164835164835164</v>
      </c>
      <c r="G33" s="164"/>
      <c r="H33" s="164">
        <v>76</v>
      </c>
      <c r="I33" s="114">
        <f t="shared" si="1"/>
        <v>16.703296703296701</v>
      </c>
      <c r="J33" s="164"/>
      <c r="K33" s="164">
        <v>185</v>
      </c>
      <c r="L33" s="114">
        <f t="shared" si="2"/>
        <v>40.659340659340657</v>
      </c>
      <c r="M33" s="164"/>
      <c r="N33" s="164">
        <v>166</v>
      </c>
      <c r="O33" s="114">
        <f t="shared" si="3"/>
        <v>36.483516483516482</v>
      </c>
      <c r="P33" s="164"/>
      <c r="Q33" s="164">
        <v>12</v>
      </c>
      <c r="R33" s="96">
        <f>IF($A33&lt;&gt;"",Q33/$B33*100,"")</f>
        <v>2.6373626373626373</v>
      </c>
    </row>
    <row r="34" spans="1:18" ht="11.25" customHeight="1">
      <c r="B34" s="113">
        <f t="shared" si="4"/>
        <v>0</v>
      </c>
      <c r="C34" s="114" t="str">
        <f t="shared" si="6"/>
        <v/>
      </c>
      <c r="F34" s="114" t="str">
        <f t="shared" si="0"/>
        <v/>
      </c>
      <c r="I34" s="114" t="str">
        <f t="shared" si="1"/>
        <v/>
      </c>
      <c r="L34" s="114" t="str">
        <f t="shared" si="2"/>
        <v/>
      </c>
      <c r="O34" s="114" t="str">
        <f t="shared" si="3"/>
        <v/>
      </c>
      <c r="R34" s="96" t="str">
        <f t="shared" si="5"/>
        <v/>
      </c>
    </row>
    <row r="35" spans="1:18" ht="14.1" customHeight="1">
      <c r="A35" s="127" t="s">
        <v>167</v>
      </c>
      <c r="B35" s="113">
        <f t="shared" si="4"/>
        <v>13422</v>
      </c>
      <c r="C35" s="114">
        <f t="shared" si="6"/>
        <v>31.0565042343468</v>
      </c>
      <c r="E35" s="113">
        <f>SUM(E36+E42+E52+E54)</f>
        <v>1097</v>
      </c>
      <c r="F35" s="114">
        <f t="shared" si="0"/>
        <v>8.1731485620622859</v>
      </c>
      <c r="H35" s="113">
        <f>SUM(H36+H42+H52+H54)</f>
        <v>2682</v>
      </c>
      <c r="I35" s="114">
        <f t="shared" si="1"/>
        <v>19.982118909253465</v>
      </c>
      <c r="K35" s="113">
        <f>SUM(K36+K42+K52+K54)</f>
        <v>3282</v>
      </c>
      <c r="L35" s="114">
        <f t="shared" si="2"/>
        <v>24.452391595887349</v>
      </c>
      <c r="N35" s="113">
        <f>SUM(N36+N42+N52+N54)</f>
        <v>5703</v>
      </c>
      <c r="O35" s="114">
        <f t="shared" si="3"/>
        <v>42.489941886455071</v>
      </c>
      <c r="Q35" s="113">
        <f>SUM(Q36+Q42+Q52+Q54)</f>
        <v>658</v>
      </c>
      <c r="R35" s="96">
        <f t="shared" si="5"/>
        <v>4.9023990463418263</v>
      </c>
    </row>
    <row r="36" spans="1:18" ht="14.1" customHeight="1">
      <c r="A36" s="76" t="s">
        <v>109</v>
      </c>
      <c r="B36" s="113">
        <f t="shared" si="4"/>
        <v>5157</v>
      </c>
      <c r="C36" s="114">
        <f t="shared" si="6"/>
        <v>11.93252811328613</v>
      </c>
      <c r="E36" s="113">
        <f>SUM(E37:E40)</f>
        <v>345</v>
      </c>
      <c r="F36" s="114">
        <f t="shared" si="0"/>
        <v>6.6899360093077371</v>
      </c>
      <c r="G36" s="115" t="s">
        <v>77</v>
      </c>
      <c r="H36" s="113">
        <f>SUM(H37:H40)</f>
        <v>1092</v>
      </c>
      <c r="I36" s="114">
        <f t="shared" si="1"/>
        <v>21.175101803374055</v>
      </c>
      <c r="J36" s="115" t="s">
        <v>77</v>
      </c>
      <c r="K36" s="113">
        <f>SUM(K37:K40)</f>
        <v>1487</v>
      </c>
      <c r="L36" s="114">
        <f t="shared" si="2"/>
        <v>28.834593756059725</v>
      </c>
      <c r="M36" s="115" t="s">
        <v>77</v>
      </c>
      <c r="N36" s="113">
        <f>SUM(N37:N40)</f>
        <v>2094</v>
      </c>
      <c r="O36" s="114">
        <f t="shared" si="3"/>
        <v>40.605002908667828</v>
      </c>
      <c r="P36" s="115" t="s">
        <v>77</v>
      </c>
      <c r="Q36" s="113">
        <f>SUM(Q37:Q40)</f>
        <v>139</v>
      </c>
      <c r="R36" s="96">
        <f t="shared" si="5"/>
        <v>2.6953655225906537</v>
      </c>
    </row>
    <row r="37" spans="1:18" ht="14.1" customHeight="1">
      <c r="A37" s="76" t="s">
        <v>110</v>
      </c>
      <c r="B37" s="113">
        <f t="shared" si="4"/>
        <v>2862</v>
      </c>
      <c r="C37" s="114">
        <f t="shared" si="6"/>
        <v>6.6222407330279047</v>
      </c>
      <c r="E37" s="164">
        <v>173</v>
      </c>
      <c r="F37" s="114">
        <f t="shared" si="0"/>
        <v>6.0447239692522716</v>
      </c>
      <c r="G37" s="164"/>
      <c r="H37" s="164">
        <v>712</v>
      </c>
      <c r="I37" s="114">
        <f t="shared" si="1"/>
        <v>24.877707896575821</v>
      </c>
      <c r="J37" s="164"/>
      <c r="K37" s="164">
        <v>894</v>
      </c>
      <c r="L37" s="114">
        <f t="shared" si="2"/>
        <v>31.236897274633122</v>
      </c>
      <c r="M37" s="164"/>
      <c r="N37" s="164">
        <v>1025</v>
      </c>
      <c r="O37" s="114">
        <f t="shared" si="3"/>
        <v>35.814116002795245</v>
      </c>
      <c r="P37" s="164"/>
      <c r="Q37" s="164">
        <v>58</v>
      </c>
      <c r="R37" s="96">
        <f t="shared" si="5"/>
        <v>2.0265548567435361</v>
      </c>
    </row>
    <row r="38" spans="1:18" ht="14.1" customHeight="1">
      <c r="A38" s="76" t="s">
        <v>111</v>
      </c>
      <c r="B38" s="113">
        <f t="shared" si="4"/>
        <v>1295</v>
      </c>
      <c r="C38" s="114">
        <f t="shared" si="6"/>
        <v>2.9964366699060574</v>
      </c>
      <c r="E38" s="164">
        <v>139</v>
      </c>
      <c r="F38" s="114">
        <f t="shared" si="0"/>
        <v>10.733590733590734</v>
      </c>
      <c r="G38" s="164"/>
      <c r="H38" s="164">
        <v>216</v>
      </c>
      <c r="I38" s="114">
        <f t="shared" si="1"/>
        <v>16.679536679536682</v>
      </c>
      <c r="J38" s="164"/>
      <c r="K38" s="164">
        <v>271</v>
      </c>
      <c r="L38" s="114">
        <f t="shared" si="2"/>
        <v>20.926640926640928</v>
      </c>
      <c r="M38" s="164"/>
      <c r="N38" s="164">
        <v>616</v>
      </c>
      <c r="O38" s="114">
        <f t="shared" si="3"/>
        <v>47.567567567567572</v>
      </c>
      <c r="P38" s="164"/>
      <c r="Q38" s="164">
        <v>53</v>
      </c>
      <c r="R38" s="96">
        <f t="shared" si="5"/>
        <v>4.0926640926640925</v>
      </c>
    </row>
    <row r="39" spans="1:18" ht="14.1" customHeight="1">
      <c r="A39" s="76" t="s">
        <v>112</v>
      </c>
      <c r="B39" s="113">
        <f t="shared" si="4"/>
        <v>576</v>
      </c>
      <c r="C39" s="114">
        <f t="shared" si="6"/>
        <v>1.3327780091628489</v>
      </c>
      <c r="E39" s="164">
        <v>23</v>
      </c>
      <c r="F39" s="114">
        <f t="shared" si="0"/>
        <v>3.9930555555555554</v>
      </c>
      <c r="G39" s="164"/>
      <c r="H39" s="164">
        <v>93</v>
      </c>
      <c r="I39" s="114">
        <f t="shared" si="1"/>
        <v>16.145833333333336</v>
      </c>
      <c r="J39" s="164"/>
      <c r="K39" s="164">
        <v>182</v>
      </c>
      <c r="L39" s="114">
        <f t="shared" si="2"/>
        <v>31.597222222222221</v>
      </c>
      <c r="M39" s="164"/>
      <c r="N39" s="164">
        <v>255</v>
      </c>
      <c r="O39" s="114">
        <f t="shared" si="3"/>
        <v>44.270833333333329</v>
      </c>
      <c r="P39" s="164"/>
      <c r="Q39" s="164">
        <v>23</v>
      </c>
      <c r="R39" s="96">
        <f t="shared" si="5"/>
        <v>3.9930555555555554</v>
      </c>
    </row>
    <row r="40" spans="1:18" ht="14.1" customHeight="1">
      <c r="A40" s="76" t="s">
        <v>113</v>
      </c>
      <c r="B40" s="113">
        <f t="shared" si="4"/>
        <v>424</v>
      </c>
      <c r="C40" s="114">
        <f t="shared" si="6"/>
        <v>0.98107270118931933</v>
      </c>
      <c r="E40" s="164">
        <v>10</v>
      </c>
      <c r="F40" s="114">
        <f t="shared" si="0"/>
        <v>2.358490566037736</v>
      </c>
      <c r="G40" s="164"/>
      <c r="H40" s="164">
        <v>71</v>
      </c>
      <c r="I40" s="114">
        <f t="shared" si="1"/>
        <v>16.745283018867923</v>
      </c>
      <c r="J40" s="164"/>
      <c r="K40" s="164">
        <v>140</v>
      </c>
      <c r="L40" s="114">
        <f t="shared" si="2"/>
        <v>33.018867924528301</v>
      </c>
      <c r="M40" s="164"/>
      <c r="N40" s="164">
        <v>198</v>
      </c>
      <c r="O40" s="114">
        <f t="shared" si="3"/>
        <v>46.698113207547173</v>
      </c>
      <c r="P40" s="164"/>
      <c r="Q40" s="164">
        <v>5</v>
      </c>
      <c r="R40" s="96">
        <f t="shared" si="5"/>
        <v>1.179245283018868</v>
      </c>
    </row>
    <row r="41" spans="1:18" ht="11.25" customHeight="1">
      <c r="B41" s="113">
        <f t="shared" si="4"/>
        <v>0</v>
      </c>
      <c r="C41" s="114" t="str">
        <f t="shared" si="6"/>
        <v/>
      </c>
      <c r="F41" s="114" t="str">
        <f t="shared" si="0"/>
        <v/>
      </c>
      <c r="I41" s="114" t="str">
        <f t="shared" si="1"/>
        <v/>
      </c>
      <c r="L41" s="114" t="str">
        <f t="shared" si="2"/>
        <v/>
      </c>
      <c r="O41" s="114" t="str">
        <f t="shared" si="3"/>
        <v/>
      </c>
      <c r="R41" s="96" t="str">
        <f t="shared" si="5"/>
        <v/>
      </c>
    </row>
    <row r="42" spans="1:18" ht="14.1" customHeight="1">
      <c r="A42" s="76" t="s">
        <v>114</v>
      </c>
      <c r="B42" s="113">
        <f t="shared" si="4"/>
        <v>3923</v>
      </c>
      <c r="C42" s="114">
        <f t="shared" si="6"/>
        <v>9.0772363367115556</v>
      </c>
      <c r="E42" s="113">
        <f>SUM(E43:E50)</f>
        <v>268</v>
      </c>
      <c r="F42" s="114">
        <f t="shared" si="0"/>
        <v>6.8315065001274533</v>
      </c>
      <c r="G42" s="115" t="s">
        <v>77</v>
      </c>
      <c r="H42" s="113">
        <f>SUM(H43:H50)</f>
        <v>748</v>
      </c>
      <c r="I42" s="114">
        <f t="shared" si="1"/>
        <v>19.067040530206476</v>
      </c>
      <c r="J42" s="115" t="s">
        <v>77</v>
      </c>
      <c r="K42" s="113">
        <f>SUM(K43:K50)</f>
        <v>890</v>
      </c>
      <c r="L42" s="114">
        <f t="shared" si="2"/>
        <v>22.686719347438185</v>
      </c>
      <c r="M42" s="115" t="s">
        <v>77</v>
      </c>
      <c r="N42" s="113">
        <f>SUM(N43:N50)</f>
        <v>1702</v>
      </c>
      <c r="O42" s="114">
        <f t="shared" si="3"/>
        <v>43.38516441498853</v>
      </c>
      <c r="P42" s="115" t="s">
        <v>77</v>
      </c>
      <c r="Q42" s="113">
        <f>SUM(Q43:Q50)</f>
        <v>315</v>
      </c>
      <c r="R42" s="96">
        <f t="shared" si="5"/>
        <v>8.0295692072393585</v>
      </c>
    </row>
    <row r="43" spans="1:18" ht="14.1" customHeight="1">
      <c r="A43" s="76" t="s">
        <v>122</v>
      </c>
      <c r="B43" s="113">
        <f t="shared" si="4"/>
        <v>348</v>
      </c>
      <c r="C43" s="114">
        <f t="shared" si="6"/>
        <v>0.80522004720255447</v>
      </c>
      <c r="E43" s="164">
        <v>11</v>
      </c>
      <c r="F43" s="114">
        <f t="shared" si="0"/>
        <v>3.1609195402298855</v>
      </c>
      <c r="G43" s="164"/>
      <c r="H43" s="164">
        <v>70</v>
      </c>
      <c r="I43" s="114">
        <f t="shared" si="1"/>
        <v>20.114942528735632</v>
      </c>
      <c r="J43" s="164"/>
      <c r="K43" s="164">
        <v>116</v>
      </c>
      <c r="L43" s="114">
        <f t="shared" si="2"/>
        <v>33.333333333333329</v>
      </c>
      <c r="M43" s="164"/>
      <c r="N43" s="164">
        <v>145</v>
      </c>
      <c r="O43" s="114">
        <f t="shared" si="3"/>
        <v>41.666666666666671</v>
      </c>
      <c r="P43" s="164"/>
      <c r="Q43" s="164">
        <v>6</v>
      </c>
      <c r="R43" s="96">
        <f t="shared" si="5"/>
        <v>1.7241379310344827</v>
      </c>
    </row>
    <row r="44" spans="1:18" ht="14.1" customHeight="1">
      <c r="A44" s="76" t="s">
        <v>298</v>
      </c>
      <c r="B44" s="113">
        <f t="shared" si="4"/>
        <v>371</v>
      </c>
      <c r="C44" s="114">
        <f t="shared" si="6"/>
        <v>0.85843861354065432</v>
      </c>
      <c r="E44" s="164">
        <v>25</v>
      </c>
      <c r="F44" s="114">
        <f t="shared" si="0"/>
        <v>6.7385444743935308</v>
      </c>
      <c r="G44" s="164"/>
      <c r="H44" s="164">
        <v>71</v>
      </c>
      <c r="I44" s="114">
        <f t="shared" si="1"/>
        <v>19.137466307277627</v>
      </c>
      <c r="J44" s="164"/>
      <c r="K44" s="164">
        <v>100</v>
      </c>
      <c r="L44" s="114">
        <f t="shared" si="2"/>
        <v>26.954177897574123</v>
      </c>
      <c r="M44" s="164"/>
      <c r="N44" s="164">
        <v>155</v>
      </c>
      <c r="O44" s="114">
        <f t="shared" si="3"/>
        <v>41.77897574123989</v>
      </c>
      <c r="P44" s="164"/>
      <c r="Q44" s="164">
        <v>20</v>
      </c>
      <c r="R44" s="96">
        <f t="shared" si="5"/>
        <v>5.3908355795148255</v>
      </c>
    </row>
    <row r="45" spans="1:18" ht="14.1" customHeight="1">
      <c r="A45" s="76" t="s">
        <v>116</v>
      </c>
      <c r="B45" s="113">
        <f t="shared" si="4"/>
        <v>543</v>
      </c>
      <c r="C45" s="114">
        <f t="shared" si="6"/>
        <v>1.2564209357212273</v>
      </c>
      <c r="E45" s="164">
        <v>14</v>
      </c>
      <c r="F45" s="114">
        <f t="shared" si="0"/>
        <v>2.5782688766114181</v>
      </c>
      <c r="G45" s="164"/>
      <c r="H45" s="164">
        <v>129</v>
      </c>
      <c r="I45" s="114">
        <f t="shared" si="1"/>
        <v>23.756906077348066</v>
      </c>
      <c r="J45" s="164"/>
      <c r="K45" s="164">
        <v>118</v>
      </c>
      <c r="L45" s="114">
        <f t="shared" si="2"/>
        <v>21.731123388581953</v>
      </c>
      <c r="M45" s="164"/>
      <c r="N45" s="164">
        <v>218</v>
      </c>
      <c r="O45" s="114">
        <f t="shared" si="3"/>
        <v>40.147329650092075</v>
      </c>
      <c r="P45" s="164"/>
      <c r="Q45" s="164">
        <v>64</v>
      </c>
      <c r="R45" s="96">
        <f t="shared" si="5"/>
        <v>11.786372007366483</v>
      </c>
    </row>
    <row r="46" spans="1:18" ht="14.1" customHeight="1">
      <c r="A46" s="76" t="s">
        <v>117</v>
      </c>
      <c r="B46" s="113">
        <f t="shared" si="4"/>
        <v>729</v>
      </c>
      <c r="C46" s="114">
        <f t="shared" si="6"/>
        <v>1.6867971678467306</v>
      </c>
      <c r="E46" s="164">
        <v>45</v>
      </c>
      <c r="F46" s="114">
        <f t="shared" si="0"/>
        <v>6.1728395061728394</v>
      </c>
      <c r="G46" s="164"/>
      <c r="H46" s="164">
        <v>148</v>
      </c>
      <c r="I46" s="114">
        <f t="shared" si="1"/>
        <v>20.301783264746227</v>
      </c>
      <c r="J46" s="164"/>
      <c r="K46" s="164">
        <v>178</v>
      </c>
      <c r="L46" s="114">
        <f t="shared" si="2"/>
        <v>24.417009602194785</v>
      </c>
      <c r="M46" s="164"/>
      <c r="N46" s="164">
        <v>328</v>
      </c>
      <c r="O46" s="114">
        <f t="shared" si="3"/>
        <v>44.993141289437588</v>
      </c>
      <c r="P46" s="164"/>
      <c r="Q46" s="164">
        <v>30</v>
      </c>
      <c r="R46" s="96">
        <f t="shared" si="5"/>
        <v>4.1152263374485596</v>
      </c>
    </row>
    <row r="47" spans="1:18" ht="14.1" customHeight="1">
      <c r="A47" s="76" t="s">
        <v>169</v>
      </c>
      <c r="B47" s="113">
        <f t="shared" si="4"/>
        <v>596</v>
      </c>
      <c r="C47" s="114">
        <f t="shared" si="6"/>
        <v>1.3790550233698922</v>
      </c>
      <c r="E47" s="164">
        <v>31</v>
      </c>
      <c r="F47" s="114">
        <f t="shared" si="0"/>
        <v>5.201342281879195</v>
      </c>
      <c r="G47" s="164"/>
      <c r="H47" s="164">
        <v>158</v>
      </c>
      <c r="I47" s="114">
        <f t="shared" si="1"/>
        <v>26.51006711409396</v>
      </c>
      <c r="J47" s="164"/>
      <c r="K47" s="164">
        <v>152</v>
      </c>
      <c r="L47" s="114">
        <f t="shared" si="2"/>
        <v>25.503355704697988</v>
      </c>
      <c r="M47" s="164"/>
      <c r="N47" s="164">
        <v>240</v>
      </c>
      <c r="O47" s="114">
        <f t="shared" si="3"/>
        <v>40.268456375838923</v>
      </c>
      <c r="P47" s="164"/>
      <c r="Q47" s="164">
        <v>15</v>
      </c>
      <c r="R47" s="96">
        <f t="shared" si="5"/>
        <v>2.5167785234899327</v>
      </c>
    </row>
    <row r="48" spans="1:18" ht="14.1" customHeight="1">
      <c r="A48" s="76" t="s">
        <v>121</v>
      </c>
      <c r="B48" s="113">
        <f t="shared" si="4"/>
        <v>261</v>
      </c>
      <c r="C48" s="114">
        <f t="shared" si="6"/>
        <v>0.60391503540191582</v>
      </c>
      <c r="E48" s="164">
        <v>17</v>
      </c>
      <c r="F48" s="114">
        <f t="shared" si="0"/>
        <v>6.5134099616858236</v>
      </c>
      <c r="G48" s="164"/>
      <c r="H48" s="164">
        <v>33</v>
      </c>
      <c r="I48" s="114">
        <f t="shared" si="1"/>
        <v>12.643678160919542</v>
      </c>
      <c r="J48" s="164"/>
      <c r="K48" s="164">
        <v>50</v>
      </c>
      <c r="L48" s="114">
        <f t="shared" si="2"/>
        <v>19.157088122605366</v>
      </c>
      <c r="M48" s="164"/>
      <c r="N48" s="164">
        <v>137</v>
      </c>
      <c r="O48" s="114">
        <f t="shared" si="3"/>
        <v>52.490421455938694</v>
      </c>
      <c r="P48" s="164"/>
      <c r="Q48" s="164">
        <v>24</v>
      </c>
      <c r="R48" s="96">
        <f t="shared" si="5"/>
        <v>9.1954022988505741</v>
      </c>
    </row>
    <row r="49" spans="1:18" ht="14.1" customHeight="1">
      <c r="A49" s="76" t="s">
        <v>120</v>
      </c>
      <c r="B49" s="113">
        <f t="shared" si="4"/>
        <v>562</v>
      </c>
      <c r="C49" s="114">
        <f t="shared" si="6"/>
        <v>1.3003840992179185</v>
      </c>
      <c r="E49" s="164">
        <v>47</v>
      </c>
      <c r="F49" s="114">
        <f t="shared" si="0"/>
        <v>8.362989323843415</v>
      </c>
      <c r="G49" s="164"/>
      <c r="H49" s="164">
        <v>86</v>
      </c>
      <c r="I49" s="114">
        <f t="shared" si="1"/>
        <v>15.302491103202847</v>
      </c>
      <c r="J49" s="164"/>
      <c r="K49" s="164">
        <v>96</v>
      </c>
      <c r="L49" s="114">
        <f t="shared" si="2"/>
        <v>17.081850533807831</v>
      </c>
      <c r="M49" s="164"/>
      <c r="N49" s="164">
        <v>252</v>
      </c>
      <c r="O49" s="114">
        <f t="shared" si="3"/>
        <v>44.839857651245552</v>
      </c>
      <c r="P49" s="164"/>
      <c r="Q49" s="164">
        <v>81</v>
      </c>
      <c r="R49" s="96">
        <f t="shared" si="5"/>
        <v>14.412811387900357</v>
      </c>
    </row>
    <row r="50" spans="1:18" ht="14.1" customHeight="1">
      <c r="A50" s="76" t="s">
        <v>119</v>
      </c>
      <c r="B50" s="113">
        <f t="shared" si="4"/>
        <v>513</v>
      </c>
      <c r="C50" s="114">
        <f t="shared" si="6"/>
        <v>1.1870054144106623</v>
      </c>
      <c r="E50" s="164">
        <v>78</v>
      </c>
      <c r="F50" s="114">
        <f t="shared" si="0"/>
        <v>15.204678362573098</v>
      </c>
      <c r="G50" s="164"/>
      <c r="H50" s="164">
        <v>53</v>
      </c>
      <c r="I50" s="114">
        <f t="shared" si="1"/>
        <v>10.331384015594541</v>
      </c>
      <c r="J50" s="164"/>
      <c r="K50" s="164">
        <v>80</v>
      </c>
      <c r="L50" s="114">
        <f t="shared" si="2"/>
        <v>15.594541910331383</v>
      </c>
      <c r="M50" s="164"/>
      <c r="N50" s="164">
        <v>227</v>
      </c>
      <c r="O50" s="114">
        <f t="shared" si="3"/>
        <v>44.249512670565302</v>
      </c>
      <c r="P50" s="164"/>
      <c r="Q50" s="164">
        <v>75</v>
      </c>
      <c r="R50" s="96">
        <f t="shared" si="5"/>
        <v>14.619883040935672</v>
      </c>
    </row>
    <row r="51" spans="1:18" ht="10.5" customHeight="1">
      <c r="B51" s="113">
        <f t="shared" si="4"/>
        <v>0</v>
      </c>
      <c r="C51" s="114" t="str">
        <f t="shared" si="6"/>
        <v/>
      </c>
      <c r="E51" s="164"/>
      <c r="F51" s="114" t="str">
        <f t="shared" si="0"/>
        <v/>
      </c>
      <c r="G51" s="164"/>
      <c r="H51" s="164"/>
      <c r="I51" s="114" t="str">
        <f t="shared" si="1"/>
        <v/>
      </c>
      <c r="J51" s="164"/>
      <c r="K51" s="164"/>
      <c r="L51" s="114" t="str">
        <f t="shared" si="2"/>
        <v/>
      </c>
      <c r="M51" s="164"/>
      <c r="N51" s="164"/>
      <c r="O51" s="114" t="str">
        <f t="shared" si="3"/>
        <v/>
      </c>
      <c r="P51" s="164"/>
      <c r="Q51" s="164"/>
      <c r="R51" s="96" t="str">
        <f t="shared" si="5"/>
        <v/>
      </c>
    </row>
    <row r="52" spans="1:18" ht="14.1" customHeight="1">
      <c r="A52" s="76" t="s">
        <v>123</v>
      </c>
      <c r="B52" s="113">
        <f t="shared" si="4"/>
        <v>979</v>
      </c>
      <c r="C52" s="114">
        <f t="shared" si="6"/>
        <v>2.2652598454347728</v>
      </c>
      <c r="E52" s="164">
        <v>151</v>
      </c>
      <c r="F52" s="114">
        <f t="shared" si="0"/>
        <v>15.423901940755874</v>
      </c>
      <c r="G52" s="164"/>
      <c r="H52" s="164">
        <v>219</v>
      </c>
      <c r="I52" s="114">
        <f t="shared" si="1"/>
        <v>22.36976506639428</v>
      </c>
      <c r="J52" s="164"/>
      <c r="K52" s="164">
        <v>157</v>
      </c>
      <c r="L52" s="114">
        <f t="shared" si="2"/>
        <v>16.036772216547497</v>
      </c>
      <c r="M52" s="164"/>
      <c r="N52" s="164">
        <v>412</v>
      </c>
      <c r="O52" s="114">
        <f t="shared" si="3"/>
        <v>42.08375893769152</v>
      </c>
      <c r="P52" s="164"/>
      <c r="Q52" s="164">
        <v>40</v>
      </c>
      <c r="R52" s="96">
        <f t="shared" si="5"/>
        <v>4.085801838610827</v>
      </c>
    </row>
    <row r="53" spans="1:18" ht="11.25" customHeight="1">
      <c r="B53" s="113">
        <f t="shared" si="4"/>
        <v>0</v>
      </c>
      <c r="C53" s="114" t="str">
        <f t="shared" si="6"/>
        <v/>
      </c>
      <c r="F53" s="114" t="str">
        <f t="shared" si="0"/>
        <v/>
      </c>
      <c r="I53" s="114" t="str">
        <f t="shared" si="1"/>
        <v/>
      </c>
      <c r="L53" s="114" t="str">
        <f t="shared" si="2"/>
        <v/>
      </c>
      <c r="O53" s="114" t="str">
        <f t="shared" si="3"/>
        <v/>
      </c>
      <c r="R53" s="96" t="str">
        <f t="shared" si="5"/>
        <v/>
      </c>
    </row>
    <row r="54" spans="1:18" ht="14.1" customHeight="1">
      <c r="A54" s="76" t="s">
        <v>124</v>
      </c>
      <c r="B54" s="113">
        <f t="shared" si="4"/>
        <v>3363</v>
      </c>
      <c r="C54" s="114">
        <f t="shared" si="6"/>
        <v>7.7814799389143419</v>
      </c>
      <c r="E54" s="113">
        <f>SUM(E55:E59)</f>
        <v>333</v>
      </c>
      <c r="F54" s="114">
        <f t="shared" si="0"/>
        <v>9.9018733273862622</v>
      </c>
      <c r="G54" s="115" t="s">
        <v>77</v>
      </c>
      <c r="H54" s="113">
        <f>SUM(H55:H59)</f>
        <v>623</v>
      </c>
      <c r="I54" s="114">
        <f t="shared" si="1"/>
        <v>18.525126375260186</v>
      </c>
      <c r="J54" s="115" t="s">
        <v>77</v>
      </c>
      <c r="K54" s="113">
        <f>SUM(K55:K59)</f>
        <v>748</v>
      </c>
      <c r="L54" s="114">
        <f t="shared" si="2"/>
        <v>22.242045792447222</v>
      </c>
      <c r="M54" s="115" t="s">
        <v>77</v>
      </c>
      <c r="N54" s="113">
        <f>SUM(N55:N59)</f>
        <v>1495</v>
      </c>
      <c r="O54" s="114">
        <f t="shared" si="3"/>
        <v>44.454356229556943</v>
      </c>
      <c r="P54" s="115" t="s">
        <v>77</v>
      </c>
      <c r="Q54" s="113">
        <f>SUM(Q55:Q59)</f>
        <v>164</v>
      </c>
      <c r="R54" s="96">
        <f t="shared" si="5"/>
        <v>4.8765982753493908</v>
      </c>
    </row>
    <row r="55" spans="1:18" ht="14.1" customHeight="1">
      <c r="A55" s="76" t="s">
        <v>125</v>
      </c>
      <c r="B55" s="113">
        <f t="shared" si="4"/>
        <v>179</v>
      </c>
      <c r="C55" s="114">
        <f t="shared" si="6"/>
        <v>0.41417927715303815</v>
      </c>
      <c r="E55" s="164">
        <v>65</v>
      </c>
      <c r="F55" s="114">
        <f t="shared" si="0"/>
        <v>36.312849162011176</v>
      </c>
      <c r="G55" s="164"/>
      <c r="H55" s="164">
        <v>50</v>
      </c>
      <c r="I55" s="114">
        <f t="shared" si="1"/>
        <v>27.932960893854748</v>
      </c>
      <c r="J55" s="164"/>
      <c r="K55" s="164">
        <v>48</v>
      </c>
      <c r="L55" s="114">
        <f t="shared" si="2"/>
        <v>26.815642458100559</v>
      </c>
      <c r="M55" s="164"/>
      <c r="N55" s="164">
        <v>16</v>
      </c>
      <c r="O55" s="114">
        <f t="shared" si="3"/>
        <v>8.938547486033519</v>
      </c>
      <c r="P55" s="164"/>
      <c r="Q55" s="164">
        <v>0</v>
      </c>
      <c r="R55" s="96">
        <f t="shared" si="5"/>
        <v>0</v>
      </c>
    </row>
    <row r="56" spans="1:18" ht="14.1" customHeight="1">
      <c r="A56" s="76" t="s">
        <v>126</v>
      </c>
      <c r="B56" s="113">
        <f t="shared" si="4"/>
        <v>2108</v>
      </c>
      <c r="C56" s="114">
        <f t="shared" si="6"/>
        <v>4.87759729742237</v>
      </c>
      <c r="E56" s="164">
        <v>155</v>
      </c>
      <c r="F56" s="114">
        <f t="shared" si="0"/>
        <v>7.3529411764705888</v>
      </c>
      <c r="G56" s="164"/>
      <c r="H56" s="164">
        <v>423</v>
      </c>
      <c r="I56" s="114">
        <f t="shared" si="1"/>
        <v>20.066413662239089</v>
      </c>
      <c r="J56" s="164"/>
      <c r="K56" s="164">
        <v>453</v>
      </c>
      <c r="L56" s="114">
        <f t="shared" si="2"/>
        <v>21.489563567362431</v>
      </c>
      <c r="M56" s="164"/>
      <c r="N56" s="164">
        <v>952</v>
      </c>
      <c r="O56" s="114">
        <f t="shared" si="3"/>
        <v>45.161290322580641</v>
      </c>
      <c r="P56" s="164"/>
      <c r="Q56" s="164">
        <v>125</v>
      </c>
      <c r="R56" s="96">
        <f t="shared" si="5"/>
        <v>5.9297912713472485</v>
      </c>
    </row>
    <row r="57" spans="1:18" ht="14.1" customHeight="1">
      <c r="A57" s="76" t="s">
        <v>127</v>
      </c>
      <c r="B57" s="113">
        <f t="shared" si="4"/>
        <v>352</v>
      </c>
      <c r="C57" s="114">
        <f t="shared" si="6"/>
        <v>0.81447545004396316</v>
      </c>
      <c r="E57" s="164">
        <v>46</v>
      </c>
      <c r="F57" s="114">
        <f t="shared" si="0"/>
        <v>13.068181818181818</v>
      </c>
      <c r="G57" s="164"/>
      <c r="H57" s="164">
        <v>35</v>
      </c>
      <c r="I57" s="114">
        <f t="shared" si="1"/>
        <v>9.9431818181818183</v>
      </c>
      <c r="J57" s="164"/>
      <c r="K57" s="164">
        <v>63</v>
      </c>
      <c r="L57" s="114">
        <f t="shared" si="2"/>
        <v>17.897727272727273</v>
      </c>
      <c r="M57" s="164"/>
      <c r="N57" s="164">
        <v>196</v>
      </c>
      <c r="O57" s="114">
        <f t="shared" si="3"/>
        <v>55.68181818181818</v>
      </c>
      <c r="P57" s="164"/>
      <c r="Q57" s="164">
        <v>12</v>
      </c>
      <c r="R57" s="96">
        <f t="shared" si="5"/>
        <v>3.4090909090909087</v>
      </c>
    </row>
    <row r="58" spans="1:18" ht="14.1" customHeight="1">
      <c r="A58" s="76" t="s">
        <v>170</v>
      </c>
      <c r="B58" s="113">
        <f t="shared" si="4"/>
        <v>463</v>
      </c>
      <c r="C58" s="114">
        <f t="shared" si="6"/>
        <v>1.0713128788930537</v>
      </c>
      <c r="E58" s="164">
        <v>63</v>
      </c>
      <c r="F58" s="114">
        <f t="shared" si="0"/>
        <v>13.606911447084233</v>
      </c>
      <c r="G58" s="164"/>
      <c r="H58" s="164">
        <v>53</v>
      </c>
      <c r="I58" s="114">
        <f t="shared" si="1"/>
        <v>11.447084233261338</v>
      </c>
      <c r="J58" s="164"/>
      <c r="K58" s="164">
        <v>93</v>
      </c>
      <c r="L58" s="114">
        <f t="shared" si="2"/>
        <v>20.086393088552914</v>
      </c>
      <c r="M58" s="164"/>
      <c r="N58" s="164">
        <v>229</v>
      </c>
      <c r="O58" s="114">
        <f t="shared" si="3"/>
        <v>49.460043196544277</v>
      </c>
      <c r="P58" s="164"/>
      <c r="Q58" s="164">
        <v>25</v>
      </c>
      <c r="R58" s="96">
        <f t="shared" si="5"/>
        <v>5.3995680345572357</v>
      </c>
    </row>
    <row r="59" spans="1:18" ht="14.1" customHeight="1">
      <c r="A59" s="76" t="s">
        <v>129</v>
      </c>
      <c r="B59" s="113">
        <f t="shared" si="4"/>
        <v>261</v>
      </c>
      <c r="C59" s="114">
        <f t="shared" si="6"/>
        <v>0.60391503540191582</v>
      </c>
      <c r="E59" s="164">
        <v>4</v>
      </c>
      <c r="F59" s="114">
        <f t="shared" si="0"/>
        <v>1.5325670498084289</v>
      </c>
      <c r="G59" s="164"/>
      <c r="H59" s="164">
        <v>62</v>
      </c>
      <c r="I59" s="114">
        <f t="shared" si="1"/>
        <v>23.754789272030653</v>
      </c>
      <c r="J59" s="164"/>
      <c r="K59" s="164">
        <v>91</v>
      </c>
      <c r="L59" s="114">
        <f t="shared" si="2"/>
        <v>34.865900383141764</v>
      </c>
      <c r="M59" s="164"/>
      <c r="N59" s="164">
        <v>102</v>
      </c>
      <c r="O59" s="114">
        <f t="shared" si="3"/>
        <v>39.080459770114942</v>
      </c>
      <c r="P59" s="164"/>
      <c r="Q59" s="164">
        <v>2</v>
      </c>
      <c r="R59" s="96">
        <f t="shared" si="5"/>
        <v>0.76628352490421447</v>
      </c>
    </row>
    <row r="60" spans="1:18" ht="11.25" customHeight="1">
      <c r="B60" s="113">
        <f t="shared" si="4"/>
        <v>0</v>
      </c>
      <c r="C60" s="114" t="str">
        <f t="shared" si="6"/>
        <v/>
      </c>
      <c r="F60" s="114" t="str">
        <f t="shared" si="0"/>
        <v/>
      </c>
      <c r="I60" s="114" t="str">
        <f t="shared" si="1"/>
        <v/>
      </c>
      <c r="L60" s="114" t="str">
        <f t="shared" si="2"/>
        <v/>
      </c>
      <c r="O60" s="114" t="str">
        <f t="shared" si="3"/>
        <v/>
      </c>
      <c r="R60" s="96" t="str">
        <f t="shared" si="5"/>
        <v/>
      </c>
    </row>
    <row r="61" spans="1:18" ht="14.1" customHeight="1">
      <c r="A61" s="127" t="s">
        <v>171</v>
      </c>
      <c r="B61" s="113">
        <f t="shared" si="4"/>
        <v>4182</v>
      </c>
      <c r="C61" s="114">
        <f t="shared" si="6"/>
        <v>9.6765236706927666</v>
      </c>
      <c r="E61" s="113">
        <f>SUM(E62+E64+E71+E73)</f>
        <v>290</v>
      </c>
      <c r="F61" s="114">
        <f t="shared" si="0"/>
        <v>6.9344811095169785</v>
      </c>
      <c r="H61" s="113">
        <f>SUM(H62+H64+H71+H73)</f>
        <v>493</v>
      </c>
      <c r="I61" s="114">
        <f t="shared" si="1"/>
        <v>11.788617886178862</v>
      </c>
      <c r="K61" s="113">
        <f>SUM(K62+K64+K71+K73)</f>
        <v>961</v>
      </c>
      <c r="L61" s="114">
        <f t="shared" si="2"/>
        <v>22.979435676709709</v>
      </c>
      <c r="N61" s="113">
        <f>SUM(N62+N64+N71+N73)</f>
        <v>1894</v>
      </c>
      <c r="O61" s="114">
        <f t="shared" si="3"/>
        <v>45.289335246293639</v>
      </c>
      <c r="Q61" s="113">
        <f>SUM(Q62+Q64+Q71+Q73)</f>
        <v>544</v>
      </c>
      <c r="R61" s="96">
        <f t="shared" si="5"/>
        <v>13.008130081300814</v>
      </c>
    </row>
    <row r="62" spans="1:18" ht="14.1" customHeight="1">
      <c r="A62" s="76" t="s">
        <v>172</v>
      </c>
      <c r="B62" s="113">
        <f t="shared" si="4"/>
        <v>616</v>
      </c>
      <c r="C62" s="114">
        <f t="shared" si="6"/>
        <v>1.4253320375769354</v>
      </c>
      <c r="E62" s="164">
        <v>33</v>
      </c>
      <c r="F62" s="114">
        <f t="shared" si="0"/>
        <v>5.3571428571428568</v>
      </c>
      <c r="G62" s="164"/>
      <c r="H62" s="164">
        <v>55</v>
      </c>
      <c r="I62" s="114">
        <f t="shared" si="1"/>
        <v>8.9285714285714288</v>
      </c>
      <c r="J62" s="164"/>
      <c r="K62" s="164">
        <v>198</v>
      </c>
      <c r="L62" s="114">
        <f t="shared" si="2"/>
        <v>32.142857142857146</v>
      </c>
      <c r="M62" s="164"/>
      <c r="N62" s="164">
        <v>291</v>
      </c>
      <c r="O62" s="114">
        <f t="shared" si="3"/>
        <v>47.240259740259738</v>
      </c>
      <c r="P62" s="164"/>
      <c r="Q62" s="164">
        <v>39</v>
      </c>
      <c r="R62" s="96">
        <f t="shared" si="5"/>
        <v>6.3311688311688306</v>
      </c>
    </row>
    <row r="63" spans="1:18" ht="11.25" customHeight="1">
      <c r="B63" s="113">
        <f t="shared" si="4"/>
        <v>0</v>
      </c>
      <c r="C63" s="114" t="str">
        <f t="shared" si="6"/>
        <v/>
      </c>
      <c r="F63" s="114" t="str">
        <f t="shared" si="0"/>
        <v/>
      </c>
      <c r="I63" s="114" t="str">
        <f t="shared" si="1"/>
        <v/>
      </c>
      <c r="L63" s="114" t="str">
        <f t="shared" si="2"/>
        <v/>
      </c>
      <c r="O63" s="114" t="str">
        <f t="shared" si="3"/>
        <v/>
      </c>
      <c r="R63" s="96" t="str">
        <f t="shared" si="5"/>
        <v/>
      </c>
    </row>
    <row r="64" spans="1:18" ht="14.1" customHeight="1">
      <c r="A64" s="76" t="s">
        <v>130</v>
      </c>
      <c r="B64" s="113">
        <f t="shared" si="4"/>
        <v>2559</v>
      </c>
      <c r="C64" s="114">
        <f t="shared" si="6"/>
        <v>5.9211439677911981</v>
      </c>
      <c r="E64" s="113">
        <f>SUM(E65:E69)</f>
        <v>209</v>
      </c>
      <c r="F64" s="114">
        <f t="shared" si="0"/>
        <v>8.1672528331379439</v>
      </c>
      <c r="G64" s="115" t="s">
        <v>77</v>
      </c>
      <c r="H64" s="113">
        <f>SUM(H65:H69)</f>
        <v>231</v>
      </c>
      <c r="I64" s="114">
        <f t="shared" si="1"/>
        <v>9.0269636576787811</v>
      </c>
      <c r="J64" s="115" t="s">
        <v>77</v>
      </c>
      <c r="K64" s="113">
        <f>SUM(K65:K69)</f>
        <v>500</v>
      </c>
      <c r="L64" s="114">
        <f t="shared" si="2"/>
        <v>19.538882375928097</v>
      </c>
      <c r="M64" s="115" t="s">
        <v>77</v>
      </c>
      <c r="N64" s="113">
        <f>SUM(N65:N69)</f>
        <v>1168</v>
      </c>
      <c r="O64" s="114">
        <f t="shared" si="3"/>
        <v>45.642829230168033</v>
      </c>
      <c r="P64" s="115" t="s">
        <v>77</v>
      </c>
      <c r="Q64" s="113">
        <f>SUM(Q65:Q69)</f>
        <v>451</v>
      </c>
      <c r="R64" s="96">
        <f t="shared" si="5"/>
        <v>17.624071903087142</v>
      </c>
    </row>
    <row r="65" spans="1:18" ht="14.1" customHeight="1">
      <c r="A65" s="76" t="s">
        <v>131</v>
      </c>
      <c r="B65" s="113">
        <f t="shared" si="4"/>
        <v>749</v>
      </c>
      <c r="C65" s="114">
        <f t="shared" si="6"/>
        <v>1.7330741820537738</v>
      </c>
      <c r="E65" s="164">
        <v>5</v>
      </c>
      <c r="F65" s="114">
        <f t="shared" si="0"/>
        <v>0.66755674232309747</v>
      </c>
      <c r="G65" s="164"/>
      <c r="H65" s="164">
        <v>48</v>
      </c>
      <c r="I65" s="114">
        <f t="shared" si="1"/>
        <v>6.4085447263017361</v>
      </c>
      <c r="J65" s="164"/>
      <c r="K65" s="164">
        <v>182</v>
      </c>
      <c r="L65" s="114">
        <f t="shared" si="2"/>
        <v>24.299065420560748</v>
      </c>
      <c r="M65" s="164"/>
      <c r="N65" s="164">
        <v>200</v>
      </c>
      <c r="O65" s="114">
        <f t="shared" si="3"/>
        <v>26.702269692923895</v>
      </c>
      <c r="P65" s="164"/>
      <c r="Q65" s="164">
        <v>314</v>
      </c>
      <c r="R65" s="96">
        <f t="shared" si="5"/>
        <v>41.922563417890515</v>
      </c>
    </row>
    <row r="66" spans="1:18" ht="14.1" customHeight="1">
      <c r="A66" s="76" t="s">
        <v>132</v>
      </c>
      <c r="B66" s="113">
        <f t="shared" si="4"/>
        <v>516</v>
      </c>
      <c r="C66" s="114">
        <f t="shared" si="6"/>
        <v>1.1939469665417188</v>
      </c>
      <c r="E66" s="164">
        <v>47</v>
      </c>
      <c r="F66" s="114">
        <f t="shared" si="0"/>
        <v>9.1085271317829459</v>
      </c>
      <c r="G66" s="164"/>
      <c r="H66" s="164">
        <v>33</v>
      </c>
      <c r="I66" s="114">
        <f t="shared" si="1"/>
        <v>6.395348837209303</v>
      </c>
      <c r="J66" s="164"/>
      <c r="K66" s="164">
        <v>93</v>
      </c>
      <c r="L66" s="114">
        <f t="shared" si="2"/>
        <v>18.023255813953487</v>
      </c>
      <c r="M66" s="164"/>
      <c r="N66" s="164">
        <v>312</v>
      </c>
      <c r="O66" s="114">
        <f t="shared" si="3"/>
        <v>60.465116279069761</v>
      </c>
      <c r="P66" s="164"/>
      <c r="Q66" s="164">
        <v>31</v>
      </c>
      <c r="R66" s="96">
        <f t="shared" si="5"/>
        <v>6.0077519379844961</v>
      </c>
    </row>
    <row r="67" spans="1:18" ht="14.1" customHeight="1">
      <c r="A67" s="76" t="s">
        <v>135</v>
      </c>
      <c r="B67" s="113">
        <f t="shared" si="4"/>
        <v>812</v>
      </c>
      <c r="C67" s="114">
        <f>IF(A67&lt;&gt;0,B67/$B$12*100,"")</f>
        <v>1.8788467768059605</v>
      </c>
      <c r="E67" s="164">
        <v>88</v>
      </c>
      <c r="F67" s="114">
        <f t="shared" si="0"/>
        <v>10.83743842364532</v>
      </c>
      <c r="G67" s="164"/>
      <c r="H67" s="164">
        <v>88</v>
      </c>
      <c r="I67" s="114">
        <f t="shared" si="1"/>
        <v>10.83743842364532</v>
      </c>
      <c r="J67" s="164"/>
      <c r="K67" s="164">
        <v>123</v>
      </c>
      <c r="L67" s="114">
        <f t="shared" si="2"/>
        <v>15.147783251231528</v>
      </c>
      <c r="M67" s="164"/>
      <c r="N67" s="164">
        <v>425</v>
      </c>
      <c r="O67" s="114">
        <f t="shared" si="3"/>
        <v>52.33990147783252</v>
      </c>
      <c r="P67" s="164"/>
      <c r="Q67" s="164">
        <v>88</v>
      </c>
      <c r="R67" s="96">
        <f t="shared" si="5"/>
        <v>10.83743842364532</v>
      </c>
    </row>
    <row r="68" spans="1:18" ht="14.1" customHeight="1">
      <c r="A68" s="76" t="s">
        <v>133</v>
      </c>
      <c r="B68" s="113">
        <f t="shared" si="4"/>
        <v>141</v>
      </c>
      <c r="C68" s="114">
        <f>IF(A68&lt;&gt;0,B68/$B$12*100,"")</f>
        <v>0.32625295015965572</v>
      </c>
      <c r="E68" s="164">
        <v>19</v>
      </c>
      <c r="F68" s="114">
        <f t="shared" si="0"/>
        <v>13.475177304964539</v>
      </c>
      <c r="G68" s="164"/>
      <c r="H68" s="164">
        <v>18</v>
      </c>
      <c r="I68" s="114">
        <f t="shared" si="1"/>
        <v>12.76595744680851</v>
      </c>
      <c r="J68" s="164"/>
      <c r="K68" s="164">
        <v>23</v>
      </c>
      <c r="L68" s="114">
        <f t="shared" si="2"/>
        <v>16.312056737588655</v>
      </c>
      <c r="M68" s="164"/>
      <c r="N68" s="164">
        <v>69</v>
      </c>
      <c r="O68" s="114">
        <f t="shared" si="3"/>
        <v>48.936170212765958</v>
      </c>
      <c r="P68" s="164"/>
      <c r="Q68" s="164">
        <v>12</v>
      </c>
      <c r="R68" s="96">
        <f t="shared" si="5"/>
        <v>8.5106382978723403</v>
      </c>
    </row>
    <row r="69" spans="1:18" ht="14.1" customHeight="1">
      <c r="A69" s="76" t="s">
        <v>134</v>
      </c>
      <c r="B69" s="113">
        <f t="shared" si="4"/>
        <v>341</v>
      </c>
      <c r="C69" s="114">
        <f t="shared" si="6"/>
        <v>0.78902309223008937</v>
      </c>
      <c r="E69" s="164">
        <v>50</v>
      </c>
      <c r="F69" s="114">
        <f t="shared" si="0"/>
        <v>14.66275659824047</v>
      </c>
      <c r="G69" s="164"/>
      <c r="H69" s="164">
        <v>44</v>
      </c>
      <c r="I69" s="114">
        <f t="shared" si="1"/>
        <v>12.903225806451612</v>
      </c>
      <c r="J69" s="164"/>
      <c r="K69" s="164">
        <v>79</v>
      </c>
      <c r="L69" s="114">
        <f t="shared" si="2"/>
        <v>23.167155425219939</v>
      </c>
      <c r="M69" s="164"/>
      <c r="N69" s="164">
        <v>162</v>
      </c>
      <c r="O69" s="114">
        <f t="shared" si="3"/>
        <v>47.507331378299121</v>
      </c>
      <c r="P69" s="164"/>
      <c r="Q69" s="164">
        <v>6</v>
      </c>
      <c r="R69" s="96">
        <f t="shared" si="5"/>
        <v>1.7595307917888565</v>
      </c>
    </row>
    <row r="70" spans="1:18" ht="11.25" customHeight="1">
      <c r="B70" s="113">
        <f t="shared" si="4"/>
        <v>0</v>
      </c>
      <c r="C70" s="114" t="str">
        <f t="shared" si="6"/>
        <v/>
      </c>
      <c r="E70" s="165"/>
      <c r="F70" s="114" t="str">
        <f t="shared" si="0"/>
        <v/>
      </c>
      <c r="G70" s="165"/>
      <c r="H70" s="165"/>
      <c r="I70" s="114" t="str">
        <f t="shared" si="1"/>
        <v/>
      </c>
      <c r="J70" s="165"/>
      <c r="K70" s="165"/>
      <c r="L70" s="114" t="str">
        <f t="shared" si="2"/>
        <v/>
      </c>
      <c r="M70" s="165"/>
      <c r="N70" s="165"/>
      <c r="O70" s="114" t="str">
        <f t="shared" si="3"/>
        <v/>
      </c>
      <c r="P70" s="165"/>
      <c r="Q70" s="165"/>
      <c r="R70" s="96" t="str">
        <f t="shared" si="5"/>
        <v/>
      </c>
    </row>
    <row r="71" spans="1:18" ht="14.1" customHeight="1">
      <c r="A71" s="76" t="s">
        <v>136</v>
      </c>
      <c r="B71" s="113">
        <f t="shared" si="4"/>
        <v>478</v>
      </c>
      <c r="C71" s="114">
        <f t="shared" si="6"/>
        <v>1.1060206395483363</v>
      </c>
      <c r="E71" s="164">
        <v>44</v>
      </c>
      <c r="F71" s="114">
        <f t="shared" si="0"/>
        <v>9.2050209205020916</v>
      </c>
      <c r="G71" s="164"/>
      <c r="H71" s="164">
        <v>51</v>
      </c>
      <c r="I71" s="114">
        <f t="shared" si="1"/>
        <v>10.669456066945607</v>
      </c>
      <c r="J71" s="164"/>
      <c r="K71" s="164">
        <v>116</v>
      </c>
      <c r="L71" s="114">
        <f t="shared" si="2"/>
        <v>24.267782426778243</v>
      </c>
      <c r="M71" s="164"/>
      <c r="N71" s="164">
        <v>252</v>
      </c>
      <c r="O71" s="114">
        <f t="shared" si="3"/>
        <v>52.719665271966534</v>
      </c>
      <c r="P71" s="164"/>
      <c r="Q71" s="164">
        <v>15</v>
      </c>
      <c r="R71" s="96">
        <f t="shared" si="5"/>
        <v>3.1380753138075312</v>
      </c>
    </row>
    <row r="72" spans="1:18" ht="11.25" customHeight="1">
      <c r="B72" s="113">
        <f t="shared" si="4"/>
        <v>0</v>
      </c>
      <c r="C72" s="114" t="str">
        <f t="shared" si="6"/>
        <v/>
      </c>
      <c r="E72" s="165"/>
      <c r="F72" s="114" t="str">
        <f t="shared" si="0"/>
        <v/>
      </c>
      <c r="G72" s="165"/>
      <c r="H72" s="165"/>
      <c r="I72" s="114" t="str">
        <f t="shared" si="1"/>
        <v/>
      </c>
      <c r="J72" s="165"/>
      <c r="K72" s="165"/>
      <c r="L72" s="114" t="str">
        <f t="shared" si="2"/>
        <v/>
      </c>
      <c r="M72" s="165"/>
      <c r="N72" s="165"/>
      <c r="O72" s="114" t="str">
        <f t="shared" si="3"/>
        <v/>
      </c>
      <c r="P72" s="165"/>
      <c r="Q72" s="165"/>
      <c r="R72" s="96" t="str">
        <f t="shared" si="5"/>
        <v/>
      </c>
    </row>
    <row r="73" spans="1:18" ht="14.1" customHeight="1">
      <c r="A73" s="76" t="s">
        <v>137</v>
      </c>
      <c r="B73" s="113">
        <f t="shared" si="4"/>
        <v>529</v>
      </c>
      <c r="C73" s="114">
        <f t="shared" si="6"/>
        <v>1.2240270257762971</v>
      </c>
      <c r="E73" s="164">
        <v>4</v>
      </c>
      <c r="F73" s="114">
        <f t="shared" si="0"/>
        <v>0.75614366729678639</v>
      </c>
      <c r="G73" s="164"/>
      <c r="H73" s="164">
        <v>156</v>
      </c>
      <c r="I73" s="114">
        <f t="shared" si="1"/>
        <v>29.489603024574667</v>
      </c>
      <c r="J73" s="164"/>
      <c r="K73" s="164">
        <v>147</v>
      </c>
      <c r="L73" s="114">
        <f t="shared" si="2"/>
        <v>27.788279773156898</v>
      </c>
      <c r="M73" s="164"/>
      <c r="N73" s="164">
        <v>183</v>
      </c>
      <c r="O73" s="114">
        <f t="shared" si="3"/>
        <v>34.593572778827976</v>
      </c>
      <c r="P73" s="164"/>
      <c r="Q73" s="164">
        <v>39</v>
      </c>
      <c r="R73" s="96">
        <f t="shared" si="5"/>
        <v>7.3724007561436666</v>
      </c>
    </row>
    <row r="74" spans="1:18" ht="11.25" customHeight="1">
      <c r="B74" s="113">
        <f t="shared" si="4"/>
        <v>0</v>
      </c>
      <c r="C74" s="114" t="str">
        <f t="shared" si="6"/>
        <v/>
      </c>
      <c r="F74" s="114" t="str">
        <f t="shared" si="0"/>
        <v/>
      </c>
      <c r="I74" s="114" t="str">
        <f t="shared" si="1"/>
        <v/>
      </c>
      <c r="L74" s="114" t="str">
        <f t="shared" si="2"/>
        <v/>
      </c>
      <c r="O74" s="114" t="str">
        <f t="shared" si="3"/>
        <v/>
      </c>
      <c r="R74" s="96" t="str">
        <f t="shared" si="5"/>
        <v/>
      </c>
    </row>
    <row r="75" spans="1:18" ht="14.1" customHeight="1">
      <c r="A75" s="127" t="s">
        <v>173</v>
      </c>
      <c r="B75" s="113">
        <f t="shared" si="4"/>
        <v>1382</v>
      </c>
      <c r="C75" s="114">
        <f t="shared" si="6"/>
        <v>3.1977416817066966</v>
      </c>
      <c r="E75" s="113">
        <f>SUM(E76)</f>
        <v>103</v>
      </c>
      <c r="F75" s="114">
        <f t="shared" si="0"/>
        <v>7.4529667149059327</v>
      </c>
      <c r="H75" s="113">
        <f>SUM(H76)</f>
        <v>236</v>
      </c>
      <c r="I75" s="114">
        <f t="shared" si="1"/>
        <v>17.076700434153398</v>
      </c>
      <c r="K75" s="113">
        <f>SUM(K76)</f>
        <v>466</v>
      </c>
      <c r="L75" s="114">
        <f t="shared" si="2"/>
        <v>33.719247467438493</v>
      </c>
      <c r="N75" s="113">
        <f>SUM(N76)</f>
        <v>544</v>
      </c>
      <c r="O75" s="114">
        <f t="shared" si="3"/>
        <v>39.363241678726482</v>
      </c>
      <c r="Q75" s="113">
        <f>SUM(Q76)</f>
        <v>33</v>
      </c>
      <c r="R75" s="96">
        <f t="shared" si="5"/>
        <v>2.3878437047756873</v>
      </c>
    </row>
    <row r="76" spans="1:18" ht="14.1" customHeight="1">
      <c r="A76" s="76" t="s">
        <v>174</v>
      </c>
      <c r="B76" s="113">
        <f t="shared" si="4"/>
        <v>1382</v>
      </c>
      <c r="C76" s="114">
        <f t="shared" si="6"/>
        <v>3.1977416817066966</v>
      </c>
      <c r="E76" s="113">
        <f>SUM(E77:E80)</f>
        <v>103</v>
      </c>
      <c r="F76" s="114">
        <f t="shared" ref="F76:F103" si="7">IF($A76&lt;&gt;"",E76/$B76*100,"")</f>
        <v>7.4529667149059327</v>
      </c>
      <c r="G76" s="115" t="s">
        <v>77</v>
      </c>
      <c r="H76" s="113">
        <f>SUM(H77:H80)</f>
        <v>236</v>
      </c>
      <c r="I76" s="114">
        <f t="shared" ref="I76:I103" si="8">IF($A76&lt;&gt;"",H76/$B76*100,"")</f>
        <v>17.076700434153398</v>
      </c>
      <c r="J76" s="115" t="s">
        <v>77</v>
      </c>
      <c r="K76" s="113">
        <f>SUM(K77:K80)</f>
        <v>466</v>
      </c>
      <c r="L76" s="114">
        <f t="shared" ref="L76:L103" si="9">IF($A76&lt;&gt;"",K76/$B76*100,"")</f>
        <v>33.719247467438493</v>
      </c>
      <c r="M76" s="115" t="s">
        <v>77</v>
      </c>
      <c r="N76" s="113">
        <f>SUM(N77:N80)</f>
        <v>544</v>
      </c>
      <c r="O76" s="114">
        <f t="shared" ref="O76:O103" si="10">IF($A76&lt;&gt;"",N76/$B76*100,"")</f>
        <v>39.363241678726482</v>
      </c>
      <c r="P76" s="115" t="s">
        <v>77</v>
      </c>
      <c r="Q76" s="113">
        <f>SUM(Q77:Q80)</f>
        <v>33</v>
      </c>
      <c r="R76" s="96">
        <f t="shared" si="5"/>
        <v>2.3878437047756873</v>
      </c>
    </row>
    <row r="77" spans="1:18" ht="14.1" customHeight="1">
      <c r="A77" s="76" t="s">
        <v>139</v>
      </c>
      <c r="B77" s="113">
        <f t="shared" ref="B77:B103" si="11">SUM(E77+H77+K77+N77+Q77)</f>
        <v>331</v>
      </c>
      <c r="C77" s="114">
        <f t="shared" si="6"/>
        <v>0.76588458512656765</v>
      </c>
      <c r="E77" s="164">
        <v>21</v>
      </c>
      <c r="F77" s="114">
        <f t="shared" si="7"/>
        <v>6.3444108761329305</v>
      </c>
      <c r="G77" s="164"/>
      <c r="H77" s="164">
        <v>56</v>
      </c>
      <c r="I77" s="114">
        <f t="shared" si="8"/>
        <v>16.918429003021149</v>
      </c>
      <c r="J77" s="164"/>
      <c r="K77" s="164">
        <v>118</v>
      </c>
      <c r="L77" s="114">
        <f t="shared" si="9"/>
        <v>35.649546827794559</v>
      </c>
      <c r="M77" s="164"/>
      <c r="N77" s="164">
        <v>136</v>
      </c>
      <c r="O77" s="114">
        <f t="shared" si="10"/>
        <v>41.087613293051362</v>
      </c>
      <c r="P77" s="164"/>
      <c r="Q77" s="164">
        <v>0</v>
      </c>
      <c r="R77" s="96">
        <f t="shared" si="5"/>
        <v>0</v>
      </c>
    </row>
    <row r="78" spans="1:18" ht="14.1" customHeight="1">
      <c r="A78" s="76" t="s">
        <v>140</v>
      </c>
      <c r="B78" s="113">
        <f t="shared" si="11"/>
        <v>401</v>
      </c>
      <c r="C78" s="114">
        <f t="shared" si="6"/>
        <v>0.92785413485121948</v>
      </c>
      <c r="E78" s="164">
        <v>13</v>
      </c>
      <c r="F78" s="114">
        <f t="shared" si="7"/>
        <v>3.2418952618453867</v>
      </c>
      <c r="G78" s="164"/>
      <c r="H78" s="164">
        <v>91</v>
      </c>
      <c r="I78" s="114">
        <f t="shared" si="8"/>
        <v>22.693266832917704</v>
      </c>
      <c r="J78" s="164"/>
      <c r="K78" s="164">
        <v>131</v>
      </c>
      <c r="L78" s="114">
        <f t="shared" si="9"/>
        <v>32.668329177057359</v>
      </c>
      <c r="M78" s="164"/>
      <c r="N78" s="164">
        <v>163</v>
      </c>
      <c r="O78" s="114">
        <f t="shared" si="10"/>
        <v>40.64837905236908</v>
      </c>
      <c r="P78" s="164"/>
      <c r="Q78" s="164">
        <v>3</v>
      </c>
      <c r="R78" s="96">
        <f t="shared" si="5"/>
        <v>0.74812967581047385</v>
      </c>
    </row>
    <row r="79" spans="1:18" ht="14.1" customHeight="1">
      <c r="A79" s="76" t="s">
        <v>141</v>
      </c>
      <c r="B79" s="113">
        <f t="shared" si="11"/>
        <v>353</v>
      </c>
      <c r="C79" s="114">
        <f t="shared" si="6"/>
        <v>0.81678930075431522</v>
      </c>
      <c r="E79" s="164">
        <v>32</v>
      </c>
      <c r="F79" s="114">
        <f t="shared" si="7"/>
        <v>9.0651558073654392</v>
      </c>
      <c r="G79" s="164"/>
      <c r="H79" s="164">
        <v>55</v>
      </c>
      <c r="I79" s="114">
        <f t="shared" si="8"/>
        <v>15.580736543909349</v>
      </c>
      <c r="J79" s="164"/>
      <c r="K79" s="164">
        <v>143</v>
      </c>
      <c r="L79" s="114">
        <f t="shared" si="9"/>
        <v>40.509915014164307</v>
      </c>
      <c r="M79" s="164"/>
      <c r="N79" s="164">
        <v>101</v>
      </c>
      <c r="O79" s="114">
        <f t="shared" si="10"/>
        <v>28.611898016997166</v>
      </c>
      <c r="P79" s="164"/>
      <c r="Q79" s="164">
        <v>22</v>
      </c>
      <c r="R79" s="96">
        <f t="shared" ref="R79:R105" si="12">IF($A79&lt;&gt;"",Q79/$B79*100,"")</f>
        <v>6.2322946175637393</v>
      </c>
    </row>
    <row r="80" spans="1:18" ht="14.1" customHeight="1">
      <c r="A80" s="76" t="s">
        <v>142</v>
      </c>
      <c r="B80" s="113">
        <f t="shared" si="11"/>
        <v>297</v>
      </c>
      <c r="C80" s="114">
        <f t="shared" si="6"/>
        <v>0.68721366097459391</v>
      </c>
      <c r="E80" s="164">
        <v>37</v>
      </c>
      <c r="F80" s="114">
        <f t="shared" si="7"/>
        <v>12.457912457912458</v>
      </c>
      <c r="G80" s="164"/>
      <c r="H80" s="164">
        <v>34</v>
      </c>
      <c r="I80" s="114">
        <f t="shared" si="8"/>
        <v>11.447811447811448</v>
      </c>
      <c r="J80" s="164"/>
      <c r="K80" s="164">
        <v>74</v>
      </c>
      <c r="L80" s="114">
        <f t="shared" si="9"/>
        <v>24.915824915824917</v>
      </c>
      <c r="M80" s="164"/>
      <c r="N80" s="164">
        <v>144</v>
      </c>
      <c r="O80" s="114">
        <f t="shared" si="10"/>
        <v>48.484848484848484</v>
      </c>
      <c r="P80" s="164"/>
      <c r="Q80" s="164">
        <v>8</v>
      </c>
      <c r="R80" s="96">
        <f t="shared" si="12"/>
        <v>2.6936026936026933</v>
      </c>
    </row>
    <row r="81" spans="1:18" ht="11.25" customHeight="1">
      <c r="B81" s="113">
        <f t="shared" si="11"/>
        <v>0</v>
      </c>
      <c r="C81" s="114" t="str">
        <f t="shared" ref="C81:C105" si="13">IF(A81&lt;&gt;0,B81/$B$12*100,"")</f>
        <v/>
      </c>
      <c r="F81" s="114" t="str">
        <f t="shared" si="7"/>
        <v/>
      </c>
      <c r="I81" s="114" t="str">
        <f t="shared" si="8"/>
        <v/>
      </c>
      <c r="L81" s="114" t="str">
        <f t="shared" si="9"/>
        <v/>
      </c>
      <c r="O81" s="114" t="str">
        <f t="shared" si="10"/>
        <v/>
      </c>
      <c r="R81" s="96" t="str">
        <f t="shared" si="12"/>
        <v/>
      </c>
    </row>
    <row r="82" spans="1:18" ht="13.7" customHeight="1">
      <c r="A82" s="127" t="s">
        <v>188</v>
      </c>
      <c r="B82" s="113">
        <f t="shared" si="11"/>
        <v>6878</v>
      </c>
      <c r="C82" s="114">
        <f t="shared" si="13"/>
        <v>15.914665185802212</v>
      </c>
      <c r="E82" s="113">
        <f>SUM(E83)</f>
        <v>473</v>
      </c>
      <c r="F82" s="114">
        <f t="shared" si="7"/>
        <v>6.8769991276533879</v>
      </c>
      <c r="H82" s="113">
        <f>SUM(H83)</f>
        <v>1185</v>
      </c>
      <c r="I82" s="114">
        <f t="shared" si="8"/>
        <v>17.228845594649609</v>
      </c>
      <c r="K82" s="113">
        <f>SUM(K83)</f>
        <v>2087</v>
      </c>
      <c r="L82" s="114">
        <f t="shared" si="9"/>
        <v>30.343123000872346</v>
      </c>
      <c r="N82" s="113">
        <f>SUM(N83)</f>
        <v>2931</v>
      </c>
      <c r="O82" s="114">
        <f t="shared" si="10"/>
        <v>42.614132015120674</v>
      </c>
      <c r="Q82" s="113">
        <f>SUM(Q83)</f>
        <v>202</v>
      </c>
      <c r="R82" s="96">
        <f t="shared" si="12"/>
        <v>2.9369002617039839</v>
      </c>
    </row>
    <row r="83" spans="1:18" ht="14.1" customHeight="1">
      <c r="A83" s="76" t="s">
        <v>143</v>
      </c>
      <c r="B83" s="113">
        <f t="shared" si="11"/>
        <v>6878</v>
      </c>
      <c r="C83" s="114">
        <f t="shared" si="13"/>
        <v>15.914665185802212</v>
      </c>
      <c r="E83" s="113">
        <f>SUM(E84:E92)</f>
        <v>473</v>
      </c>
      <c r="F83" s="114">
        <f t="shared" si="7"/>
        <v>6.8769991276533879</v>
      </c>
      <c r="G83" s="115" t="s">
        <v>77</v>
      </c>
      <c r="H83" s="113">
        <f>SUM(H84:H92)</f>
        <v>1185</v>
      </c>
      <c r="I83" s="114">
        <f t="shared" si="8"/>
        <v>17.228845594649609</v>
      </c>
      <c r="J83" s="115" t="s">
        <v>77</v>
      </c>
      <c r="K83" s="113">
        <f>SUM(K84:K92)</f>
        <v>2087</v>
      </c>
      <c r="L83" s="114">
        <f t="shared" si="9"/>
        <v>30.343123000872346</v>
      </c>
      <c r="M83" s="115" t="s">
        <v>77</v>
      </c>
      <c r="N83" s="113">
        <f>SUM(N84:N92)</f>
        <v>2931</v>
      </c>
      <c r="O83" s="114">
        <f t="shared" si="10"/>
        <v>42.614132015120674</v>
      </c>
      <c r="P83" s="115" t="s">
        <v>77</v>
      </c>
      <c r="Q83" s="113">
        <f>SUM(Q84:Q92)</f>
        <v>202</v>
      </c>
      <c r="R83" s="96">
        <f t="shared" si="12"/>
        <v>2.9369002617039839</v>
      </c>
    </row>
    <row r="84" spans="1:18" ht="14.1" customHeight="1">
      <c r="A84" s="115" t="s">
        <v>449</v>
      </c>
      <c r="B84" s="113">
        <f t="shared" si="11"/>
        <v>564</v>
      </c>
      <c r="C84" s="114">
        <f t="shared" si="13"/>
        <v>1.3050118006386229</v>
      </c>
      <c r="E84" s="164">
        <v>30</v>
      </c>
      <c r="F84" s="114">
        <f t="shared" si="7"/>
        <v>5.3191489361702127</v>
      </c>
      <c r="G84" s="164"/>
      <c r="H84" s="164">
        <v>111</v>
      </c>
      <c r="I84" s="114">
        <f t="shared" si="8"/>
        <v>19.680851063829788</v>
      </c>
      <c r="J84" s="164"/>
      <c r="K84" s="164">
        <v>243</v>
      </c>
      <c r="L84" s="114">
        <f t="shared" si="9"/>
        <v>43.085106382978722</v>
      </c>
      <c r="M84" s="164"/>
      <c r="N84" s="164">
        <v>178</v>
      </c>
      <c r="O84" s="114">
        <f t="shared" si="10"/>
        <v>31.560283687943265</v>
      </c>
      <c r="P84" s="164"/>
      <c r="Q84" s="164">
        <v>2</v>
      </c>
      <c r="R84" s="96">
        <f t="shared" si="12"/>
        <v>0.3546099290780142</v>
      </c>
    </row>
    <row r="85" spans="1:18" ht="14.1" customHeight="1">
      <c r="A85" s="76" t="s">
        <v>144</v>
      </c>
      <c r="B85" s="113">
        <f t="shared" si="11"/>
        <v>993</v>
      </c>
      <c r="C85" s="114">
        <f t="shared" si="13"/>
        <v>2.2976537553797027</v>
      </c>
      <c r="E85" s="164">
        <v>126</v>
      </c>
      <c r="F85" s="114">
        <f t="shared" si="7"/>
        <v>12.688821752265861</v>
      </c>
      <c r="G85" s="164"/>
      <c r="H85" s="164">
        <v>129</v>
      </c>
      <c r="I85" s="114">
        <f t="shared" si="8"/>
        <v>12.990936555891238</v>
      </c>
      <c r="J85" s="164"/>
      <c r="K85" s="164">
        <v>288</v>
      </c>
      <c r="L85" s="114">
        <f t="shared" si="9"/>
        <v>29.003021148036257</v>
      </c>
      <c r="M85" s="164"/>
      <c r="N85" s="164">
        <v>420</v>
      </c>
      <c r="O85" s="114">
        <f t="shared" si="10"/>
        <v>42.296072507552864</v>
      </c>
      <c r="P85" s="164"/>
      <c r="Q85" s="164">
        <v>30</v>
      </c>
      <c r="R85" s="96">
        <f t="shared" si="12"/>
        <v>3.0211480362537766</v>
      </c>
    </row>
    <row r="86" spans="1:18" ht="14.1" customHeight="1">
      <c r="A86" s="76" t="s">
        <v>146</v>
      </c>
      <c r="B86" s="113">
        <f t="shared" si="11"/>
        <v>1271</v>
      </c>
      <c r="C86" s="114">
        <f t="shared" si="13"/>
        <v>2.9409042528576057</v>
      </c>
      <c r="E86" s="164">
        <v>23</v>
      </c>
      <c r="F86" s="114">
        <f t="shared" si="7"/>
        <v>1.8095987411487018</v>
      </c>
      <c r="G86" s="164"/>
      <c r="H86" s="164">
        <v>326</v>
      </c>
      <c r="I86" s="114">
        <f t="shared" si="8"/>
        <v>25.649095200629425</v>
      </c>
      <c r="J86" s="164"/>
      <c r="K86" s="164">
        <v>446</v>
      </c>
      <c r="L86" s="114">
        <f t="shared" si="9"/>
        <v>35.090479937057431</v>
      </c>
      <c r="M86" s="164"/>
      <c r="N86" s="164">
        <v>449</v>
      </c>
      <c r="O86" s="114">
        <f t="shared" si="10"/>
        <v>35.326514555468137</v>
      </c>
      <c r="P86" s="164"/>
      <c r="Q86" s="164">
        <v>27</v>
      </c>
      <c r="R86" s="96">
        <f t="shared" si="12"/>
        <v>2.1243115656963023</v>
      </c>
    </row>
    <row r="87" spans="1:18" ht="14.1" customHeight="1">
      <c r="A87" s="76" t="s">
        <v>148</v>
      </c>
      <c r="B87" s="113">
        <f t="shared" si="11"/>
        <v>600</v>
      </c>
      <c r="C87" s="114">
        <f t="shared" si="13"/>
        <v>1.3883104262113009</v>
      </c>
      <c r="E87" s="164">
        <v>22</v>
      </c>
      <c r="F87" s="114">
        <f t="shared" si="7"/>
        <v>3.6666666666666665</v>
      </c>
      <c r="G87" s="164"/>
      <c r="H87" s="164">
        <v>85</v>
      </c>
      <c r="I87" s="114">
        <f t="shared" si="8"/>
        <v>14.166666666666666</v>
      </c>
      <c r="J87" s="164"/>
      <c r="K87" s="164">
        <v>130</v>
      </c>
      <c r="L87" s="114">
        <f t="shared" si="9"/>
        <v>21.666666666666668</v>
      </c>
      <c r="M87" s="164"/>
      <c r="N87" s="164">
        <v>333</v>
      </c>
      <c r="O87" s="114">
        <f t="shared" si="10"/>
        <v>55.500000000000007</v>
      </c>
      <c r="P87" s="164"/>
      <c r="Q87" s="164">
        <v>30</v>
      </c>
      <c r="R87" s="96">
        <f t="shared" si="12"/>
        <v>5</v>
      </c>
    </row>
    <row r="88" spans="1:18" ht="14.1" customHeight="1">
      <c r="A88" s="76" t="s">
        <v>147</v>
      </c>
      <c r="B88" s="113">
        <f t="shared" si="11"/>
        <v>616</v>
      </c>
      <c r="C88" s="114">
        <f t="shared" si="13"/>
        <v>1.4253320375769354</v>
      </c>
      <c r="E88" s="164">
        <v>13</v>
      </c>
      <c r="F88" s="114">
        <f t="shared" si="7"/>
        <v>2.1103896103896105</v>
      </c>
      <c r="G88" s="164"/>
      <c r="H88" s="164">
        <v>125</v>
      </c>
      <c r="I88" s="114">
        <f t="shared" si="8"/>
        <v>20.29220779220779</v>
      </c>
      <c r="J88" s="164"/>
      <c r="K88" s="164">
        <v>212</v>
      </c>
      <c r="L88" s="114">
        <f t="shared" si="9"/>
        <v>34.415584415584419</v>
      </c>
      <c r="M88" s="164"/>
      <c r="N88" s="164">
        <v>255</v>
      </c>
      <c r="O88" s="114">
        <f t="shared" si="10"/>
        <v>41.396103896103895</v>
      </c>
      <c r="P88" s="164"/>
      <c r="Q88" s="164">
        <v>11</v>
      </c>
      <c r="R88" s="96">
        <f t="shared" si="12"/>
        <v>1.7857142857142856</v>
      </c>
    </row>
    <row r="89" spans="1:18" ht="14.1" customHeight="1">
      <c r="A89" s="76" t="s">
        <v>145</v>
      </c>
      <c r="B89" s="113">
        <f t="shared" si="11"/>
        <v>886</v>
      </c>
      <c r="C89" s="114">
        <f t="shared" si="13"/>
        <v>2.050071729372021</v>
      </c>
      <c r="E89" s="164">
        <v>103</v>
      </c>
      <c r="F89" s="114">
        <f t="shared" si="7"/>
        <v>11.62528216704289</v>
      </c>
      <c r="G89" s="164"/>
      <c r="H89" s="164">
        <v>136</v>
      </c>
      <c r="I89" s="114">
        <f t="shared" si="8"/>
        <v>15.349887133182843</v>
      </c>
      <c r="J89" s="164"/>
      <c r="K89" s="164">
        <v>276</v>
      </c>
      <c r="L89" s="114">
        <f t="shared" si="9"/>
        <v>31.15124153498871</v>
      </c>
      <c r="M89" s="164"/>
      <c r="N89" s="164">
        <v>358</v>
      </c>
      <c r="O89" s="114">
        <f t="shared" si="10"/>
        <v>40.406320541760721</v>
      </c>
      <c r="P89" s="164"/>
      <c r="Q89" s="164">
        <v>13</v>
      </c>
      <c r="R89" s="96">
        <f t="shared" si="12"/>
        <v>1.4672686230248306</v>
      </c>
    </row>
    <row r="90" spans="1:18" ht="14.1" customHeight="1">
      <c r="A90" s="76" t="s">
        <v>149</v>
      </c>
      <c r="B90" s="113">
        <f t="shared" si="11"/>
        <v>740</v>
      </c>
      <c r="C90" s="114">
        <f t="shared" si="13"/>
        <v>1.7122495256606043</v>
      </c>
      <c r="E90" s="164">
        <v>121</v>
      </c>
      <c r="F90" s="114">
        <f t="shared" si="7"/>
        <v>16.351351351351351</v>
      </c>
      <c r="G90" s="164"/>
      <c r="H90" s="164">
        <v>82</v>
      </c>
      <c r="I90" s="114">
        <f t="shared" si="8"/>
        <v>11.081081081081082</v>
      </c>
      <c r="J90" s="164"/>
      <c r="K90" s="164">
        <v>160</v>
      </c>
      <c r="L90" s="114">
        <f t="shared" si="9"/>
        <v>21.621621621621621</v>
      </c>
      <c r="M90" s="164"/>
      <c r="N90" s="164">
        <v>332</v>
      </c>
      <c r="O90" s="114">
        <f t="shared" si="10"/>
        <v>44.86486486486487</v>
      </c>
      <c r="P90" s="164"/>
      <c r="Q90" s="164">
        <v>45</v>
      </c>
      <c r="R90" s="96">
        <f t="shared" si="12"/>
        <v>6.0810810810810816</v>
      </c>
    </row>
    <row r="91" spans="1:18" ht="14.1" customHeight="1">
      <c r="A91" s="76" t="s">
        <v>151</v>
      </c>
      <c r="B91" s="113">
        <f t="shared" si="11"/>
        <v>401</v>
      </c>
      <c r="C91" s="114">
        <f t="shared" si="13"/>
        <v>0.92785413485121948</v>
      </c>
      <c r="E91" s="164">
        <v>24</v>
      </c>
      <c r="F91" s="114">
        <f t="shared" si="7"/>
        <v>5.9850374064837908</v>
      </c>
      <c r="G91" s="164"/>
      <c r="H91" s="164">
        <v>76</v>
      </c>
      <c r="I91" s="114">
        <f t="shared" si="8"/>
        <v>18.952618453865338</v>
      </c>
      <c r="J91" s="164"/>
      <c r="K91" s="164">
        <v>125</v>
      </c>
      <c r="L91" s="114">
        <f t="shared" si="9"/>
        <v>31.172069825436409</v>
      </c>
      <c r="M91" s="164"/>
      <c r="N91" s="164">
        <v>174</v>
      </c>
      <c r="O91" s="114">
        <f t="shared" si="10"/>
        <v>43.391521197007485</v>
      </c>
      <c r="P91" s="164"/>
      <c r="Q91" s="164">
        <v>2</v>
      </c>
      <c r="R91" s="96">
        <f t="shared" si="12"/>
        <v>0.49875311720698251</v>
      </c>
    </row>
    <row r="92" spans="1:18" ht="14.1" customHeight="1">
      <c r="A92" s="76" t="s">
        <v>175</v>
      </c>
      <c r="B92" s="113">
        <f t="shared" si="11"/>
        <v>807</v>
      </c>
      <c r="C92" s="114">
        <f t="shared" si="13"/>
        <v>1.8672775232541996</v>
      </c>
      <c r="E92" s="164">
        <v>11</v>
      </c>
      <c r="F92" s="114">
        <f t="shared" si="7"/>
        <v>1.3630731102850062</v>
      </c>
      <c r="G92" s="164"/>
      <c r="H92" s="164">
        <v>115</v>
      </c>
      <c r="I92" s="114">
        <f t="shared" si="8"/>
        <v>14.250309789343246</v>
      </c>
      <c r="J92" s="164"/>
      <c r="K92" s="164">
        <v>207</v>
      </c>
      <c r="L92" s="114">
        <f t="shared" si="9"/>
        <v>25.650557620817843</v>
      </c>
      <c r="M92" s="164"/>
      <c r="N92" s="164">
        <v>432</v>
      </c>
      <c r="O92" s="114">
        <f t="shared" si="10"/>
        <v>53.531598513011147</v>
      </c>
      <c r="P92" s="164"/>
      <c r="Q92" s="164">
        <v>42</v>
      </c>
      <c r="R92" s="96">
        <f t="shared" si="12"/>
        <v>5.2044609665427508</v>
      </c>
    </row>
    <row r="93" spans="1:18" ht="9" customHeight="1">
      <c r="B93" s="113">
        <f t="shared" si="11"/>
        <v>0</v>
      </c>
      <c r="C93" s="114" t="str">
        <f t="shared" si="13"/>
        <v/>
      </c>
      <c r="E93" s="165"/>
      <c r="F93" s="114" t="str">
        <f t="shared" si="7"/>
        <v/>
      </c>
      <c r="G93" s="165"/>
      <c r="H93" s="165"/>
      <c r="I93" s="114" t="str">
        <f t="shared" si="8"/>
        <v/>
      </c>
      <c r="J93" s="165"/>
      <c r="K93" s="165"/>
      <c r="L93" s="114" t="str">
        <f t="shared" si="9"/>
        <v/>
      </c>
      <c r="M93" s="165"/>
      <c r="N93" s="165"/>
      <c r="O93" s="114" t="str">
        <f t="shared" si="10"/>
        <v/>
      </c>
      <c r="P93" s="165"/>
      <c r="Q93" s="165"/>
      <c r="R93" s="96" t="str">
        <f t="shared" si="12"/>
        <v/>
      </c>
    </row>
    <row r="94" spans="1:18" ht="14.1" customHeight="1">
      <c r="A94" s="76" t="s">
        <v>195</v>
      </c>
      <c r="B94" s="113">
        <f t="shared" si="11"/>
        <v>89</v>
      </c>
      <c r="C94" s="114">
        <f t="shared" si="13"/>
        <v>0.20593271322134296</v>
      </c>
      <c r="E94" s="151">
        <v>81</v>
      </c>
      <c r="F94" s="114">
        <f t="shared" si="7"/>
        <v>91.011235955056179</v>
      </c>
      <c r="G94" s="151"/>
      <c r="H94" s="151">
        <v>7</v>
      </c>
      <c r="I94" s="114">
        <f t="shared" si="8"/>
        <v>7.8651685393258424</v>
      </c>
      <c r="J94" s="151"/>
      <c r="K94" s="151">
        <v>1</v>
      </c>
      <c r="L94" s="114">
        <f t="shared" si="9"/>
        <v>1.1235955056179776</v>
      </c>
      <c r="M94" s="151"/>
      <c r="N94" s="151">
        <v>0</v>
      </c>
      <c r="O94" s="114">
        <f t="shared" si="10"/>
        <v>0</v>
      </c>
      <c r="P94" s="151"/>
      <c r="Q94" s="151">
        <v>0</v>
      </c>
      <c r="R94" s="96">
        <f t="shared" si="12"/>
        <v>0</v>
      </c>
    </row>
    <row r="95" spans="1:18" ht="14.1" customHeight="1">
      <c r="A95" s="115" t="s">
        <v>454</v>
      </c>
      <c r="B95" s="113">
        <f t="shared" si="11"/>
        <v>661</v>
      </c>
      <c r="C95" s="114">
        <f t="shared" si="13"/>
        <v>1.5294553195427831</v>
      </c>
      <c r="E95" s="146">
        <v>71</v>
      </c>
      <c r="F95" s="114">
        <f t="shared" si="7"/>
        <v>10.741301059001513</v>
      </c>
      <c r="G95" s="146"/>
      <c r="H95" s="146">
        <v>104</v>
      </c>
      <c r="I95" s="114">
        <f t="shared" si="8"/>
        <v>15.73373676248109</v>
      </c>
      <c r="J95" s="146"/>
      <c r="K95" s="146">
        <v>203</v>
      </c>
      <c r="L95" s="114">
        <f t="shared" si="9"/>
        <v>30.71104387291982</v>
      </c>
      <c r="M95" s="146"/>
      <c r="N95" s="146">
        <v>268</v>
      </c>
      <c r="O95" s="114">
        <f t="shared" si="10"/>
        <v>40.544629349470505</v>
      </c>
      <c r="P95" s="146"/>
      <c r="Q95" s="146">
        <v>15</v>
      </c>
      <c r="R95" s="96">
        <f t="shared" si="12"/>
        <v>2.2692889561270801</v>
      </c>
    </row>
    <row r="96" spans="1:18" ht="9" customHeight="1">
      <c r="B96" s="113">
        <f t="shared" si="11"/>
        <v>0</v>
      </c>
      <c r="C96" s="114" t="str">
        <f t="shared" si="13"/>
        <v/>
      </c>
      <c r="F96" s="114" t="str">
        <f t="shared" si="7"/>
        <v/>
      </c>
      <c r="I96" s="114" t="str">
        <f t="shared" si="8"/>
        <v/>
      </c>
      <c r="L96" s="114" t="str">
        <f t="shared" si="9"/>
        <v/>
      </c>
      <c r="O96" s="114" t="str">
        <f t="shared" si="10"/>
        <v/>
      </c>
      <c r="R96" s="96" t="str">
        <f t="shared" si="12"/>
        <v/>
      </c>
    </row>
    <row r="97" spans="1:19" ht="14.1" customHeight="1">
      <c r="A97" s="127" t="s">
        <v>176</v>
      </c>
      <c r="B97" s="113">
        <f t="shared" si="11"/>
        <v>11710</v>
      </c>
      <c r="C97" s="114">
        <f t="shared" si="13"/>
        <v>27.095191818223892</v>
      </c>
      <c r="E97" s="113">
        <f>SUM(E98:E103)</f>
        <v>579</v>
      </c>
      <c r="F97" s="114">
        <f t="shared" si="7"/>
        <v>4.9444918872758326</v>
      </c>
      <c r="G97" s="115" t="s">
        <v>77</v>
      </c>
      <c r="H97" s="113">
        <f>SUM(H98:H103)</f>
        <v>1706</v>
      </c>
      <c r="I97" s="114">
        <f t="shared" si="8"/>
        <v>14.568744662681468</v>
      </c>
      <c r="J97" s="115" t="s">
        <v>77</v>
      </c>
      <c r="K97" s="113">
        <f>SUM(K98:K103)</f>
        <v>3666</v>
      </c>
      <c r="L97" s="114">
        <f t="shared" si="9"/>
        <v>31.306575576430401</v>
      </c>
      <c r="M97" s="115" t="s">
        <v>77</v>
      </c>
      <c r="N97" s="113">
        <f>SUM(N98:N103)</f>
        <v>5424</v>
      </c>
      <c r="O97" s="114">
        <f t="shared" si="10"/>
        <v>46.319385140905212</v>
      </c>
      <c r="P97" s="115" t="s">
        <v>77</v>
      </c>
      <c r="Q97" s="113">
        <f>SUM(Q98:Q103)</f>
        <v>335</v>
      </c>
      <c r="R97" s="96">
        <f t="shared" si="12"/>
        <v>2.860802732707088</v>
      </c>
    </row>
    <row r="98" spans="1:19" ht="14.1" customHeight="1">
      <c r="A98" s="76" t="s">
        <v>177</v>
      </c>
      <c r="B98" s="113">
        <f t="shared" si="11"/>
        <v>3139</v>
      </c>
      <c r="C98" s="114">
        <f t="shared" si="13"/>
        <v>7.2631773797954562</v>
      </c>
      <c r="E98" s="164">
        <v>219</v>
      </c>
      <c r="F98" s="114">
        <f t="shared" si="7"/>
        <v>6.9767441860465116</v>
      </c>
      <c r="G98" s="164"/>
      <c r="H98" s="164">
        <v>411</v>
      </c>
      <c r="I98" s="114">
        <f t="shared" si="8"/>
        <v>13.093341828607837</v>
      </c>
      <c r="J98" s="164"/>
      <c r="K98" s="164">
        <v>833</v>
      </c>
      <c r="L98" s="114">
        <f t="shared" si="9"/>
        <v>26.537113730487416</v>
      </c>
      <c r="M98" s="164"/>
      <c r="N98" s="164">
        <v>1546</v>
      </c>
      <c r="O98" s="114">
        <f t="shared" si="10"/>
        <v>49.251353934374002</v>
      </c>
      <c r="P98" s="164"/>
      <c r="Q98" s="164">
        <v>130</v>
      </c>
      <c r="R98" s="96">
        <f t="shared" si="12"/>
        <v>4.1414463204842304</v>
      </c>
    </row>
    <row r="99" spans="1:19" ht="14.1" customHeight="1">
      <c r="A99" s="76" t="s">
        <v>178</v>
      </c>
      <c r="B99" s="113">
        <f t="shared" si="11"/>
        <v>2312</v>
      </c>
      <c r="C99" s="114">
        <f t="shared" si="13"/>
        <v>5.3496228423342123</v>
      </c>
      <c r="E99" s="164">
        <v>89</v>
      </c>
      <c r="F99" s="114">
        <f t="shared" si="7"/>
        <v>3.8494809688581313</v>
      </c>
      <c r="G99" s="164"/>
      <c r="H99" s="164">
        <v>414</v>
      </c>
      <c r="I99" s="114">
        <f t="shared" si="8"/>
        <v>17.906574394463668</v>
      </c>
      <c r="J99" s="164"/>
      <c r="K99" s="164">
        <v>838</v>
      </c>
      <c r="L99" s="114">
        <f t="shared" si="9"/>
        <v>36.245674740484432</v>
      </c>
      <c r="M99" s="164"/>
      <c r="N99" s="164">
        <v>917</v>
      </c>
      <c r="O99" s="114">
        <f t="shared" si="10"/>
        <v>39.662629757785467</v>
      </c>
      <c r="P99" s="164"/>
      <c r="Q99" s="164">
        <v>54</v>
      </c>
      <c r="R99" s="96">
        <f t="shared" si="12"/>
        <v>2.3356401384083045</v>
      </c>
    </row>
    <row r="100" spans="1:19" ht="14.1" customHeight="1">
      <c r="A100" s="76" t="s">
        <v>179</v>
      </c>
      <c r="B100" s="113">
        <f t="shared" si="11"/>
        <v>2376</v>
      </c>
      <c r="C100" s="114">
        <f t="shared" si="13"/>
        <v>5.4977092877967513</v>
      </c>
      <c r="E100" s="164">
        <v>112</v>
      </c>
      <c r="F100" s="114">
        <f t="shared" si="7"/>
        <v>4.7138047138047137</v>
      </c>
      <c r="G100" s="164"/>
      <c r="H100" s="164">
        <v>408</v>
      </c>
      <c r="I100" s="114">
        <f t="shared" si="8"/>
        <v>17.171717171717169</v>
      </c>
      <c r="J100" s="164"/>
      <c r="K100" s="164">
        <v>734</v>
      </c>
      <c r="L100" s="114">
        <f t="shared" si="9"/>
        <v>30.892255892255893</v>
      </c>
      <c r="M100" s="164"/>
      <c r="N100" s="164">
        <v>1066</v>
      </c>
      <c r="O100" s="114">
        <f t="shared" si="10"/>
        <v>44.865319865319861</v>
      </c>
      <c r="P100" s="164"/>
      <c r="Q100" s="164">
        <v>56</v>
      </c>
      <c r="R100" s="96">
        <f t="shared" si="12"/>
        <v>2.3569023569023568</v>
      </c>
    </row>
    <row r="101" spans="1:19" ht="14.1" customHeight="1">
      <c r="A101" s="76" t="s">
        <v>180</v>
      </c>
      <c r="B101" s="113">
        <f t="shared" si="11"/>
        <v>1616</v>
      </c>
      <c r="C101" s="114">
        <f t="shared" si="13"/>
        <v>3.7391827479291031</v>
      </c>
      <c r="E101" s="164">
        <v>71</v>
      </c>
      <c r="F101" s="114">
        <f t="shared" si="7"/>
        <v>4.3935643564356432</v>
      </c>
      <c r="G101" s="164"/>
      <c r="H101" s="164">
        <v>214</v>
      </c>
      <c r="I101" s="114">
        <f t="shared" si="8"/>
        <v>13.242574257425744</v>
      </c>
      <c r="J101" s="164"/>
      <c r="K101" s="164">
        <v>567</v>
      </c>
      <c r="L101" s="114">
        <f t="shared" si="9"/>
        <v>35.086633663366335</v>
      </c>
      <c r="M101" s="164"/>
      <c r="N101" s="164">
        <v>741</v>
      </c>
      <c r="O101" s="114">
        <f t="shared" si="10"/>
        <v>45.853960396039604</v>
      </c>
      <c r="P101" s="164"/>
      <c r="Q101" s="164">
        <v>23</v>
      </c>
      <c r="R101" s="96">
        <f t="shared" si="12"/>
        <v>1.4232673267326734</v>
      </c>
    </row>
    <row r="102" spans="1:19" ht="14.1" customHeight="1">
      <c r="A102" s="76" t="s">
        <v>196</v>
      </c>
      <c r="B102" s="113">
        <f t="shared" si="11"/>
        <v>1564</v>
      </c>
      <c r="C102" s="114">
        <f>IF(A102&lt;&gt;0,B102/$B$12*100,"")</f>
        <v>3.618862510990791</v>
      </c>
      <c r="E102" s="164">
        <v>71</v>
      </c>
      <c r="F102" s="114">
        <f t="shared" si="7"/>
        <v>4.539641943734015</v>
      </c>
      <c r="G102" s="164"/>
      <c r="H102" s="164">
        <v>202</v>
      </c>
      <c r="I102" s="114">
        <f t="shared" si="8"/>
        <v>12.915601023017903</v>
      </c>
      <c r="J102" s="164"/>
      <c r="K102" s="164">
        <v>504</v>
      </c>
      <c r="L102" s="114">
        <f t="shared" si="9"/>
        <v>32.225063938618923</v>
      </c>
      <c r="M102" s="164"/>
      <c r="N102" s="164">
        <v>764</v>
      </c>
      <c r="O102" s="114">
        <f t="shared" si="10"/>
        <v>48.849104859335043</v>
      </c>
      <c r="P102" s="164"/>
      <c r="Q102" s="164">
        <v>23</v>
      </c>
      <c r="R102" s="96">
        <f>IF($A102&lt;&gt;"",Q102/$B102*100,"")</f>
        <v>1.4705882352941175</v>
      </c>
    </row>
    <row r="103" spans="1:19" ht="14.1" customHeight="1">
      <c r="A103" s="76" t="s">
        <v>456</v>
      </c>
      <c r="B103" s="113">
        <f t="shared" si="11"/>
        <v>703</v>
      </c>
      <c r="C103" s="114">
        <f t="shared" si="13"/>
        <v>1.6266370493775741</v>
      </c>
      <c r="E103" s="164">
        <v>17</v>
      </c>
      <c r="F103" s="114">
        <f t="shared" si="7"/>
        <v>2.4182076813655762</v>
      </c>
      <c r="G103" s="164"/>
      <c r="H103" s="164">
        <v>57</v>
      </c>
      <c r="I103" s="114">
        <f t="shared" si="8"/>
        <v>8.1081081081081088</v>
      </c>
      <c r="J103" s="164"/>
      <c r="K103" s="164">
        <v>190</v>
      </c>
      <c r="L103" s="114">
        <f t="shared" si="9"/>
        <v>27.027027027027028</v>
      </c>
      <c r="M103" s="164"/>
      <c r="N103" s="164">
        <v>390</v>
      </c>
      <c r="O103" s="114">
        <f t="shared" si="10"/>
        <v>55.476529160739688</v>
      </c>
      <c r="P103" s="164"/>
      <c r="Q103" s="164">
        <v>49</v>
      </c>
      <c r="R103" s="96">
        <f t="shared" si="12"/>
        <v>6.9701280227596012</v>
      </c>
    </row>
    <row r="104" spans="1:19" ht="9" hidden="1" customHeight="1">
      <c r="B104" s="113">
        <f>SUM(E104+H104+K104+N104+Q104)</f>
        <v>0</v>
      </c>
      <c r="C104" s="114" t="str">
        <f t="shared" si="13"/>
        <v/>
      </c>
      <c r="E104" s="27"/>
      <c r="F104" s="114" t="str">
        <f>IF($A104&lt;&gt;"",E104/$B104*100,"")</f>
        <v/>
      </c>
      <c r="G104" s="27"/>
      <c r="H104" s="27"/>
      <c r="I104" s="114" t="str">
        <f>IF($A104&lt;&gt;"",H104/$B104*100,"")</f>
        <v/>
      </c>
      <c r="J104" s="27"/>
      <c r="K104" s="27"/>
      <c r="L104" s="114" t="str">
        <f>IF($A104&lt;&gt;"",K104/$B104*100,"")</f>
        <v/>
      </c>
      <c r="M104" s="27"/>
      <c r="N104" s="27"/>
      <c r="O104" s="114" t="str">
        <f>IF($A104&lt;&gt;"",N104/$B104*100,"")</f>
        <v/>
      </c>
      <c r="P104" s="27"/>
      <c r="Q104" s="27"/>
      <c r="R104" s="96" t="str">
        <f t="shared" si="12"/>
        <v/>
      </c>
    </row>
    <row r="105" spans="1:19" ht="14.1" hidden="1" customHeight="1">
      <c r="A105" s="76" t="s">
        <v>328</v>
      </c>
      <c r="B105" s="113">
        <f>SUM(E105+H105+K105+N105+Q105)</f>
        <v>0</v>
      </c>
      <c r="C105" s="114">
        <f t="shared" si="13"/>
        <v>0</v>
      </c>
      <c r="E105" s="35">
        <v>0</v>
      </c>
      <c r="F105" s="114" t="e">
        <f>IF($A105&lt;&gt;"",E105/$B105*100,"")</f>
        <v>#DIV/0!</v>
      </c>
      <c r="G105" s="35"/>
      <c r="H105" s="35"/>
      <c r="I105" s="114" t="e">
        <f>IF($A105&lt;&gt;"",H105/$B105*100,"")</f>
        <v>#DIV/0!</v>
      </c>
      <c r="J105" s="35"/>
      <c r="K105" s="35"/>
      <c r="L105" s="114" t="e">
        <f>IF($A105&lt;&gt;"",K105/$B105*100,"")</f>
        <v>#DIV/0!</v>
      </c>
      <c r="M105" s="35"/>
      <c r="N105" s="35"/>
      <c r="O105" s="114" t="e">
        <f>IF($A105&lt;&gt;"",N105/$B105*100,"")</f>
        <v>#DIV/0!</v>
      </c>
      <c r="P105" s="35"/>
      <c r="Q105" s="35">
        <v>0</v>
      </c>
      <c r="R105" s="96" t="e">
        <f t="shared" si="12"/>
        <v>#DIV/0!</v>
      </c>
    </row>
    <row r="106" spans="1:19" ht="9" customHeight="1" thickBot="1">
      <c r="A106" s="123"/>
      <c r="B106" s="124"/>
      <c r="C106" s="125"/>
      <c r="D106" s="126"/>
      <c r="E106" s="124"/>
      <c r="F106" s="125"/>
      <c r="G106" s="126"/>
      <c r="H106" s="124"/>
      <c r="I106" s="125"/>
      <c r="J106" s="126"/>
      <c r="K106" s="124"/>
      <c r="L106" s="125"/>
      <c r="M106" s="126"/>
      <c r="N106" s="124"/>
      <c r="O106" s="125"/>
      <c r="P106" s="126"/>
      <c r="Q106" s="124"/>
      <c r="R106" s="139"/>
    </row>
    <row r="107" spans="1:19" ht="10.5" customHeight="1">
      <c r="S107" s="135"/>
    </row>
    <row r="108" spans="1:19" ht="15">
      <c r="A108" s="133" t="s">
        <v>608</v>
      </c>
    </row>
    <row r="109" spans="1:19" ht="15">
      <c r="A109" s="133" t="s">
        <v>609</v>
      </c>
    </row>
    <row r="110" spans="1:19" ht="12" customHeight="1"/>
    <row r="111" spans="1:19">
      <c r="A111" s="115" t="s">
        <v>604</v>
      </c>
    </row>
    <row r="112" spans="1:19">
      <c r="A112" s="115" t="s">
        <v>314</v>
      </c>
    </row>
  </sheetData>
  <mergeCells count="9">
    <mergeCell ref="Q8:R8"/>
    <mergeCell ref="H7:I7"/>
    <mergeCell ref="K7:L7"/>
    <mergeCell ref="N7:O7"/>
    <mergeCell ref="B8:C8"/>
    <mergeCell ref="E8:F8"/>
    <mergeCell ref="H8:I8"/>
    <mergeCell ref="K8:L8"/>
    <mergeCell ref="N8:O8"/>
  </mergeCells>
  <printOptions horizontalCentered="1" verticalCentered="1"/>
  <pageMargins left="0" right="0" top="0" bottom="0" header="0" footer="0"/>
  <pageSetup scale="5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DE799-B9DF-4036-B84C-784F440B1AF3}">
  <dimension ref="A1:T101"/>
  <sheetViews>
    <sheetView showZeros="0" workbookViewId="0">
      <selection activeCell="K99" sqref="K99"/>
    </sheetView>
  </sheetViews>
  <sheetFormatPr baseColWidth="10" defaultColWidth="8.7109375" defaultRowHeight="12.75"/>
  <cols>
    <col min="1" max="1" width="35.7109375" style="76" customWidth="1"/>
    <col min="2" max="2" width="8.28515625" style="132" customWidth="1"/>
    <col min="3" max="3" width="8.28515625" style="96" customWidth="1"/>
    <col min="4" max="4" width="2.7109375" style="76" customWidth="1"/>
    <col min="5" max="5" width="8.42578125" style="113" customWidth="1"/>
    <col min="6" max="6" width="8.28515625" style="114" customWidth="1"/>
    <col min="7" max="7" width="2.7109375" style="115" customWidth="1"/>
    <col min="8" max="8" width="8.28515625" style="113" customWidth="1"/>
    <col min="9" max="9" width="8.42578125" style="114" customWidth="1"/>
    <col min="10" max="10" width="2.7109375" style="115" customWidth="1"/>
    <col min="11" max="11" width="8.28515625" style="113" customWidth="1"/>
    <col min="12" max="12" width="8.28515625" style="114" customWidth="1"/>
    <col min="13" max="13" width="2.7109375" style="115" customWidth="1"/>
    <col min="14" max="14" width="8.28515625" style="113" customWidth="1"/>
    <col min="15" max="15" width="8.28515625" style="114" customWidth="1"/>
    <col min="16" max="16" width="2.7109375" style="115" customWidth="1"/>
    <col min="17" max="17" width="7.7109375" style="113" customWidth="1"/>
    <col min="18" max="18" width="8.28515625" style="96" customWidth="1"/>
    <col min="19" max="19" width="2.7109375" style="76" customWidth="1"/>
    <col min="20" max="20" width="3.5703125" style="76" customWidth="1"/>
    <col min="21" max="256" width="8.7109375" style="76"/>
    <col min="257" max="257" width="35.7109375" style="76" customWidth="1"/>
    <col min="258" max="259" width="8.28515625" style="76" customWidth="1"/>
    <col min="260" max="260" width="2.7109375" style="76" customWidth="1"/>
    <col min="261" max="261" width="8.42578125" style="76" customWidth="1"/>
    <col min="262" max="262" width="8.28515625" style="76" customWidth="1"/>
    <col min="263" max="263" width="2.7109375" style="76" customWidth="1"/>
    <col min="264" max="264" width="8.28515625" style="76" customWidth="1"/>
    <col min="265" max="265" width="8.42578125" style="76" customWidth="1"/>
    <col min="266" max="266" width="2.7109375" style="76" customWidth="1"/>
    <col min="267" max="268" width="8.28515625" style="76" customWidth="1"/>
    <col min="269" max="269" width="2.7109375" style="76" customWidth="1"/>
    <col min="270" max="271" width="8.28515625" style="76" customWidth="1"/>
    <col min="272" max="272" width="2.7109375" style="76" customWidth="1"/>
    <col min="273" max="273" width="7.7109375" style="76" customWidth="1"/>
    <col min="274" max="274" width="8.28515625" style="76" customWidth="1"/>
    <col min="275" max="275" width="2.7109375" style="76" customWidth="1"/>
    <col min="276" max="276" width="3.5703125" style="76" customWidth="1"/>
    <col min="277" max="512" width="8.7109375" style="76"/>
    <col min="513" max="513" width="35.7109375" style="76" customWidth="1"/>
    <col min="514" max="515" width="8.28515625" style="76" customWidth="1"/>
    <col min="516" max="516" width="2.7109375" style="76" customWidth="1"/>
    <col min="517" max="517" width="8.42578125" style="76" customWidth="1"/>
    <col min="518" max="518" width="8.28515625" style="76" customWidth="1"/>
    <col min="519" max="519" width="2.7109375" style="76" customWidth="1"/>
    <col min="520" max="520" width="8.28515625" style="76" customWidth="1"/>
    <col min="521" max="521" width="8.42578125" style="76" customWidth="1"/>
    <col min="522" max="522" width="2.7109375" style="76" customWidth="1"/>
    <col min="523" max="524" width="8.28515625" style="76" customWidth="1"/>
    <col min="525" max="525" width="2.7109375" style="76" customWidth="1"/>
    <col min="526" max="527" width="8.28515625" style="76" customWidth="1"/>
    <col min="528" max="528" width="2.7109375" style="76" customWidth="1"/>
    <col min="529" max="529" width="7.7109375" style="76" customWidth="1"/>
    <col min="530" max="530" width="8.28515625" style="76" customWidth="1"/>
    <col min="531" max="531" width="2.7109375" style="76" customWidth="1"/>
    <col min="532" max="532" width="3.5703125" style="76" customWidth="1"/>
    <col min="533" max="768" width="8.7109375" style="76"/>
    <col min="769" max="769" width="35.7109375" style="76" customWidth="1"/>
    <col min="770" max="771" width="8.28515625" style="76" customWidth="1"/>
    <col min="772" max="772" width="2.7109375" style="76" customWidth="1"/>
    <col min="773" max="773" width="8.42578125" style="76" customWidth="1"/>
    <col min="774" max="774" width="8.28515625" style="76" customWidth="1"/>
    <col min="775" max="775" width="2.7109375" style="76" customWidth="1"/>
    <col min="776" max="776" width="8.28515625" style="76" customWidth="1"/>
    <col min="777" max="777" width="8.42578125" style="76" customWidth="1"/>
    <col min="778" max="778" width="2.7109375" style="76" customWidth="1"/>
    <col min="779" max="780" width="8.28515625" style="76" customWidth="1"/>
    <col min="781" max="781" width="2.7109375" style="76" customWidth="1"/>
    <col min="782" max="783" width="8.28515625" style="76" customWidth="1"/>
    <col min="784" max="784" width="2.7109375" style="76" customWidth="1"/>
    <col min="785" max="785" width="7.7109375" style="76" customWidth="1"/>
    <col min="786" max="786" width="8.28515625" style="76" customWidth="1"/>
    <col min="787" max="787" width="2.7109375" style="76" customWidth="1"/>
    <col min="788" max="788" width="3.5703125" style="76" customWidth="1"/>
    <col min="789" max="1024" width="8.7109375" style="76"/>
    <col min="1025" max="1025" width="35.7109375" style="76" customWidth="1"/>
    <col min="1026" max="1027" width="8.28515625" style="76" customWidth="1"/>
    <col min="1028" max="1028" width="2.7109375" style="76" customWidth="1"/>
    <col min="1029" max="1029" width="8.42578125" style="76" customWidth="1"/>
    <col min="1030" max="1030" width="8.28515625" style="76" customWidth="1"/>
    <col min="1031" max="1031" width="2.7109375" style="76" customWidth="1"/>
    <col min="1032" max="1032" width="8.28515625" style="76" customWidth="1"/>
    <col min="1033" max="1033" width="8.42578125" style="76" customWidth="1"/>
    <col min="1034" max="1034" width="2.7109375" style="76" customWidth="1"/>
    <col min="1035" max="1036" width="8.28515625" style="76" customWidth="1"/>
    <col min="1037" max="1037" width="2.7109375" style="76" customWidth="1"/>
    <col min="1038" max="1039" width="8.28515625" style="76" customWidth="1"/>
    <col min="1040" max="1040" width="2.7109375" style="76" customWidth="1"/>
    <col min="1041" max="1041" width="7.7109375" style="76" customWidth="1"/>
    <col min="1042" max="1042" width="8.28515625" style="76" customWidth="1"/>
    <col min="1043" max="1043" width="2.7109375" style="76" customWidth="1"/>
    <col min="1044" max="1044" width="3.5703125" style="76" customWidth="1"/>
    <col min="1045" max="1280" width="8.7109375" style="76"/>
    <col min="1281" max="1281" width="35.7109375" style="76" customWidth="1"/>
    <col min="1282" max="1283" width="8.28515625" style="76" customWidth="1"/>
    <col min="1284" max="1284" width="2.7109375" style="76" customWidth="1"/>
    <col min="1285" max="1285" width="8.42578125" style="76" customWidth="1"/>
    <col min="1286" max="1286" width="8.28515625" style="76" customWidth="1"/>
    <col min="1287" max="1287" width="2.7109375" style="76" customWidth="1"/>
    <col min="1288" max="1288" width="8.28515625" style="76" customWidth="1"/>
    <col min="1289" max="1289" width="8.42578125" style="76" customWidth="1"/>
    <col min="1290" max="1290" width="2.7109375" style="76" customWidth="1"/>
    <col min="1291" max="1292" width="8.28515625" style="76" customWidth="1"/>
    <col min="1293" max="1293" width="2.7109375" style="76" customWidth="1"/>
    <col min="1294" max="1295" width="8.28515625" style="76" customWidth="1"/>
    <col min="1296" max="1296" width="2.7109375" style="76" customWidth="1"/>
    <col min="1297" max="1297" width="7.7109375" style="76" customWidth="1"/>
    <col min="1298" max="1298" width="8.28515625" style="76" customWidth="1"/>
    <col min="1299" max="1299" width="2.7109375" style="76" customWidth="1"/>
    <col min="1300" max="1300" width="3.5703125" style="76" customWidth="1"/>
    <col min="1301" max="1536" width="8.7109375" style="76"/>
    <col min="1537" max="1537" width="35.7109375" style="76" customWidth="1"/>
    <col min="1538" max="1539" width="8.28515625" style="76" customWidth="1"/>
    <col min="1540" max="1540" width="2.7109375" style="76" customWidth="1"/>
    <col min="1541" max="1541" width="8.42578125" style="76" customWidth="1"/>
    <col min="1542" max="1542" width="8.28515625" style="76" customWidth="1"/>
    <col min="1543" max="1543" width="2.7109375" style="76" customWidth="1"/>
    <col min="1544" max="1544" width="8.28515625" style="76" customWidth="1"/>
    <col min="1545" max="1545" width="8.42578125" style="76" customWidth="1"/>
    <col min="1546" max="1546" width="2.7109375" style="76" customWidth="1"/>
    <col min="1547" max="1548" width="8.28515625" style="76" customWidth="1"/>
    <col min="1549" max="1549" width="2.7109375" style="76" customWidth="1"/>
    <col min="1550" max="1551" width="8.28515625" style="76" customWidth="1"/>
    <col min="1552" max="1552" width="2.7109375" style="76" customWidth="1"/>
    <col min="1553" max="1553" width="7.7109375" style="76" customWidth="1"/>
    <col min="1554" max="1554" width="8.28515625" style="76" customWidth="1"/>
    <col min="1555" max="1555" width="2.7109375" style="76" customWidth="1"/>
    <col min="1556" max="1556" width="3.5703125" style="76" customWidth="1"/>
    <col min="1557" max="1792" width="8.7109375" style="76"/>
    <col min="1793" max="1793" width="35.7109375" style="76" customWidth="1"/>
    <col min="1794" max="1795" width="8.28515625" style="76" customWidth="1"/>
    <col min="1796" max="1796" width="2.7109375" style="76" customWidth="1"/>
    <col min="1797" max="1797" width="8.42578125" style="76" customWidth="1"/>
    <col min="1798" max="1798" width="8.28515625" style="76" customWidth="1"/>
    <col min="1799" max="1799" width="2.7109375" style="76" customWidth="1"/>
    <col min="1800" max="1800" width="8.28515625" style="76" customWidth="1"/>
    <col min="1801" max="1801" width="8.42578125" style="76" customWidth="1"/>
    <col min="1802" max="1802" width="2.7109375" style="76" customWidth="1"/>
    <col min="1803" max="1804" width="8.28515625" style="76" customWidth="1"/>
    <col min="1805" max="1805" width="2.7109375" style="76" customWidth="1"/>
    <col min="1806" max="1807" width="8.28515625" style="76" customWidth="1"/>
    <col min="1808" max="1808" width="2.7109375" style="76" customWidth="1"/>
    <col min="1809" max="1809" width="7.7109375" style="76" customWidth="1"/>
    <col min="1810" max="1810" width="8.28515625" style="76" customWidth="1"/>
    <col min="1811" max="1811" width="2.7109375" style="76" customWidth="1"/>
    <col min="1812" max="1812" width="3.5703125" style="76" customWidth="1"/>
    <col min="1813" max="2048" width="8.7109375" style="76"/>
    <col min="2049" max="2049" width="35.7109375" style="76" customWidth="1"/>
    <col min="2050" max="2051" width="8.28515625" style="76" customWidth="1"/>
    <col min="2052" max="2052" width="2.7109375" style="76" customWidth="1"/>
    <col min="2053" max="2053" width="8.42578125" style="76" customWidth="1"/>
    <col min="2054" max="2054" width="8.28515625" style="76" customWidth="1"/>
    <col min="2055" max="2055" width="2.7109375" style="76" customWidth="1"/>
    <col min="2056" max="2056" width="8.28515625" style="76" customWidth="1"/>
    <col min="2057" max="2057" width="8.42578125" style="76" customWidth="1"/>
    <col min="2058" max="2058" width="2.7109375" style="76" customWidth="1"/>
    <col min="2059" max="2060" width="8.28515625" style="76" customWidth="1"/>
    <col min="2061" max="2061" width="2.7109375" style="76" customWidth="1"/>
    <col min="2062" max="2063" width="8.28515625" style="76" customWidth="1"/>
    <col min="2064" max="2064" width="2.7109375" style="76" customWidth="1"/>
    <col min="2065" max="2065" width="7.7109375" style="76" customWidth="1"/>
    <col min="2066" max="2066" width="8.28515625" style="76" customWidth="1"/>
    <col min="2067" max="2067" width="2.7109375" style="76" customWidth="1"/>
    <col min="2068" max="2068" width="3.5703125" style="76" customWidth="1"/>
    <col min="2069" max="2304" width="8.7109375" style="76"/>
    <col min="2305" max="2305" width="35.7109375" style="76" customWidth="1"/>
    <col min="2306" max="2307" width="8.28515625" style="76" customWidth="1"/>
    <col min="2308" max="2308" width="2.7109375" style="76" customWidth="1"/>
    <col min="2309" max="2309" width="8.42578125" style="76" customWidth="1"/>
    <col min="2310" max="2310" width="8.28515625" style="76" customWidth="1"/>
    <col min="2311" max="2311" width="2.7109375" style="76" customWidth="1"/>
    <col min="2312" max="2312" width="8.28515625" style="76" customWidth="1"/>
    <col min="2313" max="2313" width="8.42578125" style="76" customWidth="1"/>
    <col min="2314" max="2314" width="2.7109375" style="76" customWidth="1"/>
    <col min="2315" max="2316" width="8.28515625" style="76" customWidth="1"/>
    <col min="2317" max="2317" width="2.7109375" style="76" customWidth="1"/>
    <col min="2318" max="2319" width="8.28515625" style="76" customWidth="1"/>
    <col min="2320" max="2320" width="2.7109375" style="76" customWidth="1"/>
    <col min="2321" max="2321" width="7.7109375" style="76" customWidth="1"/>
    <col min="2322" max="2322" width="8.28515625" style="76" customWidth="1"/>
    <col min="2323" max="2323" width="2.7109375" style="76" customWidth="1"/>
    <col min="2324" max="2324" width="3.5703125" style="76" customWidth="1"/>
    <col min="2325" max="2560" width="8.7109375" style="76"/>
    <col min="2561" max="2561" width="35.7109375" style="76" customWidth="1"/>
    <col min="2562" max="2563" width="8.28515625" style="76" customWidth="1"/>
    <col min="2564" max="2564" width="2.7109375" style="76" customWidth="1"/>
    <col min="2565" max="2565" width="8.42578125" style="76" customWidth="1"/>
    <col min="2566" max="2566" width="8.28515625" style="76" customWidth="1"/>
    <col min="2567" max="2567" width="2.7109375" style="76" customWidth="1"/>
    <col min="2568" max="2568" width="8.28515625" style="76" customWidth="1"/>
    <col min="2569" max="2569" width="8.42578125" style="76" customWidth="1"/>
    <col min="2570" max="2570" width="2.7109375" style="76" customWidth="1"/>
    <col min="2571" max="2572" width="8.28515625" style="76" customWidth="1"/>
    <col min="2573" max="2573" width="2.7109375" style="76" customWidth="1"/>
    <col min="2574" max="2575" width="8.28515625" style="76" customWidth="1"/>
    <col min="2576" max="2576" width="2.7109375" style="76" customWidth="1"/>
    <col min="2577" max="2577" width="7.7109375" style="76" customWidth="1"/>
    <col min="2578" max="2578" width="8.28515625" style="76" customWidth="1"/>
    <col min="2579" max="2579" width="2.7109375" style="76" customWidth="1"/>
    <col min="2580" max="2580" width="3.5703125" style="76" customWidth="1"/>
    <col min="2581" max="2816" width="8.7109375" style="76"/>
    <col min="2817" max="2817" width="35.7109375" style="76" customWidth="1"/>
    <col min="2818" max="2819" width="8.28515625" style="76" customWidth="1"/>
    <col min="2820" max="2820" width="2.7109375" style="76" customWidth="1"/>
    <col min="2821" max="2821" width="8.42578125" style="76" customWidth="1"/>
    <col min="2822" max="2822" width="8.28515625" style="76" customWidth="1"/>
    <col min="2823" max="2823" width="2.7109375" style="76" customWidth="1"/>
    <col min="2824" max="2824" width="8.28515625" style="76" customWidth="1"/>
    <col min="2825" max="2825" width="8.42578125" style="76" customWidth="1"/>
    <col min="2826" max="2826" width="2.7109375" style="76" customWidth="1"/>
    <col min="2827" max="2828" width="8.28515625" style="76" customWidth="1"/>
    <col min="2829" max="2829" width="2.7109375" style="76" customWidth="1"/>
    <col min="2830" max="2831" width="8.28515625" style="76" customWidth="1"/>
    <col min="2832" max="2832" width="2.7109375" style="76" customWidth="1"/>
    <col min="2833" max="2833" width="7.7109375" style="76" customWidth="1"/>
    <col min="2834" max="2834" width="8.28515625" style="76" customWidth="1"/>
    <col min="2835" max="2835" width="2.7109375" style="76" customWidth="1"/>
    <col min="2836" max="2836" width="3.5703125" style="76" customWidth="1"/>
    <col min="2837" max="3072" width="8.7109375" style="76"/>
    <col min="3073" max="3073" width="35.7109375" style="76" customWidth="1"/>
    <col min="3074" max="3075" width="8.28515625" style="76" customWidth="1"/>
    <col min="3076" max="3076" width="2.7109375" style="76" customWidth="1"/>
    <col min="3077" max="3077" width="8.42578125" style="76" customWidth="1"/>
    <col min="3078" max="3078" width="8.28515625" style="76" customWidth="1"/>
    <col min="3079" max="3079" width="2.7109375" style="76" customWidth="1"/>
    <col min="3080" max="3080" width="8.28515625" style="76" customWidth="1"/>
    <col min="3081" max="3081" width="8.42578125" style="76" customWidth="1"/>
    <col min="3082" max="3082" width="2.7109375" style="76" customWidth="1"/>
    <col min="3083" max="3084" width="8.28515625" style="76" customWidth="1"/>
    <col min="3085" max="3085" width="2.7109375" style="76" customWidth="1"/>
    <col min="3086" max="3087" width="8.28515625" style="76" customWidth="1"/>
    <col min="3088" max="3088" width="2.7109375" style="76" customWidth="1"/>
    <col min="3089" max="3089" width="7.7109375" style="76" customWidth="1"/>
    <col min="3090" max="3090" width="8.28515625" style="76" customWidth="1"/>
    <col min="3091" max="3091" width="2.7109375" style="76" customWidth="1"/>
    <col min="3092" max="3092" width="3.5703125" style="76" customWidth="1"/>
    <col min="3093" max="3328" width="8.7109375" style="76"/>
    <col min="3329" max="3329" width="35.7109375" style="76" customWidth="1"/>
    <col min="3330" max="3331" width="8.28515625" style="76" customWidth="1"/>
    <col min="3332" max="3332" width="2.7109375" style="76" customWidth="1"/>
    <col min="3333" max="3333" width="8.42578125" style="76" customWidth="1"/>
    <col min="3334" max="3334" width="8.28515625" style="76" customWidth="1"/>
    <col min="3335" max="3335" width="2.7109375" style="76" customWidth="1"/>
    <col min="3336" max="3336" width="8.28515625" style="76" customWidth="1"/>
    <col min="3337" max="3337" width="8.42578125" style="76" customWidth="1"/>
    <col min="3338" max="3338" width="2.7109375" style="76" customWidth="1"/>
    <col min="3339" max="3340" width="8.28515625" style="76" customWidth="1"/>
    <col min="3341" max="3341" width="2.7109375" style="76" customWidth="1"/>
    <col min="3342" max="3343" width="8.28515625" style="76" customWidth="1"/>
    <col min="3344" max="3344" width="2.7109375" style="76" customWidth="1"/>
    <col min="3345" max="3345" width="7.7109375" style="76" customWidth="1"/>
    <col min="3346" max="3346" width="8.28515625" style="76" customWidth="1"/>
    <col min="3347" max="3347" width="2.7109375" style="76" customWidth="1"/>
    <col min="3348" max="3348" width="3.5703125" style="76" customWidth="1"/>
    <col min="3349" max="3584" width="8.7109375" style="76"/>
    <col min="3585" max="3585" width="35.7109375" style="76" customWidth="1"/>
    <col min="3586" max="3587" width="8.28515625" style="76" customWidth="1"/>
    <col min="3588" max="3588" width="2.7109375" style="76" customWidth="1"/>
    <col min="3589" max="3589" width="8.42578125" style="76" customWidth="1"/>
    <col min="3590" max="3590" width="8.28515625" style="76" customWidth="1"/>
    <col min="3591" max="3591" width="2.7109375" style="76" customWidth="1"/>
    <col min="3592" max="3592" width="8.28515625" style="76" customWidth="1"/>
    <col min="3593" max="3593" width="8.42578125" style="76" customWidth="1"/>
    <col min="3594" max="3594" width="2.7109375" style="76" customWidth="1"/>
    <col min="3595" max="3596" width="8.28515625" style="76" customWidth="1"/>
    <col min="3597" max="3597" width="2.7109375" style="76" customWidth="1"/>
    <col min="3598" max="3599" width="8.28515625" style="76" customWidth="1"/>
    <col min="3600" max="3600" width="2.7109375" style="76" customWidth="1"/>
    <col min="3601" max="3601" width="7.7109375" style="76" customWidth="1"/>
    <col min="3602" max="3602" width="8.28515625" style="76" customWidth="1"/>
    <col min="3603" max="3603" width="2.7109375" style="76" customWidth="1"/>
    <col min="3604" max="3604" width="3.5703125" style="76" customWidth="1"/>
    <col min="3605" max="3840" width="8.7109375" style="76"/>
    <col min="3841" max="3841" width="35.7109375" style="76" customWidth="1"/>
    <col min="3842" max="3843" width="8.28515625" style="76" customWidth="1"/>
    <col min="3844" max="3844" width="2.7109375" style="76" customWidth="1"/>
    <col min="3845" max="3845" width="8.42578125" style="76" customWidth="1"/>
    <col min="3846" max="3846" width="8.28515625" style="76" customWidth="1"/>
    <col min="3847" max="3847" width="2.7109375" style="76" customWidth="1"/>
    <col min="3848" max="3848" width="8.28515625" style="76" customWidth="1"/>
    <col min="3849" max="3849" width="8.42578125" style="76" customWidth="1"/>
    <col min="3850" max="3850" width="2.7109375" style="76" customWidth="1"/>
    <col min="3851" max="3852" width="8.28515625" style="76" customWidth="1"/>
    <col min="3853" max="3853" width="2.7109375" style="76" customWidth="1"/>
    <col min="3854" max="3855" width="8.28515625" style="76" customWidth="1"/>
    <col min="3856" max="3856" width="2.7109375" style="76" customWidth="1"/>
    <col min="3857" max="3857" width="7.7109375" style="76" customWidth="1"/>
    <col min="3858" max="3858" width="8.28515625" style="76" customWidth="1"/>
    <col min="3859" max="3859" width="2.7109375" style="76" customWidth="1"/>
    <col min="3860" max="3860" width="3.5703125" style="76" customWidth="1"/>
    <col min="3861" max="4096" width="8.7109375" style="76"/>
    <col min="4097" max="4097" width="35.7109375" style="76" customWidth="1"/>
    <col min="4098" max="4099" width="8.28515625" style="76" customWidth="1"/>
    <col min="4100" max="4100" width="2.7109375" style="76" customWidth="1"/>
    <col min="4101" max="4101" width="8.42578125" style="76" customWidth="1"/>
    <col min="4102" max="4102" width="8.28515625" style="76" customWidth="1"/>
    <col min="4103" max="4103" width="2.7109375" style="76" customWidth="1"/>
    <col min="4104" max="4104" width="8.28515625" style="76" customWidth="1"/>
    <col min="4105" max="4105" width="8.42578125" style="76" customWidth="1"/>
    <col min="4106" max="4106" width="2.7109375" style="76" customWidth="1"/>
    <col min="4107" max="4108" width="8.28515625" style="76" customWidth="1"/>
    <col min="4109" max="4109" width="2.7109375" style="76" customWidth="1"/>
    <col min="4110" max="4111" width="8.28515625" style="76" customWidth="1"/>
    <col min="4112" max="4112" width="2.7109375" style="76" customWidth="1"/>
    <col min="4113" max="4113" width="7.7109375" style="76" customWidth="1"/>
    <col min="4114" max="4114" width="8.28515625" style="76" customWidth="1"/>
    <col min="4115" max="4115" width="2.7109375" style="76" customWidth="1"/>
    <col min="4116" max="4116" width="3.5703125" style="76" customWidth="1"/>
    <col min="4117" max="4352" width="8.7109375" style="76"/>
    <col min="4353" max="4353" width="35.7109375" style="76" customWidth="1"/>
    <col min="4354" max="4355" width="8.28515625" style="76" customWidth="1"/>
    <col min="4356" max="4356" width="2.7109375" style="76" customWidth="1"/>
    <col min="4357" max="4357" width="8.42578125" style="76" customWidth="1"/>
    <col min="4358" max="4358" width="8.28515625" style="76" customWidth="1"/>
    <col min="4359" max="4359" width="2.7109375" style="76" customWidth="1"/>
    <col min="4360" max="4360" width="8.28515625" style="76" customWidth="1"/>
    <col min="4361" max="4361" width="8.42578125" style="76" customWidth="1"/>
    <col min="4362" max="4362" width="2.7109375" style="76" customWidth="1"/>
    <col min="4363" max="4364" width="8.28515625" style="76" customWidth="1"/>
    <col min="4365" max="4365" width="2.7109375" style="76" customWidth="1"/>
    <col min="4366" max="4367" width="8.28515625" style="76" customWidth="1"/>
    <col min="4368" max="4368" width="2.7109375" style="76" customWidth="1"/>
    <col min="4369" max="4369" width="7.7109375" style="76" customWidth="1"/>
    <col min="4370" max="4370" width="8.28515625" style="76" customWidth="1"/>
    <col min="4371" max="4371" width="2.7109375" style="76" customWidth="1"/>
    <col min="4372" max="4372" width="3.5703125" style="76" customWidth="1"/>
    <col min="4373" max="4608" width="8.7109375" style="76"/>
    <col min="4609" max="4609" width="35.7109375" style="76" customWidth="1"/>
    <col min="4610" max="4611" width="8.28515625" style="76" customWidth="1"/>
    <col min="4612" max="4612" width="2.7109375" style="76" customWidth="1"/>
    <col min="4613" max="4613" width="8.42578125" style="76" customWidth="1"/>
    <col min="4614" max="4614" width="8.28515625" style="76" customWidth="1"/>
    <col min="4615" max="4615" width="2.7109375" style="76" customWidth="1"/>
    <col min="4616" max="4616" width="8.28515625" style="76" customWidth="1"/>
    <col min="4617" max="4617" width="8.42578125" style="76" customWidth="1"/>
    <col min="4618" max="4618" width="2.7109375" style="76" customWidth="1"/>
    <col min="4619" max="4620" width="8.28515625" style="76" customWidth="1"/>
    <col min="4621" max="4621" width="2.7109375" style="76" customWidth="1"/>
    <col min="4622" max="4623" width="8.28515625" style="76" customWidth="1"/>
    <col min="4624" max="4624" width="2.7109375" style="76" customWidth="1"/>
    <col min="4625" max="4625" width="7.7109375" style="76" customWidth="1"/>
    <col min="4626" max="4626" width="8.28515625" style="76" customWidth="1"/>
    <col min="4627" max="4627" width="2.7109375" style="76" customWidth="1"/>
    <col min="4628" max="4628" width="3.5703125" style="76" customWidth="1"/>
    <col min="4629" max="4864" width="8.7109375" style="76"/>
    <col min="4865" max="4865" width="35.7109375" style="76" customWidth="1"/>
    <col min="4866" max="4867" width="8.28515625" style="76" customWidth="1"/>
    <col min="4868" max="4868" width="2.7109375" style="76" customWidth="1"/>
    <col min="4869" max="4869" width="8.42578125" style="76" customWidth="1"/>
    <col min="4870" max="4870" width="8.28515625" style="76" customWidth="1"/>
    <col min="4871" max="4871" width="2.7109375" style="76" customWidth="1"/>
    <col min="4872" max="4872" width="8.28515625" style="76" customWidth="1"/>
    <col min="4873" max="4873" width="8.42578125" style="76" customWidth="1"/>
    <col min="4874" max="4874" width="2.7109375" style="76" customWidth="1"/>
    <col min="4875" max="4876" width="8.28515625" style="76" customWidth="1"/>
    <col min="4877" max="4877" width="2.7109375" style="76" customWidth="1"/>
    <col min="4878" max="4879" width="8.28515625" style="76" customWidth="1"/>
    <col min="4880" max="4880" width="2.7109375" style="76" customWidth="1"/>
    <col min="4881" max="4881" width="7.7109375" style="76" customWidth="1"/>
    <col min="4882" max="4882" width="8.28515625" style="76" customWidth="1"/>
    <col min="4883" max="4883" width="2.7109375" style="76" customWidth="1"/>
    <col min="4884" max="4884" width="3.5703125" style="76" customWidth="1"/>
    <col min="4885" max="5120" width="8.7109375" style="76"/>
    <col min="5121" max="5121" width="35.7109375" style="76" customWidth="1"/>
    <col min="5122" max="5123" width="8.28515625" style="76" customWidth="1"/>
    <col min="5124" max="5124" width="2.7109375" style="76" customWidth="1"/>
    <col min="5125" max="5125" width="8.42578125" style="76" customWidth="1"/>
    <col min="5126" max="5126" width="8.28515625" style="76" customWidth="1"/>
    <col min="5127" max="5127" width="2.7109375" style="76" customWidth="1"/>
    <col min="5128" max="5128" width="8.28515625" style="76" customWidth="1"/>
    <col min="5129" max="5129" width="8.42578125" style="76" customWidth="1"/>
    <col min="5130" max="5130" width="2.7109375" style="76" customWidth="1"/>
    <col min="5131" max="5132" width="8.28515625" style="76" customWidth="1"/>
    <col min="5133" max="5133" width="2.7109375" style="76" customWidth="1"/>
    <col min="5134" max="5135" width="8.28515625" style="76" customWidth="1"/>
    <col min="5136" max="5136" width="2.7109375" style="76" customWidth="1"/>
    <col min="5137" max="5137" width="7.7109375" style="76" customWidth="1"/>
    <col min="5138" max="5138" width="8.28515625" style="76" customWidth="1"/>
    <col min="5139" max="5139" width="2.7109375" style="76" customWidth="1"/>
    <col min="5140" max="5140" width="3.5703125" style="76" customWidth="1"/>
    <col min="5141" max="5376" width="8.7109375" style="76"/>
    <col min="5377" max="5377" width="35.7109375" style="76" customWidth="1"/>
    <col min="5378" max="5379" width="8.28515625" style="76" customWidth="1"/>
    <col min="5380" max="5380" width="2.7109375" style="76" customWidth="1"/>
    <col min="5381" max="5381" width="8.42578125" style="76" customWidth="1"/>
    <col min="5382" max="5382" width="8.28515625" style="76" customWidth="1"/>
    <col min="5383" max="5383" width="2.7109375" style="76" customWidth="1"/>
    <col min="5384" max="5384" width="8.28515625" style="76" customWidth="1"/>
    <col min="5385" max="5385" width="8.42578125" style="76" customWidth="1"/>
    <col min="5386" max="5386" width="2.7109375" style="76" customWidth="1"/>
    <col min="5387" max="5388" width="8.28515625" style="76" customWidth="1"/>
    <col min="5389" max="5389" width="2.7109375" style="76" customWidth="1"/>
    <col min="5390" max="5391" width="8.28515625" style="76" customWidth="1"/>
    <col min="5392" max="5392" width="2.7109375" style="76" customWidth="1"/>
    <col min="5393" max="5393" width="7.7109375" style="76" customWidth="1"/>
    <col min="5394" max="5394" width="8.28515625" style="76" customWidth="1"/>
    <col min="5395" max="5395" width="2.7109375" style="76" customWidth="1"/>
    <col min="5396" max="5396" width="3.5703125" style="76" customWidth="1"/>
    <col min="5397" max="5632" width="8.7109375" style="76"/>
    <col min="5633" max="5633" width="35.7109375" style="76" customWidth="1"/>
    <col min="5634" max="5635" width="8.28515625" style="76" customWidth="1"/>
    <col min="5636" max="5636" width="2.7109375" style="76" customWidth="1"/>
    <col min="5637" max="5637" width="8.42578125" style="76" customWidth="1"/>
    <col min="5638" max="5638" width="8.28515625" style="76" customWidth="1"/>
    <col min="5639" max="5639" width="2.7109375" style="76" customWidth="1"/>
    <col min="5640" max="5640" width="8.28515625" style="76" customWidth="1"/>
    <col min="5641" max="5641" width="8.42578125" style="76" customWidth="1"/>
    <col min="5642" max="5642" width="2.7109375" style="76" customWidth="1"/>
    <col min="5643" max="5644" width="8.28515625" style="76" customWidth="1"/>
    <col min="5645" max="5645" width="2.7109375" style="76" customWidth="1"/>
    <col min="5646" max="5647" width="8.28515625" style="76" customWidth="1"/>
    <col min="5648" max="5648" width="2.7109375" style="76" customWidth="1"/>
    <col min="5649" max="5649" width="7.7109375" style="76" customWidth="1"/>
    <col min="5650" max="5650" width="8.28515625" style="76" customWidth="1"/>
    <col min="5651" max="5651" width="2.7109375" style="76" customWidth="1"/>
    <col min="5652" max="5652" width="3.5703125" style="76" customWidth="1"/>
    <col min="5653" max="5888" width="8.7109375" style="76"/>
    <col min="5889" max="5889" width="35.7109375" style="76" customWidth="1"/>
    <col min="5890" max="5891" width="8.28515625" style="76" customWidth="1"/>
    <col min="5892" max="5892" width="2.7109375" style="76" customWidth="1"/>
    <col min="5893" max="5893" width="8.42578125" style="76" customWidth="1"/>
    <col min="5894" max="5894" width="8.28515625" style="76" customWidth="1"/>
    <col min="5895" max="5895" width="2.7109375" style="76" customWidth="1"/>
    <col min="5896" max="5896" width="8.28515625" style="76" customWidth="1"/>
    <col min="5897" max="5897" width="8.42578125" style="76" customWidth="1"/>
    <col min="5898" max="5898" width="2.7109375" style="76" customWidth="1"/>
    <col min="5899" max="5900" width="8.28515625" style="76" customWidth="1"/>
    <col min="5901" max="5901" width="2.7109375" style="76" customWidth="1"/>
    <col min="5902" max="5903" width="8.28515625" style="76" customWidth="1"/>
    <col min="5904" max="5904" width="2.7109375" style="76" customWidth="1"/>
    <col min="5905" max="5905" width="7.7109375" style="76" customWidth="1"/>
    <col min="5906" max="5906" width="8.28515625" style="76" customWidth="1"/>
    <col min="5907" max="5907" width="2.7109375" style="76" customWidth="1"/>
    <col min="5908" max="5908" width="3.5703125" style="76" customWidth="1"/>
    <col min="5909" max="6144" width="8.7109375" style="76"/>
    <col min="6145" max="6145" width="35.7109375" style="76" customWidth="1"/>
    <col min="6146" max="6147" width="8.28515625" style="76" customWidth="1"/>
    <col min="6148" max="6148" width="2.7109375" style="76" customWidth="1"/>
    <col min="6149" max="6149" width="8.42578125" style="76" customWidth="1"/>
    <col min="6150" max="6150" width="8.28515625" style="76" customWidth="1"/>
    <col min="6151" max="6151" width="2.7109375" style="76" customWidth="1"/>
    <col min="6152" max="6152" width="8.28515625" style="76" customWidth="1"/>
    <col min="6153" max="6153" width="8.42578125" style="76" customWidth="1"/>
    <col min="6154" max="6154" width="2.7109375" style="76" customWidth="1"/>
    <col min="6155" max="6156" width="8.28515625" style="76" customWidth="1"/>
    <col min="6157" max="6157" width="2.7109375" style="76" customWidth="1"/>
    <col min="6158" max="6159" width="8.28515625" style="76" customWidth="1"/>
    <col min="6160" max="6160" width="2.7109375" style="76" customWidth="1"/>
    <col min="6161" max="6161" width="7.7109375" style="76" customWidth="1"/>
    <col min="6162" max="6162" width="8.28515625" style="76" customWidth="1"/>
    <col min="6163" max="6163" width="2.7109375" style="76" customWidth="1"/>
    <col min="6164" max="6164" width="3.5703125" style="76" customWidth="1"/>
    <col min="6165" max="6400" width="8.7109375" style="76"/>
    <col min="6401" max="6401" width="35.7109375" style="76" customWidth="1"/>
    <col min="6402" max="6403" width="8.28515625" style="76" customWidth="1"/>
    <col min="6404" max="6404" width="2.7109375" style="76" customWidth="1"/>
    <col min="6405" max="6405" width="8.42578125" style="76" customWidth="1"/>
    <col min="6406" max="6406" width="8.28515625" style="76" customWidth="1"/>
    <col min="6407" max="6407" width="2.7109375" style="76" customWidth="1"/>
    <col min="6408" max="6408" width="8.28515625" style="76" customWidth="1"/>
    <col min="6409" max="6409" width="8.42578125" style="76" customWidth="1"/>
    <col min="6410" max="6410" width="2.7109375" style="76" customWidth="1"/>
    <col min="6411" max="6412" width="8.28515625" style="76" customWidth="1"/>
    <col min="6413" max="6413" width="2.7109375" style="76" customWidth="1"/>
    <col min="6414" max="6415" width="8.28515625" style="76" customWidth="1"/>
    <col min="6416" max="6416" width="2.7109375" style="76" customWidth="1"/>
    <col min="6417" max="6417" width="7.7109375" style="76" customWidth="1"/>
    <col min="6418" max="6418" width="8.28515625" style="76" customWidth="1"/>
    <col min="6419" max="6419" width="2.7109375" style="76" customWidth="1"/>
    <col min="6420" max="6420" width="3.5703125" style="76" customWidth="1"/>
    <col min="6421" max="6656" width="8.7109375" style="76"/>
    <col min="6657" max="6657" width="35.7109375" style="76" customWidth="1"/>
    <col min="6658" max="6659" width="8.28515625" style="76" customWidth="1"/>
    <col min="6660" max="6660" width="2.7109375" style="76" customWidth="1"/>
    <col min="6661" max="6661" width="8.42578125" style="76" customWidth="1"/>
    <col min="6662" max="6662" width="8.28515625" style="76" customWidth="1"/>
    <col min="6663" max="6663" width="2.7109375" style="76" customWidth="1"/>
    <col min="6664" max="6664" width="8.28515625" style="76" customWidth="1"/>
    <col min="6665" max="6665" width="8.42578125" style="76" customWidth="1"/>
    <col min="6666" max="6666" width="2.7109375" style="76" customWidth="1"/>
    <col min="6667" max="6668" width="8.28515625" style="76" customWidth="1"/>
    <col min="6669" max="6669" width="2.7109375" style="76" customWidth="1"/>
    <col min="6670" max="6671" width="8.28515625" style="76" customWidth="1"/>
    <col min="6672" max="6672" width="2.7109375" style="76" customWidth="1"/>
    <col min="6673" max="6673" width="7.7109375" style="76" customWidth="1"/>
    <col min="6674" max="6674" width="8.28515625" style="76" customWidth="1"/>
    <col min="6675" max="6675" width="2.7109375" style="76" customWidth="1"/>
    <col min="6676" max="6676" width="3.5703125" style="76" customWidth="1"/>
    <col min="6677" max="6912" width="8.7109375" style="76"/>
    <col min="6913" max="6913" width="35.7109375" style="76" customWidth="1"/>
    <col min="6914" max="6915" width="8.28515625" style="76" customWidth="1"/>
    <col min="6916" max="6916" width="2.7109375" style="76" customWidth="1"/>
    <col min="6917" max="6917" width="8.42578125" style="76" customWidth="1"/>
    <col min="6918" max="6918" width="8.28515625" style="76" customWidth="1"/>
    <col min="6919" max="6919" width="2.7109375" style="76" customWidth="1"/>
    <col min="6920" max="6920" width="8.28515625" style="76" customWidth="1"/>
    <col min="6921" max="6921" width="8.42578125" style="76" customWidth="1"/>
    <col min="6922" max="6922" width="2.7109375" style="76" customWidth="1"/>
    <col min="6923" max="6924" width="8.28515625" style="76" customWidth="1"/>
    <col min="6925" max="6925" width="2.7109375" style="76" customWidth="1"/>
    <col min="6926" max="6927" width="8.28515625" style="76" customWidth="1"/>
    <col min="6928" max="6928" width="2.7109375" style="76" customWidth="1"/>
    <col min="6929" max="6929" width="7.7109375" style="76" customWidth="1"/>
    <col min="6930" max="6930" width="8.28515625" style="76" customWidth="1"/>
    <col min="6931" max="6931" width="2.7109375" style="76" customWidth="1"/>
    <col min="6932" max="6932" width="3.5703125" style="76" customWidth="1"/>
    <col min="6933" max="7168" width="8.7109375" style="76"/>
    <col min="7169" max="7169" width="35.7109375" style="76" customWidth="1"/>
    <col min="7170" max="7171" width="8.28515625" style="76" customWidth="1"/>
    <col min="7172" max="7172" width="2.7109375" style="76" customWidth="1"/>
    <col min="7173" max="7173" width="8.42578125" style="76" customWidth="1"/>
    <col min="7174" max="7174" width="8.28515625" style="76" customWidth="1"/>
    <col min="7175" max="7175" width="2.7109375" style="76" customWidth="1"/>
    <col min="7176" max="7176" width="8.28515625" style="76" customWidth="1"/>
    <col min="7177" max="7177" width="8.42578125" style="76" customWidth="1"/>
    <col min="7178" max="7178" width="2.7109375" style="76" customWidth="1"/>
    <col min="7179" max="7180" width="8.28515625" style="76" customWidth="1"/>
    <col min="7181" max="7181" width="2.7109375" style="76" customWidth="1"/>
    <col min="7182" max="7183" width="8.28515625" style="76" customWidth="1"/>
    <col min="7184" max="7184" width="2.7109375" style="76" customWidth="1"/>
    <col min="7185" max="7185" width="7.7109375" style="76" customWidth="1"/>
    <col min="7186" max="7186" width="8.28515625" style="76" customWidth="1"/>
    <col min="7187" max="7187" width="2.7109375" style="76" customWidth="1"/>
    <col min="7188" max="7188" width="3.5703125" style="76" customWidth="1"/>
    <col min="7189" max="7424" width="8.7109375" style="76"/>
    <col min="7425" max="7425" width="35.7109375" style="76" customWidth="1"/>
    <col min="7426" max="7427" width="8.28515625" style="76" customWidth="1"/>
    <col min="7428" max="7428" width="2.7109375" style="76" customWidth="1"/>
    <col min="7429" max="7429" width="8.42578125" style="76" customWidth="1"/>
    <col min="7430" max="7430" width="8.28515625" style="76" customWidth="1"/>
    <col min="7431" max="7431" width="2.7109375" style="76" customWidth="1"/>
    <col min="7432" max="7432" width="8.28515625" style="76" customWidth="1"/>
    <col min="7433" max="7433" width="8.42578125" style="76" customWidth="1"/>
    <col min="7434" max="7434" width="2.7109375" style="76" customWidth="1"/>
    <col min="7435" max="7436" width="8.28515625" style="76" customWidth="1"/>
    <col min="7437" max="7437" width="2.7109375" style="76" customWidth="1"/>
    <col min="7438" max="7439" width="8.28515625" style="76" customWidth="1"/>
    <col min="7440" max="7440" width="2.7109375" style="76" customWidth="1"/>
    <col min="7441" max="7441" width="7.7109375" style="76" customWidth="1"/>
    <col min="7442" max="7442" width="8.28515625" style="76" customWidth="1"/>
    <col min="7443" max="7443" width="2.7109375" style="76" customWidth="1"/>
    <col min="7444" max="7444" width="3.5703125" style="76" customWidth="1"/>
    <col min="7445" max="7680" width="8.7109375" style="76"/>
    <col min="7681" max="7681" width="35.7109375" style="76" customWidth="1"/>
    <col min="7682" max="7683" width="8.28515625" style="76" customWidth="1"/>
    <col min="7684" max="7684" width="2.7109375" style="76" customWidth="1"/>
    <col min="7685" max="7685" width="8.42578125" style="76" customWidth="1"/>
    <col min="7686" max="7686" width="8.28515625" style="76" customWidth="1"/>
    <col min="7687" max="7687" width="2.7109375" style="76" customWidth="1"/>
    <col min="7688" max="7688" width="8.28515625" style="76" customWidth="1"/>
    <col min="7689" max="7689" width="8.42578125" style="76" customWidth="1"/>
    <col min="7690" max="7690" width="2.7109375" style="76" customWidth="1"/>
    <col min="7691" max="7692" width="8.28515625" style="76" customWidth="1"/>
    <col min="7693" max="7693" width="2.7109375" style="76" customWidth="1"/>
    <col min="7694" max="7695" width="8.28515625" style="76" customWidth="1"/>
    <col min="7696" max="7696" width="2.7109375" style="76" customWidth="1"/>
    <col min="7697" max="7697" width="7.7109375" style="76" customWidth="1"/>
    <col min="7698" max="7698" width="8.28515625" style="76" customWidth="1"/>
    <col min="7699" max="7699" width="2.7109375" style="76" customWidth="1"/>
    <col min="7700" max="7700" width="3.5703125" style="76" customWidth="1"/>
    <col min="7701" max="7936" width="8.7109375" style="76"/>
    <col min="7937" max="7937" width="35.7109375" style="76" customWidth="1"/>
    <col min="7938" max="7939" width="8.28515625" style="76" customWidth="1"/>
    <col min="7940" max="7940" width="2.7109375" style="76" customWidth="1"/>
    <col min="7941" max="7941" width="8.42578125" style="76" customWidth="1"/>
    <col min="7942" max="7942" width="8.28515625" style="76" customWidth="1"/>
    <col min="7943" max="7943" width="2.7109375" style="76" customWidth="1"/>
    <col min="7944" max="7944" width="8.28515625" style="76" customWidth="1"/>
    <col min="7945" max="7945" width="8.42578125" style="76" customWidth="1"/>
    <col min="7946" max="7946" width="2.7109375" style="76" customWidth="1"/>
    <col min="7947" max="7948" width="8.28515625" style="76" customWidth="1"/>
    <col min="7949" max="7949" width="2.7109375" style="76" customWidth="1"/>
    <col min="7950" max="7951" width="8.28515625" style="76" customWidth="1"/>
    <col min="7952" max="7952" width="2.7109375" style="76" customWidth="1"/>
    <col min="7953" max="7953" width="7.7109375" style="76" customWidth="1"/>
    <col min="7954" max="7954" width="8.28515625" style="76" customWidth="1"/>
    <col min="7955" max="7955" width="2.7109375" style="76" customWidth="1"/>
    <col min="7956" max="7956" width="3.5703125" style="76" customWidth="1"/>
    <col min="7957" max="8192" width="8.7109375" style="76"/>
    <col min="8193" max="8193" width="35.7109375" style="76" customWidth="1"/>
    <col min="8194" max="8195" width="8.28515625" style="76" customWidth="1"/>
    <col min="8196" max="8196" width="2.7109375" style="76" customWidth="1"/>
    <col min="8197" max="8197" width="8.42578125" style="76" customWidth="1"/>
    <col min="8198" max="8198" width="8.28515625" style="76" customWidth="1"/>
    <col min="8199" max="8199" width="2.7109375" style="76" customWidth="1"/>
    <col min="8200" max="8200" width="8.28515625" style="76" customWidth="1"/>
    <col min="8201" max="8201" width="8.42578125" style="76" customWidth="1"/>
    <col min="8202" max="8202" width="2.7109375" style="76" customWidth="1"/>
    <col min="8203" max="8204" width="8.28515625" style="76" customWidth="1"/>
    <col min="8205" max="8205" width="2.7109375" style="76" customWidth="1"/>
    <col min="8206" max="8207" width="8.28515625" style="76" customWidth="1"/>
    <col min="8208" max="8208" width="2.7109375" style="76" customWidth="1"/>
    <col min="8209" max="8209" width="7.7109375" style="76" customWidth="1"/>
    <col min="8210" max="8210" width="8.28515625" style="76" customWidth="1"/>
    <col min="8211" max="8211" width="2.7109375" style="76" customWidth="1"/>
    <col min="8212" max="8212" width="3.5703125" style="76" customWidth="1"/>
    <col min="8213" max="8448" width="8.7109375" style="76"/>
    <col min="8449" max="8449" width="35.7109375" style="76" customWidth="1"/>
    <col min="8450" max="8451" width="8.28515625" style="76" customWidth="1"/>
    <col min="8452" max="8452" width="2.7109375" style="76" customWidth="1"/>
    <col min="8453" max="8453" width="8.42578125" style="76" customWidth="1"/>
    <col min="8454" max="8454" width="8.28515625" style="76" customWidth="1"/>
    <col min="8455" max="8455" width="2.7109375" style="76" customWidth="1"/>
    <col min="8456" max="8456" width="8.28515625" style="76" customWidth="1"/>
    <col min="8457" max="8457" width="8.42578125" style="76" customWidth="1"/>
    <col min="8458" max="8458" width="2.7109375" style="76" customWidth="1"/>
    <col min="8459" max="8460" width="8.28515625" style="76" customWidth="1"/>
    <col min="8461" max="8461" width="2.7109375" style="76" customWidth="1"/>
    <col min="8462" max="8463" width="8.28515625" style="76" customWidth="1"/>
    <col min="8464" max="8464" width="2.7109375" style="76" customWidth="1"/>
    <col min="8465" max="8465" width="7.7109375" style="76" customWidth="1"/>
    <col min="8466" max="8466" width="8.28515625" style="76" customWidth="1"/>
    <col min="8467" max="8467" width="2.7109375" style="76" customWidth="1"/>
    <col min="8468" max="8468" width="3.5703125" style="76" customWidth="1"/>
    <col min="8469" max="8704" width="8.7109375" style="76"/>
    <col min="8705" max="8705" width="35.7109375" style="76" customWidth="1"/>
    <col min="8706" max="8707" width="8.28515625" style="76" customWidth="1"/>
    <col min="8708" max="8708" width="2.7109375" style="76" customWidth="1"/>
    <col min="8709" max="8709" width="8.42578125" style="76" customWidth="1"/>
    <col min="8710" max="8710" width="8.28515625" style="76" customWidth="1"/>
    <col min="8711" max="8711" width="2.7109375" style="76" customWidth="1"/>
    <col min="8712" max="8712" width="8.28515625" style="76" customWidth="1"/>
    <col min="8713" max="8713" width="8.42578125" style="76" customWidth="1"/>
    <col min="8714" max="8714" width="2.7109375" style="76" customWidth="1"/>
    <col min="8715" max="8716" width="8.28515625" style="76" customWidth="1"/>
    <col min="8717" max="8717" width="2.7109375" style="76" customWidth="1"/>
    <col min="8718" max="8719" width="8.28515625" style="76" customWidth="1"/>
    <col min="8720" max="8720" width="2.7109375" style="76" customWidth="1"/>
    <col min="8721" max="8721" width="7.7109375" style="76" customWidth="1"/>
    <col min="8722" max="8722" width="8.28515625" style="76" customWidth="1"/>
    <col min="8723" max="8723" width="2.7109375" style="76" customWidth="1"/>
    <col min="8724" max="8724" width="3.5703125" style="76" customWidth="1"/>
    <col min="8725" max="8960" width="8.7109375" style="76"/>
    <col min="8961" max="8961" width="35.7109375" style="76" customWidth="1"/>
    <col min="8962" max="8963" width="8.28515625" style="76" customWidth="1"/>
    <col min="8964" max="8964" width="2.7109375" style="76" customWidth="1"/>
    <col min="8965" max="8965" width="8.42578125" style="76" customWidth="1"/>
    <col min="8966" max="8966" width="8.28515625" style="76" customWidth="1"/>
    <col min="8967" max="8967" width="2.7109375" style="76" customWidth="1"/>
    <col min="8968" max="8968" width="8.28515625" style="76" customWidth="1"/>
    <col min="8969" max="8969" width="8.42578125" style="76" customWidth="1"/>
    <col min="8970" max="8970" width="2.7109375" style="76" customWidth="1"/>
    <col min="8971" max="8972" width="8.28515625" style="76" customWidth="1"/>
    <col min="8973" max="8973" width="2.7109375" style="76" customWidth="1"/>
    <col min="8974" max="8975" width="8.28515625" style="76" customWidth="1"/>
    <col min="8976" max="8976" width="2.7109375" style="76" customWidth="1"/>
    <col min="8977" max="8977" width="7.7109375" style="76" customWidth="1"/>
    <col min="8978" max="8978" width="8.28515625" style="76" customWidth="1"/>
    <col min="8979" max="8979" width="2.7109375" style="76" customWidth="1"/>
    <col min="8980" max="8980" width="3.5703125" style="76" customWidth="1"/>
    <col min="8981" max="9216" width="8.7109375" style="76"/>
    <col min="9217" max="9217" width="35.7109375" style="76" customWidth="1"/>
    <col min="9218" max="9219" width="8.28515625" style="76" customWidth="1"/>
    <col min="9220" max="9220" width="2.7109375" style="76" customWidth="1"/>
    <col min="9221" max="9221" width="8.42578125" style="76" customWidth="1"/>
    <col min="9222" max="9222" width="8.28515625" style="76" customWidth="1"/>
    <col min="9223" max="9223" width="2.7109375" style="76" customWidth="1"/>
    <col min="9224" max="9224" width="8.28515625" style="76" customWidth="1"/>
    <col min="9225" max="9225" width="8.42578125" style="76" customWidth="1"/>
    <col min="9226" max="9226" width="2.7109375" style="76" customWidth="1"/>
    <col min="9227" max="9228" width="8.28515625" style="76" customWidth="1"/>
    <col min="9229" max="9229" width="2.7109375" style="76" customWidth="1"/>
    <col min="9230" max="9231" width="8.28515625" style="76" customWidth="1"/>
    <col min="9232" max="9232" width="2.7109375" style="76" customWidth="1"/>
    <col min="9233" max="9233" width="7.7109375" style="76" customWidth="1"/>
    <col min="9234" max="9234" width="8.28515625" style="76" customWidth="1"/>
    <col min="9235" max="9235" width="2.7109375" style="76" customWidth="1"/>
    <col min="9236" max="9236" width="3.5703125" style="76" customWidth="1"/>
    <col min="9237" max="9472" width="8.7109375" style="76"/>
    <col min="9473" max="9473" width="35.7109375" style="76" customWidth="1"/>
    <col min="9474" max="9475" width="8.28515625" style="76" customWidth="1"/>
    <col min="9476" max="9476" width="2.7109375" style="76" customWidth="1"/>
    <col min="9477" max="9477" width="8.42578125" style="76" customWidth="1"/>
    <col min="9478" max="9478" width="8.28515625" style="76" customWidth="1"/>
    <col min="9479" max="9479" width="2.7109375" style="76" customWidth="1"/>
    <col min="9480" max="9480" width="8.28515625" style="76" customWidth="1"/>
    <col min="9481" max="9481" width="8.42578125" style="76" customWidth="1"/>
    <col min="9482" max="9482" width="2.7109375" style="76" customWidth="1"/>
    <col min="9483" max="9484" width="8.28515625" style="76" customWidth="1"/>
    <col min="9485" max="9485" width="2.7109375" style="76" customWidth="1"/>
    <col min="9486" max="9487" width="8.28515625" style="76" customWidth="1"/>
    <col min="9488" max="9488" width="2.7109375" style="76" customWidth="1"/>
    <col min="9489" max="9489" width="7.7109375" style="76" customWidth="1"/>
    <col min="9490" max="9490" width="8.28515625" style="76" customWidth="1"/>
    <col min="9491" max="9491" width="2.7109375" style="76" customWidth="1"/>
    <col min="9492" max="9492" width="3.5703125" style="76" customWidth="1"/>
    <col min="9493" max="9728" width="8.7109375" style="76"/>
    <col min="9729" max="9729" width="35.7109375" style="76" customWidth="1"/>
    <col min="9730" max="9731" width="8.28515625" style="76" customWidth="1"/>
    <col min="9732" max="9732" width="2.7109375" style="76" customWidth="1"/>
    <col min="9733" max="9733" width="8.42578125" style="76" customWidth="1"/>
    <col min="9734" max="9734" width="8.28515625" style="76" customWidth="1"/>
    <col min="9735" max="9735" width="2.7109375" style="76" customWidth="1"/>
    <col min="9736" max="9736" width="8.28515625" style="76" customWidth="1"/>
    <col min="9737" max="9737" width="8.42578125" style="76" customWidth="1"/>
    <col min="9738" max="9738" width="2.7109375" style="76" customWidth="1"/>
    <col min="9739" max="9740" width="8.28515625" style="76" customWidth="1"/>
    <col min="9741" max="9741" width="2.7109375" style="76" customWidth="1"/>
    <col min="9742" max="9743" width="8.28515625" style="76" customWidth="1"/>
    <col min="9744" max="9744" width="2.7109375" style="76" customWidth="1"/>
    <col min="9745" max="9745" width="7.7109375" style="76" customWidth="1"/>
    <col min="9746" max="9746" width="8.28515625" style="76" customWidth="1"/>
    <col min="9747" max="9747" width="2.7109375" style="76" customWidth="1"/>
    <col min="9748" max="9748" width="3.5703125" style="76" customWidth="1"/>
    <col min="9749" max="9984" width="8.7109375" style="76"/>
    <col min="9985" max="9985" width="35.7109375" style="76" customWidth="1"/>
    <col min="9986" max="9987" width="8.28515625" style="76" customWidth="1"/>
    <col min="9988" max="9988" width="2.7109375" style="76" customWidth="1"/>
    <col min="9989" max="9989" width="8.42578125" style="76" customWidth="1"/>
    <col min="9990" max="9990" width="8.28515625" style="76" customWidth="1"/>
    <col min="9991" max="9991" width="2.7109375" style="76" customWidth="1"/>
    <col min="9992" max="9992" width="8.28515625" style="76" customWidth="1"/>
    <col min="9993" max="9993" width="8.42578125" style="76" customWidth="1"/>
    <col min="9994" max="9994" width="2.7109375" style="76" customWidth="1"/>
    <col min="9995" max="9996" width="8.28515625" style="76" customWidth="1"/>
    <col min="9997" max="9997" width="2.7109375" style="76" customWidth="1"/>
    <col min="9998" max="9999" width="8.28515625" style="76" customWidth="1"/>
    <col min="10000" max="10000" width="2.7109375" style="76" customWidth="1"/>
    <col min="10001" max="10001" width="7.7109375" style="76" customWidth="1"/>
    <col min="10002" max="10002" width="8.28515625" style="76" customWidth="1"/>
    <col min="10003" max="10003" width="2.7109375" style="76" customWidth="1"/>
    <col min="10004" max="10004" width="3.5703125" style="76" customWidth="1"/>
    <col min="10005" max="10240" width="8.7109375" style="76"/>
    <col min="10241" max="10241" width="35.7109375" style="76" customWidth="1"/>
    <col min="10242" max="10243" width="8.28515625" style="76" customWidth="1"/>
    <col min="10244" max="10244" width="2.7109375" style="76" customWidth="1"/>
    <col min="10245" max="10245" width="8.42578125" style="76" customWidth="1"/>
    <col min="10246" max="10246" width="8.28515625" style="76" customWidth="1"/>
    <col min="10247" max="10247" width="2.7109375" style="76" customWidth="1"/>
    <col min="10248" max="10248" width="8.28515625" style="76" customWidth="1"/>
    <col min="10249" max="10249" width="8.42578125" style="76" customWidth="1"/>
    <col min="10250" max="10250" width="2.7109375" style="76" customWidth="1"/>
    <col min="10251" max="10252" width="8.28515625" style="76" customWidth="1"/>
    <col min="10253" max="10253" width="2.7109375" style="76" customWidth="1"/>
    <col min="10254" max="10255" width="8.28515625" style="76" customWidth="1"/>
    <col min="10256" max="10256" width="2.7109375" style="76" customWidth="1"/>
    <col min="10257" max="10257" width="7.7109375" style="76" customWidth="1"/>
    <col min="10258" max="10258" width="8.28515625" style="76" customWidth="1"/>
    <col min="10259" max="10259" width="2.7109375" style="76" customWidth="1"/>
    <col min="10260" max="10260" width="3.5703125" style="76" customWidth="1"/>
    <col min="10261" max="10496" width="8.7109375" style="76"/>
    <col min="10497" max="10497" width="35.7109375" style="76" customWidth="1"/>
    <col min="10498" max="10499" width="8.28515625" style="76" customWidth="1"/>
    <col min="10500" max="10500" width="2.7109375" style="76" customWidth="1"/>
    <col min="10501" max="10501" width="8.42578125" style="76" customWidth="1"/>
    <col min="10502" max="10502" width="8.28515625" style="76" customWidth="1"/>
    <col min="10503" max="10503" width="2.7109375" style="76" customWidth="1"/>
    <col min="10504" max="10504" width="8.28515625" style="76" customWidth="1"/>
    <col min="10505" max="10505" width="8.42578125" style="76" customWidth="1"/>
    <col min="10506" max="10506" width="2.7109375" style="76" customWidth="1"/>
    <col min="10507" max="10508" width="8.28515625" style="76" customWidth="1"/>
    <col min="10509" max="10509" width="2.7109375" style="76" customWidth="1"/>
    <col min="10510" max="10511" width="8.28515625" style="76" customWidth="1"/>
    <col min="10512" max="10512" width="2.7109375" style="76" customWidth="1"/>
    <col min="10513" max="10513" width="7.7109375" style="76" customWidth="1"/>
    <col min="10514" max="10514" width="8.28515625" style="76" customWidth="1"/>
    <col min="10515" max="10515" width="2.7109375" style="76" customWidth="1"/>
    <col min="10516" max="10516" width="3.5703125" style="76" customWidth="1"/>
    <col min="10517" max="10752" width="8.7109375" style="76"/>
    <col min="10753" max="10753" width="35.7109375" style="76" customWidth="1"/>
    <col min="10754" max="10755" width="8.28515625" style="76" customWidth="1"/>
    <col min="10756" max="10756" width="2.7109375" style="76" customWidth="1"/>
    <col min="10757" max="10757" width="8.42578125" style="76" customWidth="1"/>
    <col min="10758" max="10758" width="8.28515625" style="76" customWidth="1"/>
    <col min="10759" max="10759" width="2.7109375" style="76" customWidth="1"/>
    <col min="10760" max="10760" width="8.28515625" style="76" customWidth="1"/>
    <col min="10761" max="10761" width="8.42578125" style="76" customWidth="1"/>
    <col min="10762" max="10762" width="2.7109375" style="76" customWidth="1"/>
    <col min="10763" max="10764" width="8.28515625" style="76" customWidth="1"/>
    <col min="10765" max="10765" width="2.7109375" style="76" customWidth="1"/>
    <col min="10766" max="10767" width="8.28515625" style="76" customWidth="1"/>
    <col min="10768" max="10768" width="2.7109375" style="76" customWidth="1"/>
    <col min="10769" max="10769" width="7.7109375" style="76" customWidth="1"/>
    <col min="10770" max="10770" width="8.28515625" style="76" customWidth="1"/>
    <col min="10771" max="10771" width="2.7109375" style="76" customWidth="1"/>
    <col min="10772" max="10772" width="3.5703125" style="76" customWidth="1"/>
    <col min="10773" max="11008" width="8.7109375" style="76"/>
    <col min="11009" max="11009" width="35.7109375" style="76" customWidth="1"/>
    <col min="11010" max="11011" width="8.28515625" style="76" customWidth="1"/>
    <col min="11012" max="11012" width="2.7109375" style="76" customWidth="1"/>
    <col min="11013" max="11013" width="8.42578125" style="76" customWidth="1"/>
    <col min="11014" max="11014" width="8.28515625" style="76" customWidth="1"/>
    <col min="11015" max="11015" width="2.7109375" style="76" customWidth="1"/>
    <col min="11016" max="11016" width="8.28515625" style="76" customWidth="1"/>
    <col min="11017" max="11017" width="8.42578125" style="76" customWidth="1"/>
    <col min="11018" max="11018" width="2.7109375" style="76" customWidth="1"/>
    <col min="11019" max="11020" width="8.28515625" style="76" customWidth="1"/>
    <col min="11021" max="11021" width="2.7109375" style="76" customWidth="1"/>
    <col min="11022" max="11023" width="8.28515625" style="76" customWidth="1"/>
    <col min="11024" max="11024" width="2.7109375" style="76" customWidth="1"/>
    <col min="11025" max="11025" width="7.7109375" style="76" customWidth="1"/>
    <col min="11026" max="11026" width="8.28515625" style="76" customWidth="1"/>
    <col min="11027" max="11027" width="2.7109375" style="76" customWidth="1"/>
    <col min="11028" max="11028" width="3.5703125" style="76" customWidth="1"/>
    <col min="11029" max="11264" width="8.7109375" style="76"/>
    <col min="11265" max="11265" width="35.7109375" style="76" customWidth="1"/>
    <col min="11266" max="11267" width="8.28515625" style="76" customWidth="1"/>
    <col min="11268" max="11268" width="2.7109375" style="76" customWidth="1"/>
    <col min="11269" max="11269" width="8.42578125" style="76" customWidth="1"/>
    <col min="11270" max="11270" width="8.28515625" style="76" customWidth="1"/>
    <col min="11271" max="11271" width="2.7109375" style="76" customWidth="1"/>
    <col min="11272" max="11272" width="8.28515625" style="76" customWidth="1"/>
    <col min="11273" max="11273" width="8.42578125" style="76" customWidth="1"/>
    <col min="11274" max="11274" width="2.7109375" style="76" customWidth="1"/>
    <col min="11275" max="11276" width="8.28515625" style="76" customWidth="1"/>
    <col min="11277" max="11277" width="2.7109375" style="76" customWidth="1"/>
    <col min="11278" max="11279" width="8.28515625" style="76" customWidth="1"/>
    <col min="11280" max="11280" width="2.7109375" style="76" customWidth="1"/>
    <col min="11281" max="11281" width="7.7109375" style="76" customWidth="1"/>
    <col min="11282" max="11282" width="8.28515625" style="76" customWidth="1"/>
    <col min="11283" max="11283" width="2.7109375" style="76" customWidth="1"/>
    <col min="11284" max="11284" width="3.5703125" style="76" customWidth="1"/>
    <col min="11285" max="11520" width="8.7109375" style="76"/>
    <col min="11521" max="11521" width="35.7109375" style="76" customWidth="1"/>
    <col min="11522" max="11523" width="8.28515625" style="76" customWidth="1"/>
    <col min="11524" max="11524" width="2.7109375" style="76" customWidth="1"/>
    <col min="11525" max="11525" width="8.42578125" style="76" customWidth="1"/>
    <col min="11526" max="11526" width="8.28515625" style="76" customWidth="1"/>
    <col min="11527" max="11527" width="2.7109375" style="76" customWidth="1"/>
    <col min="11528" max="11528" width="8.28515625" style="76" customWidth="1"/>
    <col min="11529" max="11529" width="8.42578125" style="76" customWidth="1"/>
    <col min="11530" max="11530" width="2.7109375" style="76" customWidth="1"/>
    <col min="11531" max="11532" width="8.28515625" style="76" customWidth="1"/>
    <col min="11533" max="11533" width="2.7109375" style="76" customWidth="1"/>
    <col min="11534" max="11535" width="8.28515625" style="76" customWidth="1"/>
    <col min="11536" max="11536" width="2.7109375" style="76" customWidth="1"/>
    <col min="11537" max="11537" width="7.7109375" style="76" customWidth="1"/>
    <col min="11538" max="11538" width="8.28515625" style="76" customWidth="1"/>
    <col min="11539" max="11539" width="2.7109375" style="76" customWidth="1"/>
    <col min="11540" max="11540" width="3.5703125" style="76" customWidth="1"/>
    <col min="11541" max="11776" width="8.7109375" style="76"/>
    <col min="11777" max="11777" width="35.7109375" style="76" customWidth="1"/>
    <col min="11778" max="11779" width="8.28515625" style="76" customWidth="1"/>
    <col min="11780" max="11780" width="2.7109375" style="76" customWidth="1"/>
    <col min="11781" max="11781" width="8.42578125" style="76" customWidth="1"/>
    <col min="11782" max="11782" width="8.28515625" style="76" customWidth="1"/>
    <col min="11783" max="11783" width="2.7109375" style="76" customWidth="1"/>
    <col min="11784" max="11784" width="8.28515625" style="76" customWidth="1"/>
    <col min="11785" max="11785" width="8.42578125" style="76" customWidth="1"/>
    <col min="11786" max="11786" width="2.7109375" style="76" customWidth="1"/>
    <col min="11787" max="11788" width="8.28515625" style="76" customWidth="1"/>
    <col min="11789" max="11789" width="2.7109375" style="76" customWidth="1"/>
    <col min="11790" max="11791" width="8.28515625" style="76" customWidth="1"/>
    <col min="11792" max="11792" width="2.7109375" style="76" customWidth="1"/>
    <col min="11793" max="11793" width="7.7109375" style="76" customWidth="1"/>
    <col min="11794" max="11794" width="8.28515625" style="76" customWidth="1"/>
    <col min="11795" max="11795" width="2.7109375" style="76" customWidth="1"/>
    <col min="11796" max="11796" width="3.5703125" style="76" customWidth="1"/>
    <col min="11797" max="12032" width="8.7109375" style="76"/>
    <col min="12033" max="12033" width="35.7109375" style="76" customWidth="1"/>
    <col min="12034" max="12035" width="8.28515625" style="76" customWidth="1"/>
    <col min="12036" max="12036" width="2.7109375" style="76" customWidth="1"/>
    <col min="12037" max="12037" width="8.42578125" style="76" customWidth="1"/>
    <col min="12038" max="12038" width="8.28515625" style="76" customWidth="1"/>
    <col min="12039" max="12039" width="2.7109375" style="76" customWidth="1"/>
    <col min="12040" max="12040" width="8.28515625" style="76" customWidth="1"/>
    <col min="12041" max="12041" width="8.42578125" style="76" customWidth="1"/>
    <col min="12042" max="12042" width="2.7109375" style="76" customWidth="1"/>
    <col min="12043" max="12044" width="8.28515625" style="76" customWidth="1"/>
    <col min="12045" max="12045" width="2.7109375" style="76" customWidth="1"/>
    <col min="12046" max="12047" width="8.28515625" style="76" customWidth="1"/>
    <col min="12048" max="12048" width="2.7109375" style="76" customWidth="1"/>
    <col min="12049" max="12049" width="7.7109375" style="76" customWidth="1"/>
    <col min="12050" max="12050" width="8.28515625" style="76" customWidth="1"/>
    <col min="12051" max="12051" width="2.7109375" style="76" customWidth="1"/>
    <col min="12052" max="12052" width="3.5703125" style="76" customWidth="1"/>
    <col min="12053" max="12288" width="8.7109375" style="76"/>
    <col min="12289" max="12289" width="35.7109375" style="76" customWidth="1"/>
    <col min="12290" max="12291" width="8.28515625" style="76" customWidth="1"/>
    <col min="12292" max="12292" width="2.7109375" style="76" customWidth="1"/>
    <col min="12293" max="12293" width="8.42578125" style="76" customWidth="1"/>
    <col min="12294" max="12294" width="8.28515625" style="76" customWidth="1"/>
    <col min="12295" max="12295" width="2.7109375" style="76" customWidth="1"/>
    <col min="12296" max="12296" width="8.28515625" style="76" customWidth="1"/>
    <col min="12297" max="12297" width="8.42578125" style="76" customWidth="1"/>
    <col min="12298" max="12298" width="2.7109375" style="76" customWidth="1"/>
    <col min="12299" max="12300" width="8.28515625" style="76" customWidth="1"/>
    <col min="12301" max="12301" width="2.7109375" style="76" customWidth="1"/>
    <col min="12302" max="12303" width="8.28515625" style="76" customWidth="1"/>
    <col min="12304" max="12304" width="2.7109375" style="76" customWidth="1"/>
    <col min="12305" max="12305" width="7.7109375" style="76" customWidth="1"/>
    <col min="12306" max="12306" width="8.28515625" style="76" customWidth="1"/>
    <col min="12307" max="12307" width="2.7109375" style="76" customWidth="1"/>
    <col min="12308" max="12308" width="3.5703125" style="76" customWidth="1"/>
    <col min="12309" max="12544" width="8.7109375" style="76"/>
    <col min="12545" max="12545" width="35.7109375" style="76" customWidth="1"/>
    <col min="12546" max="12547" width="8.28515625" style="76" customWidth="1"/>
    <col min="12548" max="12548" width="2.7109375" style="76" customWidth="1"/>
    <col min="12549" max="12549" width="8.42578125" style="76" customWidth="1"/>
    <col min="12550" max="12550" width="8.28515625" style="76" customWidth="1"/>
    <col min="12551" max="12551" width="2.7109375" style="76" customWidth="1"/>
    <col min="12552" max="12552" width="8.28515625" style="76" customWidth="1"/>
    <col min="12553" max="12553" width="8.42578125" style="76" customWidth="1"/>
    <col min="12554" max="12554" width="2.7109375" style="76" customWidth="1"/>
    <col min="12555" max="12556" width="8.28515625" style="76" customWidth="1"/>
    <col min="12557" max="12557" width="2.7109375" style="76" customWidth="1"/>
    <col min="12558" max="12559" width="8.28515625" style="76" customWidth="1"/>
    <col min="12560" max="12560" width="2.7109375" style="76" customWidth="1"/>
    <col min="12561" max="12561" width="7.7109375" style="76" customWidth="1"/>
    <col min="12562" max="12562" width="8.28515625" style="76" customWidth="1"/>
    <col min="12563" max="12563" width="2.7109375" style="76" customWidth="1"/>
    <col min="12564" max="12564" width="3.5703125" style="76" customWidth="1"/>
    <col min="12565" max="12800" width="8.7109375" style="76"/>
    <col min="12801" max="12801" width="35.7109375" style="76" customWidth="1"/>
    <col min="12802" max="12803" width="8.28515625" style="76" customWidth="1"/>
    <col min="12804" max="12804" width="2.7109375" style="76" customWidth="1"/>
    <col min="12805" max="12805" width="8.42578125" style="76" customWidth="1"/>
    <col min="12806" max="12806" width="8.28515625" style="76" customWidth="1"/>
    <col min="12807" max="12807" width="2.7109375" style="76" customWidth="1"/>
    <col min="12808" max="12808" width="8.28515625" style="76" customWidth="1"/>
    <col min="12809" max="12809" width="8.42578125" style="76" customWidth="1"/>
    <col min="12810" max="12810" width="2.7109375" style="76" customWidth="1"/>
    <col min="12811" max="12812" width="8.28515625" style="76" customWidth="1"/>
    <col min="12813" max="12813" width="2.7109375" style="76" customWidth="1"/>
    <col min="12814" max="12815" width="8.28515625" style="76" customWidth="1"/>
    <col min="12816" max="12816" width="2.7109375" style="76" customWidth="1"/>
    <col min="12817" max="12817" width="7.7109375" style="76" customWidth="1"/>
    <col min="12818" max="12818" width="8.28515625" style="76" customWidth="1"/>
    <col min="12819" max="12819" width="2.7109375" style="76" customWidth="1"/>
    <col min="12820" max="12820" width="3.5703125" style="76" customWidth="1"/>
    <col min="12821" max="13056" width="8.7109375" style="76"/>
    <col min="13057" max="13057" width="35.7109375" style="76" customWidth="1"/>
    <col min="13058" max="13059" width="8.28515625" style="76" customWidth="1"/>
    <col min="13060" max="13060" width="2.7109375" style="76" customWidth="1"/>
    <col min="13061" max="13061" width="8.42578125" style="76" customWidth="1"/>
    <col min="13062" max="13062" width="8.28515625" style="76" customWidth="1"/>
    <col min="13063" max="13063" width="2.7109375" style="76" customWidth="1"/>
    <col min="13064" max="13064" width="8.28515625" style="76" customWidth="1"/>
    <col min="13065" max="13065" width="8.42578125" style="76" customWidth="1"/>
    <col min="13066" max="13066" width="2.7109375" style="76" customWidth="1"/>
    <col min="13067" max="13068" width="8.28515625" style="76" customWidth="1"/>
    <col min="13069" max="13069" width="2.7109375" style="76" customWidth="1"/>
    <col min="13070" max="13071" width="8.28515625" style="76" customWidth="1"/>
    <col min="13072" max="13072" width="2.7109375" style="76" customWidth="1"/>
    <col min="13073" max="13073" width="7.7109375" style="76" customWidth="1"/>
    <col min="13074" max="13074" width="8.28515625" style="76" customWidth="1"/>
    <col min="13075" max="13075" width="2.7109375" style="76" customWidth="1"/>
    <col min="13076" max="13076" width="3.5703125" style="76" customWidth="1"/>
    <col min="13077" max="13312" width="8.7109375" style="76"/>
    <col min="13313" max="13313" width="35.7109375" style="76" customWidth="1"/>
    <col min="13314" max="13315" width="8.28515625" style="76" customWidth="1"/>
    <col min="13316" max="13316" width="2.7109375" style="76" customWidth="1"/>
    <col min="13317" max="13317" width="8.42578125" style="76" customWidth="1"/>
    <col min="13318" max="13318" width="8.28515625" style="76" customWidth="1"/>
    <col min="13319" max="13319" width="2.7109375" style="76" customWidth="1"/>
    <col min="13320" max="13320" width="8.28515625" style="76" customWidth="1"/>
    <col min="13321" max="13321" width="8.42578125" style="76" customWidth="1"/>
    <col min="13322" max="13322" width="2.7109375" style="76" customWidth="1"/>
    <col min="13323" max="13324" width="8.28515625" style="76" customWidth="1"/>
    <col min="13325" max="13325" width="2.7109375" style="76" customWidth="1"/>
    <col min="13326" max="13327" width="8.28515625" style="76" customWidth="1"/>
    <col min="13328" max="13328" width="2.7109375" style="76" customWidth="1"/>
    <col min="13329" max="13329" width="7.7109375" style="76" customWidth="1"/>
    <col min="13330" max="13330" width="8.28515625" style="76" customWidth="1"/>
    <col min="13331" max="13331" width="2.7109375" style="76" customWidth="1"/>
    <col min="13332" max="13332" width="3.5703125" style="76" customWidth="1"/>
    <col min="13333" max="13568" width="8.7109375" style="76"/>
    <col min="13569" max="13569" width="35.7109375" style="76" customWidth="1"/>
    <col min="13570" max="13571" width="8.28515625" style="76" customWidth="1"/>
    <col min="13572" max="13572" width="2.7109375" style="76" customWidth="1"/>
    <col min="13573" max="13573" width="8.42578125" style="76" customWidth="1"/>
    <col min="13574" max="13574" width="8.28515625" style="76" customWidth="1"/>
    <col min="13575" max="13575" width="2.7109375" style="76" customWidth="1"/>
    <col min="13576" max="13576" width="8.28515625" style="76" customWidth="1"/>
    <col min="13577" max="13577" width="8.42578125" style="76" customWidth="1"/>
    <col min="13578" max="13578" width="2.7109375" style="76" customWidth="1"/>
    <col min="13579" max="13580" width="8.28515625" style="76" customWidth="1"/>
    <col min="13581" max="13581" width="2.7109375" style="76" customWidth="1"/>
    <col min="13582" max="13583" width="8.28515625" style="76" customWidth="1"/>
    <col min="13584" max="13584" width="2.7109375" style="76" customWidth="1"/>
    <col min="13585" max="13585" width="7.7109375" style="76" customWidth="1"/>
    <col min="13586" max="13586" width="8.28515625" style="76" customWidth="1"/>
    <col min="13587" max="13587" width="2.7109375" style="76" customWidth="1"/>
    <col min="13588" max="13588" width="3.5703125" style="76" customWidth="1"/>
    <col min="13589" max="13824" width="8.7109375" style="76"/>
    <col min="13825" max="13825" width="35.7109375" style="76" customWidth="1"/>
    <col min="13826" max="13827" width="8.28515625" style="76" customWidth="1"/>
    <col min="13828" max="13828" width="2.7109375" style="76" customWidth="1"/>
    <col min="13829" max="13829" width="8.42578125" style="76" customWidth="1"/>
    <col min="13830" max="13830" width="8.28515625" style="76" customWidth="1"/>
    <col min="13831" max="13831" width="2.7109375" style="76" customWidth="1"/>
    <col min="13832" max="13832" width="8.28515625" style="76" customWidth="1"/>
    <col min="13833" max="13833" width="8.42578125" style="76" customWidth="1"/>
    <col min="13834" max="13834" width="2.7109375" style="76" customWidth="1"/>
    <col min="13835" max="13836" width="8.28515625" style="76" customWidth="1"/>
    <col min="13837" max="13837" width="2.7109375" style="76" customWidth="1"/>
    <col min="13838" max="13839" width="8.28515625" style="76" customWidth="1"/>
    <col min="13840" max="13840" width="2.7109375" style="76" customWidth="1"/>
    <col min="13841" max="13841" width="7.7109375" style="76" customWidth="1"/>
    <col min="13842" max="13842" width="8.28515625" style="76" customWidth="1"/>
    <col min="13843" max="13843" width="2.7109375" style="76" customWidth="1"/>
    <col min="13844" max="13844" width="3.5703125" style="76" customWidth="1"/>
    <col min="13845" max="14080" width="8.7109375" style="76"/>
    <col min="14081" max="14081" width="35.7109375" style="76" customWidth="1"/>
    <col min="14082" max="14083" width="8.28515625" style="76" customWidth="1"/>
    <col min="14084" max="14084" width="2.7109375" style="76" customWidth="1"/>
    <col min="14085" max="14085" width="8.42578125" style="76" customWidth="1"/>
    <col min="14086" max="14086" width="8.28515625" style="76" customWidth="1"/>
    <col min="14087" max="14087" width="2.7109375" style="76" customWidth="1"/>
    <col min="14088" max="14088" width="8.28515625" style="76" customWidth="1"/>
    <col min="14089" max="14089" width="8.42578125" style="76" customWidth="1"/>
    <col min="14090" max="14090" width="2.7109375" style="76" customWidth="1"/>
    <col min="14091" max="14092" width="8.28515625" style="76" customWidth="1"/>
    <col min="14093" max="14093" width="2.7109375" style="76" customWidth="1"/>
    <col min="14094" max="14095" width="8.28515625" style="76" customWidth="1"/>
    <col min="14096" max="14096" width="2.7109375" style="76" customWidth="1"/>
    <col min="14097" max="14097" width="7.7109375" style="76" customWidth="1"/>
    <col min="14098" max="14098" width="8.28515625" style="76" customWidth="1"/>
    <col min="14099" max="14099" width="2.7109375" style="76" customWidth="1"/>
    <col min="14100" max="14100" width="3.5703125" style="76" customWidth="1"/>
    <col min="14101" max="14336" width="8.7109375" style="76"/>
    <col min="14337" max="14337" width="35.7109375" style="76" customWidth="1"/>
    <col min="14338" max="14339" width="8.28515625" style="76" customWidth="1"/>
    <col min="14340" max="14340" width="2.7109375" style="76" customWidth="1"/>
    <col min="14341" max="14341" width="8.42578125" style="76" customWidth="1"/>
    <col min="14342" max="14342" width="8.28515625" style="76" customWidth="1"/>
    <col min="14343" max="14343" width="2.7109375" style="76" customWidth="1"/>
    <col min="14344" max="14344" width="8.28515625" style="76" customWidth="1"/>
    <col min="14345" max="14345" width="8.42578125" style="76" customWidth="1"/>
    <col min="14346" max="14346" width="2.7109375" style="76" customWidth="1"/>
    <col min="14347" max="14348" width="8.28515625" style="76" customWidth="1"/>
    <col min="14349" max="14349" width="2.7109375" style="76" customWidth="1"/>
    <col min="14350" max="14351" width="8.28515625" style="76" customWidth="1"/>
    <col min="14352" max="14352" width="2.7109375" style="76" customWidth="1"/>
    <col min="14353" max="14353" width="7.7109375" style="76" customWidth="1"/>
    <col min="14354" max="14354" width="8.28515625" style="76" customWidth="1"/>
    <col min="14355" max="14355" width="2.7109375" style="76" customWidth="1"/>
    <col min="14356" max="14356" width="3.5703125" style="76" customWidth="1"/>
    <col min="14357" max="14592" width="8.7109375" style="76"/>
    <col min="14593" max="14593" width="35.7109375" style="76" customWidth="1"/>
    <col min="14594" max="14595" width="8.28515625" style="76" customWidth="1"/>
    <col min="14596" max="14596" width="2.7109375" style="76" customWidth="1"/>
    <col min="14597" max="14597" width="8.42578125" style="76" customWidth="1"/>
    <col min="14598" max="14598" width="8.28515625" style="76" customWidth="1"/>
    <col min="14599" max="14599" width="2.7109375" style="76" customWidth="1"/>
    <col min="14600" max="14600" width="8.28515625" style="76" customWidth="1"/>
    <col min="14601" max="14601" width="8.42578125" style="76" customWidth="1"/>
    <col min="14602" max="14602" width="2.7109375" style="76" customWidth="1"/>
    <col min="14603" max="14604" width="8.28515625" style="76" customWidth="1"/>
    <col min="14605" max="14605" width="2.7109375" style="76" customWidth="1"/>
    <col min="14606" max="14607" width="8.28515625" style="76" customWidth="1"/>
    <col min="14608" max="14608" width="2.7109375" style="76" customWidth="1"/>
    <col min="14609" max="14609" width="7.7109375" style="76" customWidth="1"/>
    <col min="14610" max="14610" width="8.28515625" style="76" customWidth="1"/>
    <col min="14611" max="14611" width="2.7109375" style="76" customWidth="1"/>
    <col min="14612" max="14612" width="3.5703125" style="76" customWidth="1"/>
    <col min="14613" max="14848" width="8.7109375" style="76"/>
    <col min="14849" max="14849" width="35.7109375" style="76" customWidth="1"/>
    <col min="14850" max="14851" width="8.28515625" style="76" customWidth="1"/>
    <col min="14852" max="14852" width="2.7109375" style="76" customWidth="1"/>
    <col min="14853" max="14853" width="8.42578125" style="76" customWidth="1"/>
    <col min="14854" max="14854" width="8.28515625" style="76" customWidth="1"/>
    <col min="14855" max="14855" width="2.7109375" style="76" customWidth="1"/>
    <col min="14856" max="14856" width="8.28515625" style="76" customWidth="1"/>
    <col min="14857" max="14857" width="8.42578125" style="76" customWidth="1"/>
    <col min="14858" max="14858" width="2.7109375" style="76" customWidth="1"/>
    <col min="14859" max="14860" width="8.28515625" style="76" customWidth="1"/>
    <col min="14861" max="14861" width="2.7109375" style="76" customWidth="1"/>
    <col min="14862" max="14863" width="8.28515625" style="76" customWidth="1"/>
    <col min="14864" max="14864" width="2.7109375" style="76" customWidth="1"/>
    <col min="14865" max="14865" width="7.7109375" style="76" customWidth="1"/>
    <col min="14866" max="14866" width="8.28515625" style="76" customWidth="1"/>
    <col min="14867" max="14867" width="2.7109375" style="76" customWidth="1"/>
    <col min="14868" max="14868" width="3.5703125" style="76" customWidth="1"/>
    <col min="14869" max="15104" width="8.7109375" style="76"/>
    <col min="15105" max="15105" width="35.7109375" style="76" customWidth="1"/>
    <col min="15106" max="15107" width="8.28515625" style="76" customWidth="1"/>
    <col min="15108" max="15108" width="2.7109375" style="76" customWidth="1"/>
    <col min="15109" max="15109" width="8.42578125" style="76" customWidth="1"/>
    <col min="15110" max="15110" width="8.28515625" style="76" customWidth="1"/>
    <col min="15111" max="15111" width="2.7109375" style="76" customWidth="1"/>
    <col min="15112" max="15112" width="8.28515625" style="76" customWidth="1"/>
    <col min="15113" max="15113" width="8.42578125" style="76" customWidth="1"/>
    <col min="15114" max="15114" width="2.7109375" style="76" customWidth="1"/>
    <col min="15115" max="15116" width="8.28515625" style="76" customWidth="1"/>
    <col min="15117" max="15117" width="2.7109375" style="76" customWidth="1"/>
    <col min="15118" max="15119" width="8.28515625" style="76" customWidth="1"/>
    <col min="15120" max="15120" width="2.7109375" style="76" customWidth="1"/>
    <col min="15121" max="15121" width="7.7109375" style="76" customWidth="1"/>
    <col min="15122" max="15122" width="8.28515625" style="76" customWidth="1"/>
    <col min="15123" max="15123" width="2.7109375" style="76" customWidth="1"/>
    <col min="15124" max="15124" width="3.5703125" style="76" customWidth="1"/>
    <col min="15125" max="15360" width="8.7109375" style="76"/>
    <col min="15361" max="15361" width="35.7109375" style="76" customWidth="1"/>
    <col min="15362" max="15363" width="8.28515625" style="76" customWidth="1"/>
    <col min="15364" max="15364" width="2.7109375" style="76" customWidth="1"/>
    <col min="15365" max="15365" width="8.42578125" style="76" customWidth="1"/>
    <col min="15366" max="15366" width="8.28515625" style="76" customWidth="1"/>
    <col min="15367" max="15367" width="2.7109375" style="76" customWidth="1"/>
    <col min="15368" max="15368" width="8.28515625" style="76" customWidth="1"/>
    <col min="15369" max="15369" width="8.42578125" style="76" customWidth="1"/>
    <col min="15370" max="15370" width="2.7109375" style="76" customWidth="1"/>
    <col min="15371" max="15372" width="8.28515625" style="76" customWidth="1"/>
    <col min="15373" max="15373" width="2.7109375" style="76" customWidth="1"/>
    <col min="15374" max="15375" width="8.28515625" style="76" customWidth="1"/>
    <col min="15376" max="15376" width="2.7109375" style="76" customWidth="1"/>
    <col min="15377" max="15377" width="7.7109375" style="76" customWidth="1"/>
    <col min="15378" max="15378" width="8.28515625" style="76" customWidth="1"/>
    <col min="15379" max="15379" width="2.7109375" style="76" customWidth="1"/>
    <col min="15380" max="15380" width="3.5703125" style="76" customWidth="1"/>
    <col min="15381" max="15616" width="8.7109375" style="76"/>
    <col min="15617" max="15617" width="35.7109375" style="76" customWidth="1"/>
    <col min="15618" max="15619" width="8.28515625" style="76" customWidth="1"/>
    <col min="15620" max="15620" width="2.7109375" style="76" customWidth="1"/>
    <col min="15621" max="15621" width="8.42578125" style="76" customWidth="1"/>
    <col min="15622" max="15622" width="8.28515625" style="76" customWidth="1"/>
    <col min="15623" max="15623" width="2.7109375" style="76" customWidth="1"/>
    <col min="15624" max="15624" width="8.28515625" style="76" customWidth="1"/>
    <col min="15625" max="15625" width="8.42578125" style="76" customWidth="1"/>
    <col min="15626" max="15626" width="2.7109375" style="76" customWidth="1"/>
    <col min="15627" max="15628" width="8.28515625" style="76" customWidth="1"/>
    <col min="15629" max="15629" width="2.7109375" style="76" customWidth="1"/>
    <col min="15630" max="15631" width="8.28515625" style="76" customWidth="1"/>
    <col min="15632" max="15632" width="2.7109375" style="76" customWidth="1"/>
    <col min="15633" max="15633" width="7.7109375" style="76" customWidth="1"/>
    <col min="15634" max="15634" width="8.28515625" style="76" customWidth="1"/>
    <col min="15635" max="15635" width="2.7109375" style="76" customWidth="1"/>
    <col min="15636" max="15636" width="3.5703125" style="76" customWidth="1"/>
    <col min="15637" max="15872" width="8.7109375" style="76"/>
    <col min="15873" max="15873" width="35.7109375" style="76" customWidth="1"/>
    <col min="15874" max="15875" width="8.28515625" style="76" customWidth="1"/>
    <col min="15876" max="15876" width="2.7109375" style="76" customWidth="1"/>
    <col min="15877" max="15877" width="8.42578125" style="76" customWidth="1"/>
    <col min="15878" max="15878" width="8.28515625" style="76" customWidth="1"/>
    <col min="15879" max="15879" width="2.7109375" style="76" customWidth="1"/>
    <col min="15880" max="15880" width="8.28515625" style="76" customWidth="1"/>
    <col min="15881" max="15881" width="8.42578125" style="76" customWidth="1"/>
    <col min="15882" max="15882" width="2.7109375" style="76" customWidth="1"/>
    <col min="15883" max="15884" width="8.28515625" style="76" customWidth="1"/>
    <col min="15885" max="15885" width="2.7109375" style="76" customWidth="1"/>
    <col min="15886" max="15887" width="8.28515625" style="76" customWidth="1"/>
    <col min="15888" max="15888" width="2.7109375" style="76" customWidth="1"/>
    <col min="15889" max="15889" width="7.7109375" style="76" customWidth="1"/>
    <col min="15890" max="15890" width="8.28515625" style="76" customWidth="1"/>
    <col min="15891" max="15891" width="2.7109375" style="76" customWidth="1"/>
    <col min="15892" max="15892" width="3.5703125" style="76" customWidth="1"/>
    <col min="15893" max="16128" width="8.7109375" style="76"/>
    <col min="16129" max="16129" width="35.7109375" style="76" customWidth="1"/>
    <col min="16130" max="16131" width="8.28515625" style="76" customWidth="1"/>
    <col min="16132" max="16132" width="2.7109375" style="76" customWidth="1"/>
    <col min="16133" max="16133" width="8.42578125" style="76" customWidth="1"/>
    <col min="16134" max="16134" width="8.28515625" style="76" customWidth="1"/>
    <col min="16135" max="16135" width="2.7109375" style="76" customWidth="1"/>
    <col min="16136" max="16136" width="8.28515625" style="76" customWidth="1"/>
    <col min="16137" max="16137" width="8.42578125" style="76" customWidth="1"/>
    <col min="16138" max="16138" width="2.7109375" style="76" customWidth="1"/>
    <col min="16139" max="16140" width="8.28515625" style="76" customWidth="1"/>
    <col min="16141" max="16141" width="2.7109375" style="76" customWidth="1"/>
    <col min="16142" max="16143" width="8.28515625" style="76" customWidth="1"/>
    <col min="16144" max="16144" width="2.7109375" style="76" customWidth="1"/>
    <col min="16145" max="16145" width="7.7109375" style="76" customWidth="1"/>
    <col min="16146" max="16146" width="8.28515625" style="76" customWidth="1"/>
    <col min="16147" max="16147" width="2.7109375" style="76" customWidth="1"/>
    <col min="16148" max="16148" width="3.5703125" style="76" customWidth="1"/>
    <col min="16149" max="16384" width="8.7109375" style="76"/>
  </cols>
  <sheetData>
    <row r="1" spans="1:20">
      <c r="A1" s="76" t="s">
        <v>160</v>
      </c>
      <c r="F1" s="115"/>
      <c r="H1" s="115"/>
    </row>
    <row r="2" spans="1:20">
      <c r="A2" s="76" t="s">
        <v>161</v>
      </c>
    </row>
    <row r="3" spans="1:20" ht="7.5" customHeight="1"/>
    <row r="4" spans="1:20">
      <c r="A4" s="115" t="s">
        <v>626</v>
      </c>
    </row>
    <row r="5" spans="1:20" ht="9" customHeight="1" thickBot="1">
      <c r="S5" s="96"/>
    </row>
    <row r="6" spans="1:20" ht="7.5" customHeight="1">
      <c r="A6" s="116"/>
      <c r="B6" s="134"/>
      <c r="C6" s="135"/>
      <c r="D6" s="116"/>
      <c r="E6" s="117"/>
      <c r="F6" s="118"/>
      <c r="G6" s="119"/>
      <c r="H6" s="117"/>
      <c r="I6" s="118"/>
      <c r="J6" s="119"/>
      <c r="K6" s="117"/>
      <c r="L6" s="118"/>
      <c r="M6" s="119"/>
      <c r="N6" s="117"/>
      <c r="O6" s="118"/>
      <c r="P6" s="119"/>
      <c r="Q6" s="117"/>
      <c r="R6" s="135"/>
      <c r="S6" s="135"/>
    </row>
    <row r="7" spans="1:20">
      <c r="A7" s="76" t="s">
        <v>329</v>
      </c>
      <c r="H7" s="113" t="s">
        <v>330</v>
      </c>
      <c r="K7" s="113" t="s">
        <v>331</v>
      </c>
      <c r="N7" s="113" t="s">
        <v>332</v>
      </c>
    </row>
    <row r="8" spans="1:20" ht="12" customHeight="1">
      <c r="A8" s="76" t="s">
        <v>333</v>
      </c>
      <c r="B8" s="132" t="s">
        <v>334</v>
      </c>
      <c r="E8" s="113" t="s">
        <v>335</v>
      </c>
      <c r="H8" s="113" t="s">
        <v>336</v>
      </c>
      <c r="K8" s="113" t="s">
        <v>337</v>
      </c>
      <c r="N8" s="113" t="s">
        <v>338</v>
      </c>
      <c r="Q8" s="113" t="s">
        <v>339</v>
      </c>
    </row>
    <row r="9" spans="1:20" ht="11.25" customHeight="1">
      <c r="A9" s="76" t="s">
        <v>340</v>
      </c>
      <c r="B9" s="136" t="s">
        <v>162</v>
      </c>
      <c r="C9" s="137" t="s">
        <v>163</v>
      </c>
      <c r="E9" s="120" t="s">
        <v>162</v>
      </c>
      <c r="F9" s="121" t="s">
        <v>163</v>
      </c>
      <c r="H9" s="120" t="s">
        <v>162</v>
      </c>
      <c r="I9" s="121" t="s">
        <v>163</v>
      </c>
      <c r="K9" s="120" t="s">
        <v>162</v>
      </c>
      <c r="L9" s="121" t="s">
        <v>163</v>
      </c>
      <c r="N9" s="120" t="s">
        <v>162</v>
      </c>
      <c r="O9" s="121" t="s">
        <v>163</v>
      </c>
      <c r="Q9" s="120" t="s">
        <v>162</v>
      </c>
      <c r="R9" s="137" t="s">
        <v>163</v>
      </c>
    </row>
    <row r="10" spans="1:20" ht="7.5" customHeight="1" thickBot="1">
      <c r="A10" s="123"/>
      <c r="B10" s="138"/>
      <c r="C10" s="139"/>
      <c r="D10" s="123"/>
      <c r="E10" s="124"/>
      <c r="F10" s="125"/>
      <c r="G10" s="126"/>
      <c r="H10" s="124"/>
      <c r="I10" s="125"/>
      <c r="J10" s="126"/>
      <c r="K10" s="124"/>
      <c r="L10" s="125"/>
      <c r="M10" s="126"/>
      <c r="N10" s="124"/>
      <c r="O10" s="125"/>
      <c r="P10" s="126"/>
      <c r="Q10" s="124"/>
      <c r="R10" s="139"/>
      <c r="S10" s="139"/>
    </row>
    <row r="11" spans="1:20" ht="5.25" customHeight="1">
      <c r="S11" s="96"/>
    </row>
    <row r="12" spans="1:20" ht="13.15" customHeight="1">
      <c r="A12" s="127" t="s">
        <v>153</v>
      </c>
      <c r="B12" s="153">
        <f t="shared" ref="B12:B20" si="0">IF($A12&lt;&gt;0,E12+H12+K12+N12+Q12,"")</f>
        <v>2069</v>
      </c>
      <c r="C12" s="154">
        <f>C16+C22+C79+C84</f>
        <v>100</v>
      </c>
      <c r="D12" s="127" t="s">
        <v>77</v>
      </c>
      <c r="E12" s="140">
        <f>IF($A12&lt;&gt;0,E14+E84,"")</f>
        <v>27</v>
      </c>
      <c r="F12" s="141">
        <f t="shared" ref="F12:F75" si="1">IF($A12&lt;&gt;0,E12/$B12*100,"")</f>
        <v>1.304978250362494</v>
      </c>
      <c r="G12" s="142"/>
      <c r="H12" s="140">
        <f>IF($A12&lt;&gt;0,H14+H84,"")</f>
        <v>1208</v>
      </c>
      <c r="I12" s="141">
        <f t="shared" ref="I12:I75" si="2">IF($A12&lt;&gt;0,H12/$B12*100,"")</f>
        <v>58.3856935717738</v>
      </c>
      <c r="J12" s="142"/>
      <c r="K12" s="140">
        <f>IF($A12&lt;&gt;0,K14+K84,"")</f>
        <v>608</v>
      </c>
      <c r="L12" s="141">
        <f t="shared" ref="L12:L75" si="3">IF($A12&lt;&gt;0,K12/$B12*100,"")</f>
        <v>29.386176897051712</v>
      </c>
      <c r="M12" s="142"/>
      <c r="N12" s="140">
        <f>IF($A12&lt;&gt;0,N14+N84,"")</f>
        <v>202</v>
      </c>
      <c r="O12" s="141">
        <f t="shared" ref="O12:O75" si="4">IF($A12&lt;&gt;0,N12/$B12*100,"")</f>
        <v>9.7631706138231031</v>
      </c>
      <c r="P12" s="142"/>
      <c r="Q12" s="140">
        <f>IF($A12&lt;&gt;0,Q14+Q84,"")</f>
        <v>24</v>
      </c>
      <c r="R12" s="141">
        <f t="shared" ref="R12:R76" si="5">IF($A12&lt;&gt;0,Q12/$B12*100,"")</f>
        <v>1.1599806669888835</v>
      </c>
      <c r="S12" s="145"/>
      <c r="T12" s="145"/>
    </row>
    <row r="13" spans="1:20" ht="6.75" customHeight="1">
      <c r="A13" s="127"/>
      <c r="B13" s="132" t="str">
        <f t="shared" si="0"/>
        <v/>
      </c>
      <c r="C13" s="96" t="str">
        <f t="shared" ref="C13:C18" si="6">IF(A13&lt;&gt;0,B13/$B$12*100,"")</f>
        <v/>
      </c>
      <c r="E13" s="166"/>
      <c r="F13" s="167" t="str">
        <f t="shared" si="1"/>
        <v/>
      </c>
      <c r="G13" s="129"/>
      <c r="H13" s="166"/>
      <c r="I13" s="167" t="str">
        <f t="shared" si="2"/>
        <v/>
      </c>
      <c r="J13" s="129"/>
      <c r="K13" s="166"/>
      <c r="L13" s="167" t="str">
        <f t="shared" si="3"/>
        <v/>
      </c>
      <c r="M13" s="129"/>
      <c r="N13" s="166"/>
      <c r="O13" s="167" t="str">
        <f t="shared" si="4"/>
        <v/>
      </c>
      <c r="P13" s="129"/>
      <c r="Q13" s="166"/>
      <c r="R13" s="143" t="str">
        <f t="shared" si="5"/>
        <v/>
      </c>
      <c r="S13" s="145"/>
      <c r="T13" s="145"/>
    </row>
    <row r="14" spans="1:20" ht="12.75" customHeight="1">
      <c r="A14" s="127" t="s">
        <v>165</v>
      </c>
      <c r="B14" s="153">
        <f>IF($A14&lt;&gt;0,E14+H14+K14+N14+Q14,"")</f>
        <v>1980</v>
      </c>
      <c r="C14" s="154">
        <f>IF(A14&lt;&gt;0,B14/$B$12*100,"")</f>
        <v>95.69840502658289</v>
      </c>
      <c r="D14" s="127"/>
      <c r="E14" s="140">
        <f>IF($A14&lt;&gt;0,E22+E79+E16,"")</f>
        <v>25</v>
      </c>
      <c r="F14" s="141">
        <f t="shared" si="1"/>
        <v>1.2626262626262625</v>
      </c>
      <c r="G14" s="142"/>
      <c r="H14" s="140">
        <f>IF($A14&lt;&gt;0,H22+H79+H16,"")</f>
        <v>1140</v>
      </c>
      <c r="I14" s="141">
        <f t="shared" si="2"/>
        <v>57.575757575757578</v>
      </c>
      <c r="J14" s="142"/>
      <c r="K14" s="140">
        <f>IF($A14&lt;&gt;0,K22+K79+K16,"")</f>
        <v>598</v>
      </c>
      <c r="L14" s="141">
        <f t="shared" si="3"/>
        <v>30.202020202020201</v>
      </c>
      <c r="M14" s="142"/>
      <c r="N14" s="140">
        <f>IF($A14&lt;&gt;0,N22+N79+N16,"")</f>
        <v>193</v>
      </c>
      <c r="O14" s="141">
        <f t="shared" si="4"/>
        <v>9.7474747474747474</v>
      </c>
      <c r="P14" s="142"/>
      <c r="Q14" s="140">
        <f>IF($A14&lt;&gt;0,Q22+Q79+Q16,"")</f>
        <v>24</v>
      </c>
      <c r="R14" s="141">
        <f t="shared" si="5"/>
        <v>1.2121212121212122</v>
      </c>
      <c r="S14" s="145"/>
      <c r="T14" s="145"/>
    </row>
    <row r="15" spans="1:20" ht="6.75" customHeight="1">
      <c r="B15" s="132" t="str">
        <f t="shared" si="0"/>
        <v/>
      </c>
      <c r="C15" s="96" t="str">
        <f t="shared" si="6"/>
        <v/>
      </c>
      <c r="E15" s="166"/>
      <c r="F15" s="167" t="str">
        <f t="shared" si="1"/>
        <v/>
      </c>
      <c r="G15" s="129"/>
      <c r="H15" s="166"/>
      <c r="I15" s="167" t="str">
        <f t="shared" si="2"/>
        <v/>
      </c>
      <c r="J15" s="129"/>
      <c r="K15" s="166"/>
      <c r="L15" s="167" t="str">
        <f t="shared" si="3"/>
        <v/>
      </c>
      <c r="M15" s="129"/>
      <c r="N15" s="166"/>
      <c r="O15" s="167" t="str">
        <f t="shared" si="4"/>
        <v/>
      </c>
      <c r="P15" s="129"/>
      <c r="Q15" s="166"/>
      <c r="R15" s="143" t="str">
        <f t="shared" si="5"/>
        <v/>
      </c>
      <c r="S15" s="145"/>
      <c r="T15" s="145"/>
    </row>
    <row r="16" spans="1:20" ht="12.75" customHeight="1">
      <c r="A16" s="127" t="s">
        <v>245</v>
      </c>
      <c r="B16" s="153">
        <f t="shared" si="0"/>
        <v>89</v>
      </c>
      <c r="C16" s="154">
        <f t="shared" si="6"/>
        <v>4.3015949734171093</v>
      </c>
      <c r="D16" s="127"/>
      <c r="E16" s="60">
        <f>SUM(E17:E20)</f>
        <v>2</v>
      </c>
      <c r="F16" s="141">
        <f t="shared" si="1"/>
        <v>2.2471910112359552</v>
      </c>
      <c r="G16" s="60"/>
      <c r="H16" s="60">
        <f>SUM(H17:H20)</f>
        <v>71</v>
      </c>
      <c r="I16" s="141">
        <f t="shared" si="2"/>
        <v>79.775280898876403</v>
      </c>
      <c r="J16" s="61"/>
      <c r="K16" s="60">
        <f>SUM(K17:K20)</f>
        <v>16</v>
      </c>
      <c r="L16" s="141">
        <f t="shared" si="3"/>
        <v>17.977528089887642</v>
      </c>
      <c r="M16" s="62"/>
      <c r="N16" s="60">
        <f>SUM(N17:N20)</f>
        <v>0</v>
      </c>
      <c r="O16" s="141">
        <f t="shared" si="4"/>
        <v>0</v>
      </c>
      <c r="P16" s="61"/>
      <c r="Q16" s="60">
        <f>SUM(Q17:Q20)</f>
        <v>0</v>
      </c>
      <c r="R16" s="141">
        <f t="shared" si="5"/>
        <v>0</v>
      </c>
      <c r="S16" s="145"/>
      <c r="T16" s="145"/>
    </row>
    <row r="17" spans="1:20" ht="12.75" customHeight="1">
      <c r="A17" s="76" t="s">
        <v>246</v>
      </c>
      <c r="B17" s="132">
        <f t="shared" si="0"/>
        <v>24</v>
      </c>
      <c r="C17" s="96">
        <f t="shared" si="6"/>
        <v>1.1599806669888835</v>
      </c>
      <c r="E17" s="146">
        <v>0</v>
      </c>
      <c r="F17" s="167">
        <f t="shared" si="1"/>
        <v>0</v>
      </c>
      <c r="G17" s="146"/>
      <c r="H17" s="146">
        <v>21</v>
      </c>
      <c r="I17" s="167">
        <f t="shared" si="2"/>
        <v>87.5</v>
      </c>
      <c r="J17" s="146"/>
      <c r="K17" s="146">
        <v>3</v>
      </c>
      <c r="L17" s="167">
        <f t="shared" si="3"/>
        <v>12.5</v>
      </c>
      <c r="M17" s="146"/>
      <c r="N17" s="146">
        <v>0</v>
      </c>
      <c r="O17" s="167">
        <f t="shared" si="4"/>
        <v>0</v>
      </c>
      <c r="P17" s="146"/>
      <c r="Q17" s="146">
        <v>0</v>
      </c>
      <c r="R17" s="143">
        <f t="shared" si="5"/>
        <v>0</v>
      </c>
      <c r="S17" s="145"/>
    </row>
    <row r="18" spans="1:20" ht="13.15" customHeight="1">
      <c r="A18" s="76" t="s">
        <v>247</v>
      </c>
      <c r="B18" s="132">
        <f t="shared" si="0"/>
        <v>16</v>
      </c>
      <c r="C18" s="96">
        <f t="shared" si="6"/>
        <v>0.77332044465925565</v>
      </c>
      <c r="E18" s="146">
        <v>2</v>
      </c>
      <c r="F18" s="167">
        <f t="shared" si="1"/>
        <v>12.5</v>
      </c>
      <c r="G18" s="146"/>
      <c r="H18" s="146">
        <v>13</v>
      </c>
      <c r="I18" s="167">
        <f t="shared" si="2"/>
        <v>81.25</v>
      </c>
      <c r="J18" s="146"/>
      <c r="K18" s="146">
        <v>1</v>
      </c>
      <c r="L18" s="167">
        <f t="shared" si="3"/>
        <v>6.25</v>
      </c>
      <c r="M18" s="146"/>
      <c r="N18" s="146">
        <v>0</v>
      </c>
      <c r="O18" s="167">
        <f t="shared" si="4"/>
        <v>0</v>
      </c>
      <c r="P18" s="146"/>
      <c r="Q18" s="146">
        <v>0</v>
      </c>
      <c r="R18" s="167">
        <f t="shared" si="5"/>
        <v>0</v>
      </c>
      <c r="S18" s="145"/>
    </row>
    <row r="19" spans="1:20" ht="13.15" customHeight="1">
      <c r="A19" s="76" t="s">
        <v>248</v>
      </c>
      <c r="B19" s="132">
        <f t="shared" si="0"/>
        <v>32</v>
      </c>
      <c r="E19" s="146">
        <v>0</v>
      </c>
      <c r="F19" s="167">
        <f t="shared" si="1"/>
        <v>0</v>
      </c>
      <c r="G19" s="146"/>
      <c r="H19" s="146">
        <v>30</v>
      </c>
      <c r="I19" s="167">
        <f t="shared" si="2"/>
        <v>93.75</v>
      </c>
      <c r="J19" s="146"/>
      <c r="K19" s="146">
        <v>2</v>
      </c>
      <c r="L19" s="167">
        <f t="shared" si="3"/>
        <v>6.25</v>
      </c>
      <c r="M19" s="146"/>
      <c r="N19" s="146">
        <v>0</v>
      </c>
      <c r="O19" s="167">
        <f t="shared" si="4"/>
        <v>0</v>
      </c>
      <c r="P19" s="146"/>
      <c r="Q19" s="146">
        <v>0</v>
      </c>
      <c r="R19" s="167"/>
      <c r="S19" s="145"/>
    </row>
    <row r="20" spans="1:20" ht="12.75" customHeight="1">
      <c r="A20" s="76" t="s">
        <v>249</v>
      </c>
      <c r="B20" s="132">
        <f t="shared" si="0"/>
        <v>17</v>
      </c>
      <c r="C20" s="96">
        <f t="shared" ref="C20:C83" si="7">IF(A20&lt;&gt;0,B20/$B$12*100,"")</f>
        <v>0.82165297245045921</v>
      </c>
      <c r="E20" s="146">
        <v>0</v>
      </c>
      <c r="F20" s="167">
        <f t="shared" si="1"/>
        <v>0</v>
      </c>
      <c r="G20" s="146"/>
      <c r="H20" s="146">
        <v>7</v>
      </c>
      <c r="I20" s="167">
        <f t="shared" si="2"/>
        <v>41.17647058823529</v>
      </c>
      <c r="J20" s="146"/>
      <c r="K20" s="146">
        <v>10</v>
      </c>
      <c r="L20" s="167">
        <f t="shared" si="3"/>
        <v>58.82352941176471</v>
      </c>
      <c r="M20" s="146"/>
      <c r="N20" s="146">
        <v>0</v>
      </c>
      <c r="O20" s="167">
        <f t="shared" si="4"/>
        <v>0</v>
      </c>
      <c r="P20" s="146"/>
      <c r="Q20" s="146">
        <v>0</v>
      </c>
      <c r="R20" s="143">
        <f t="shared" si="5"/>
        <v>0</v>
      </c>
      <c r="S20" s="145"/>
    </row>
    <row r="21" spans="1:20" ht="7.5" customHeight="1">
      <c r="C21" s="96" t="str">
        <f t="shared" si="7"/>
        <v/>
      </c>
      <c r="E21" s="166"/>
      <c r="F21" s="167" t="str">
        <f t="shared" si="1"/>
        <v/>
      </c>
      <c r="G21" s="129"/>
      <c r="H21" s="166"/>
      <c r="I21" s="167" t="str">
        <f t="shared" si="2"/>
        <v/>
      </c>
      <c r="J21" s="129"/>
      <c r="K21" s="166"/>
      <c r="L21" s="167" t="str">
        <f t="shared" si="3"/>
        <v/>
      </c>
      <c r="M21" s="129"/>
      <c r="N21" s="166"/>
      <c r="O21" s="167" t="str">
        <f t="shared" si="4"/>
        <v/>
      </c>
      <c r="P21" s="129"/>
      <c r="Q21" s="166"/>
      <c r="R21" s="143" t="str">
        <f t="shared" si="5"/>
        <v/>
      </c>
      <c r="S21" s="145"/>
      <c r="T21" s="145"/>
    </row>
    <row r="22" spans="1:20" ht="13.15" customHeight="1">
      <c r="A22" s="127" t="s">
        <v>250</v>
      </c>
      <c r="B22" s="153">
        <f t="shared" ref="B22:B81" si="8">IF($A22&lt;&gt;0,E22+H22+K22+N22+Q22,"")</f>
        <v>1727</v>
      </c>
      <c r="C22" s="154">
        <f t="shared" si="7"/>
        <v>83.470275495408401</v>
      </c>
      <c r="D22" s="127"/>
      <c r="E22" s="140">
        <f>SUM(E23:E77)</f>
        <v>23</v>
      </c>
      <c r="F22" s="141">
        <f t="shared" si="1"/>
        <v>1.3317892298784018</v>
      </c>
      <c r="G22" s="140">
        <f>SUM(G23:G77)</f>
        <v>0</v>
      </c>
      <c r="H22" s="140">
        <f>SUM(H23:H77)</f>
        <v>926</v>
      </c>
      <c r="I22" s="141">
        <f t="shared" si="2"/>
        <v>53.618992472495655</v>
      </c>
      <c r="J22" s="140">
        <f>SUM(J23:J77)</f>
        <v>0</v>
      </c>
      <c r="K22" s="140">
        <f>SUM(K23:K77)</f>
        <v>567</v>
      </c>
      <c r="L22" s="141">
        <f t="shared" si="3"/>
        <v>32.8314997104806</v>
      </c>
      <c r="M22" s="140">
        <f>SUM(M23:M77)</f>
        <v>0</v>
      </c>
      <c r="N22" s="140">
        <f>SUM(N23:N77)</f>
        <v>187</v>
      </c>
      <c r="O22" s="141">
        <f t="shared" si="4"/>
        <v>10.828025477707007</v>
      </c>
      <c r="P22" s="140">
        <f>SUM(P23:P77)</f>
        <v>0</v>
      </c>
      <c r="Q22" s="140">
        <f>SUM(Q23:Q77)</f>
        <v>24</v>
      </c>
      <c r="R22" s="141">
        <f t="shared" si="5"/>
        <v>1.3896931094383325</v>
      </c>
      <c r="S22" s="129"/>
      <c r="T22" s="145"/>
    </row>
    <row r="23" spans="1:20" ht="12.75" customHeight="1">
      <c r="A23" s="76" t="s">
        <v>251</v>
      </c>
      <c r="B23" s="132">
        <f t="shared" si="8"/>
        <v>51</v>
      </c>
      <c r="C23" s="96">
        <f t="shared" si="7"/>
        <v>2.4649589173513777</v>
      </c>
      <c r="E23" s="146">
        <v>4</v>
      </c>
      <c r="F23" s="167">
        <f t="shared" si="1"/>
        <v>7.8431372549019605</v>
      </c>
      <c r="G23" s="146"/>
      <c r="H23" s="146">
        <v>15</v>
      </c>
      <c r="I23" s="167">
        <f t="shared" si="2"/>
        <v>29.411764705882355</v>
      </c>
      <c r="J23" s="146"/>
      <c r="K23" s="146">
        <v>30</v>
      </c>
      <c r="L23" s="167">
        <f t="shared" si="3"/>
        <v>58.82352941176471</v>
      </c>
      <c r="M23" s="146"/>
      <c r="N23" s="146">
        <v>2</v>
      </c>
      <c r="O23" s="167">
        <f t="shared" si="4"/>
        <v>3.9215686274509802</v>
      </c>
      <c r="P23" s="146"/>
      <c r="Q23" s="146">
        <v>0</v>
      </c>
      <c r="R23" s="143">
        <f t="shared" si="5"/>
        <v>0</v>
      </c>
      <c r="S23" s="145"/>
    </row>
    <row r="24" spans="1:20" ht="13.15" customHeight="1">
      <c r="A24" s="76" t="s">
        <v>252</v>
      </c>
      <c r="B24" s="132">
        <f t="shared" si="8"/>
        <v>114</v>
      </c>
      <c r="C24" s="96">
        <f t="shared" si="7"/>
        <v>5.5099081681971969</v>
      </c>
      <c r="E24" s="146">
        <v>1</v>
      </c>
      <c r="F24" s="167">
        <f t="shared" si="1"/>
        <v>0.8771929824561403</v>
      </c>
      <c r="G24" s="146"/>
      <c r="H24" s="146">
        <v>97</v>
      </c>
      <c r="I24" s="167">
        <f t="shared" si="2"/>
        <v>85.087719298245617</v>
      </c>
      <c r="J24" s="146"/>
      <c r="K24" s="146">
        <v>16</v>
      </c>
      <c r="L24" s="167">
        <f t="shared" si="3"/>
        <v>14.035087719298245</v>
      </c>
      <c r="M24" s="146"/>
      <c r="N24" s="146">
        <v>0</v>
      </c>
      <c r="O24" s="167">
        <f t="shared" si="4"/>
        <v>0</v>
      </c>
      <c r="P24" s="146"/>
      <c r="Q24" s="146">
        <v>0</v>
      </c>
      <c r="R24" s="143">
        <f t="shared" si="5"/>
        <v>0</v>
      </c>
      <c r="S24" s="145"/>
    </row>
    <row r="25" spans="1:20" ht="13.15" customHeight="1">
      <c r="A25" s="76" t="s">
        <v>253</v>
      </c>
      <c r="B25" s="132">
        <f t="shared" si="8"/>
        <v>26</v>
      </c>
      <c r="C25" s="96">
        <f t="shared" si="7"/>
        <v>1.2566457225712904</v>
      </c>
      <c r="E25" s="146">
        <v>0</v>
      </c>
      <c r="F25" s="167">
        <f t="shared" si="1"/>
        <v>0</v>
      </c>
      <c r="G25" s="146"/>
      <c r="H25" s="146">
        <v>8</v>
      </c>
      <c r="I25" s="167">
        <f t="shared" si="2"/>
        <v>30.76923076923077</v>
      </c>
      <c r="J25" s="146"/>
      <c r="K25" s="146">
        <v>10</v>
      </c>
      <c r="L25" s="167">
        <f t="shared" si="3"/>
        <v>38.461538461538467</v>
      </c>
      <c r="M25" s="146"/>
      <c r="N25" s="146">
        <v>8</v>
      </c>
      <c r="O25" s="167">
        <f t="shared" si="4"/>
        <v>30.76923076923077</v>
      </c>
      <c r="P25" s="146"/>
      <c r="Q25" s="146">
        <v>0</v>
      </c>
      <c r="R25" s="143">
        <f t="shared" si="5"/>
        <v>0</v>
      </c>
      <c r="S25" s="145"/>
    </row>
    <row r="26" spans="1:20" ht="13.15" customHeight="1">
      <c r="A26" s="76" t="s">
        <v>254</v>
      </c>
      <c r="B26" s="132">
        <f t="shared" si="8"/>
        <v>45</v>
      </c>
      <c r="C26" s="96">
        <f t="shared" si="7"/>
        <v>2.1749637506041566</v>
      </c>
      <c r="E26" s="146">
        <v>0</v>
      </c>
      <c r="F26" s="167">
        <f t="shared" si="1"/>
        <v>0</v>
      </c>
      <c r="G26" s="146"/>
      <c r="H26" s="146">
        <v>22</v>
      </c>
      <c r="I26" s="167">
        <f t="shared" si="2"/>
        <v>48.888888888888886</v>
      </c>
      <c r="J26" s="146"/>
      <c r="K26" s="146">
        <v>14</v>
      </c>
      <c r="L26" s="167">
        <f t="shared" si="3"/>
        <v>31.111111111111111</v>
      </c>
      <c r="M26" s="146"/>
      <c r="N26" s="146">
        <v>9</v>
      </c>
      <c r="O26" s="167">
        <f t="shared" si="4"/>
        <v>20</v>
      </c>
      <c r="P26" s="146"/>
      <c r="Q26" s="146">
        <v>0</v>
      </c>
      <c r="R26" s="143">
        <f t="shared" si="5"/>
        <v>0</v>
      </c>
      <c r="S26" s="145"/>
    </row>
    <row r="27" spans="1:20" ht="13.15" customHeight="1">
      <c r="A27" s="76" t="s">
        <v>255</v>
      </c>
      <c r="B27" s="132">
        <f t="shared" si="8"/>
        <v>37</v>
      </c>
      <c r="C27" s="96">
        <f t="shared" si="7"/>
        <v>1.7883035282745288</v>
      </c>
      <c r="E27" s="146">
        <v>3</v>
      </c>
      <c r="F27" s="167">
        <f t="shared" si="1"/>
        <v>8.1081081081081088</v>
      </c>
      <c r="G27" s="146"/>
      <c r="H27" s="146">
        <v>15</v>
      </c>
      <c r="I27" s="167">
        <f t="shared" si="2"/>
        <v>40.54054054054054</v>
      </c>
      <c r="J27" s="146"/>
      <c r="K27" s="146">
        <v>10</v>
      </c>
      <c r="L27" s="167">
        <f t="shared" si="3"/>
        <v>27.027027027027028</v>
      </c>
      <c r="M27" s="146"/>
      <c r="N27" s="146">
        <v>9</v>
      </c>
      <c r="O27" s="167">
        <f t="shared" si="4"/>
        <v>24.324324324324326</v>
      </c>
      <c r="P27" s="146"/>
      <c r="Q27" s="146">
        <v>0</v>
      </c>
      <c r="R27" s="143">
        <f t="shared" si="5"/>
        <v>0</v>
      </c>
      <c r="S27" s="145"/>
    </row>
    <row r="28" spans="1:20" ht="13.15" customHeight="1">
      <c r="A28" s="115" t="s">
        <v>563</v>
      </c>
      <c r="B28" s="132">
        <f t="shared" si="8"/>
        <v>10</v>
      </c>
      <c r="C28" s="96">
        <f t="shared" si="7"/>
        <v>0.48332527791203478</v>
      </c>
      <c r="E28" s="146">
        <v>0</v>
      </c>
      <c r="F28" s="167">
        <f t="shared" si="1"/>
        <v>0</v>
      </c>
      <c r="G28" s="146"/>
      <c r="H28" s="146">
        <v>1</v>
      </c>
      <c r="I28" s="167">
        <f t="shared" si="2"/>
        <v>10</v>
      </c>
      <c r="J28" s="146"/>
      <c r="K28" s="146">
        <v>9</v>
      </c>
      <c r="L28" s="167">
        <f t="shared" si="3"/>
        <v>90</v>
      </c>
      <c r="M28" s="146"/>
      <c r="N28" s="146">
        <v>0</v>
      </c>
      <c r="O28" s="167">
        <f t="shared" si="4"/>
        <v>0</v>
      </c>
      <c r="P28" s="146"/>
      <c r="Q28" s="146">
        <v>0</v>
      </c>
      <c r="R28" s="143">
        <f t="shared" si="5"/>
        <v>0</v>
      </c>
      <c r="S28" s="145"/>
    </row>
    <row r="29" spans="1:20" ht="13.15" customHeight="1">
      <c r="A29" s="76" t="s">
        <v>256</v>
      </c>
      <c r="B29" s="132">
        <f t="shared" si="8"/>
        <v>80</v>
      </c>
      <c r="C29" s="96">
        <f t="shared" si="7"/>
        <v>3.8666022232962782</v>
      </c>
      <c r="E29" s="146">
        <v>0</v>
      </c>
      <c r="F29" s="167">
        <f t="shared" si="1"/>
        <v>0</v>
      </c>
      <c r="G29" s="146"/>
      <c r="H29" s="146">
        <v>26</v>
      </c>
      <c r="I29" s="167">
        <f t="shared" si="2"/>
        <v>32.5</v>
      </c>
      <c r="J29" s="146"/>
      <c r="K29" s="146">
        <v>38</v>
      </c>
      <c r="L29" s="167">
        <f t="shared" si="3"/>
        <v>47.5</v>
      </c>
      <c r="M29" s="146"/>
      <c r="N29" s="146">
        <v>11</v>
      </c>
      <c r="O29" s="167">
        <f t="shared" si="4"/>
        <v>13.750000000000002</v>
      </c>
      <c r="P29" s="146"/>
      <c r="Q29" s="146">
        <v>5</v>
      </c>
      <c r="R29" s="143">
        <f t="shared" si="5"/>
        <v>6.25</v>
      </c>
      <c r="S29" s="145"/>
    </row>
    <row r="30" spans="1:20" ht="13.15" customHeight="1">
      <c r="A30" s="76" t="s">
        <v>257</v>
      </c>
      <c r="B30" s="132">
        <f t="shared" si="8"/>
        <v>23</v>
      </c>
      <c r="C30" s="96">
        <f t="shared" si="7"/>
        <v>1.11164813919768</v>
      </c>
      <c r="E30" s="146">
        <v>0</v>
      </c>
      <c r="F30" s="167">
        <f t="shared" si="1"/>
        <v>0</v>
      </c>
      <c r="G30" s="146"/>
      <c r="H30" s="146">
        <v>18</v>
      </c>
      <c r="I30" s="167">
        <f t="shared" si="2"/>
        <v>78.260869565217391</v>
      </c>
      <c r="J30" s="146"/>
      <c r="K30" s="146">
        <v>5</v>
      </c>
      <c r="L30" s="167">
        <f t="shared" si="3"/>
        <v>21.739130434782609</v>
      </c>
      <c r="M30" s="146"/>
      <c r="N30" s="146">
        <v>0</v>
      </c>
      <c r="O30" s="167">
        <f t="shared" si="4"/>
        <v>0</v>
      </c>
      <c r="P30" s="146"/>
      <c r="Q30" s="146">
        <v>0</v>
      </c>
      <c r="R30" s="143">
        <f t="shared" si="5"/>
        <v>0</v>
      </c>
      <c r="S30" s="145"/>
    </row>
    <row r="31" spans="1:20" ht="13.15" customHeight="1">
      <c r="A31" s="76" t="s">
        <v>258</v>
      </c>
      <c r="B31" s="132">
        <f t="shared" si="8"/>
        <v>32</v>
      </c>
      <c r="C31" s="96">
        <f t="shared" si="7"/>
        <v>1.5466408893185113</v>
      </c>
      <c r="E31" s="146">
        <v>0</v>
      </c>
      <c r="F31" s="167">
        <f t="shared" si="1"/>
        <v>0</v>
      </c>
      <c r="G31" s="146"/>
      <c r="H31" s="146">
        <v>11</v>
      </c>
      <c r="I31" s="167">
        <f t="shared" si="2"/>
        <v>34.375</v>
      </c>
      <c r="J31" s="146"/>
      <c r="K31" s="146">
        <v>19</v>
      </c>
      <c r="L31" s="167">
        <f t="shared" si="3"/>
        <v>59.375</v>
      </c>
      <c r="M31" s="146"/>
      <c r="N31" s="146">
        <v>2</v>
      </c>
      <c r="O31" s="167">
        <f t="shared" si="4"/>
        <v>6.25</v>
      </c>
      <c r="P31" s="146"/>
      <c r="Q31" s="146">
        <v>0</v>
      </c>
      <c r="R31" s="143">
        <f t="shared" si="5"/>
        <v>0</v>
      </c>
      <c r="S31" s="145"/>
    </row>
    <row r="32" spans="1:20" ht="13.15" customHeight="1">
      <c r="A32" s="76" t="s">
        <v>259</v>
      </c>
      <c r="B32" s="132">
        <f t="shared" si="8"/>
        <v>8</v>
      </c>
      <c r="C32" s="96">
        <f t="shared" si="7"/>
        <v>0.38666022232962782</v>
      </c>
      <c r="E32" s="146">
        <v>0</v>
      </c>
      <c r="F32" s="167">
        <f t="shared" si="1"/>
        <v>0</v>
      </c>
      <c r="G32" s="146"/>
      <c r="H32" s="146">
        <v>2</v>
      </c>
      <c r="I32" s="167">
        <f t="shared" si="2"/>
        <v>25</v>
      </c>
      <c r="J32" s="146"/>
      <c r="K32" s="146">
        <v>4</v>
      </c>
      <c r="L32" s="167">
        <f t="shared" si="3"/>
        <v>50</v>
      </c>
      <c r="M32" s="146"/>
      <c r="N32" s="146">
        <v>2</v>
      </c>
      <c r="O32" s="167">
        <f t="shared" si="4"/>
        <v>25</v>
      </c>
      <c r="P32" s="146"/>
      <c r="Q32" s="146">
        <v>0</v>
      </c>
      <c r="R32" s="143">
        <f t="shared" si="5"/>
        <v>0</v>
      </c>
      <c r="S32" s="145"/>
    </row>
    <row r="33" spans="1:19" ht="13.15" customHeight="1">
      <c r="A33" s="150" t="s">
        <v>260</v>
      </c>
      <c r="B33" s="132">
        <f t="shared" si="8"/>
        <v>8</v>
      </c>
      <c r="C33" s="96">
        <f t="shared" si="7"/>
        <v>0.38666022232962782</v>
      </c>
      <c r="E33" s="146">
        <v>1</v>
      </c>
      <c r="F33" s="167">
        <f t="shared" si="1"/>
        <v>12.5</v>
      </c>
      <c r="G33" s="146"/>
      <c r="H33" s="146">
        <v>3</v>
      </c>
      <c r="I33" s="167">
        <f t="shared" si="2"/>
        <v>37.5</v>
      </c>
      <c r="J33" s="146"/>
      <c r="K33" s="146">
        <v>3</v>
      </c>
      <c r="L33" s="167">
        <f t="shared" si="3"/>
        <v>37.5</v>
      </c>
      <c r="M33" s="146"/>
      <c r="N33" s="146">
        <v>1</v>
      </c>
      <c r="O33" s="167">
        <f t="shared" si="4"/>
        <v>12.5</v>
      </c>
      <c r="P33" s="146"/>
      <c r="Q33" s="146">
        <v>0</v>
      </c>
      <c r="R33" s="143">
        <f t="shared" si="5"/>
        <v>0</v>
      </c>
      <c r="S33" s="145"/>
    </row>
    <row r="34" spans="1:19" ht="13.15" customHeight="1">
      <c r="A34" s="150" t="s">
        <v>261</v>
      </c>
      <c r="B34" s="132">
        <f t="shared" si="8"/>
        <v>13</v>
      </c>
      <c r="C34" s="96">
        <f t="shared" si="7"/>
        <v>0.62832286128564518</v>
      </c>
      <c r="E34" s="146">
        <v>2</v>
      </c>
      <c r="F34" s="167">
        <f t="shared" si="1"/>
        <v>15.384615384615385</v>
      </c>
      <c r="G34" s="146"/>
      <c r="H34" s="146">
        <v>11</v>
      </c>
      <c r="I34" s="167">
        <f t="shared" si="2"/>
        <v>84.615384615384613</v>
      </c>
      <c r="J34" s="146"/>
      <c r="K34" s="146">
        <v>0</v>
      </c>
      <c r="L34" s="167">
        <f t="shared" si="3"/>
        <v>0</v>
      </c>
      <c r="M34" s="146"/>
      <c r="N34" s="146">
        <v>0</v>
      </c>
      <c r="O34" s="167">
        <f t="shared" si="4"/>
        <v>0</v>
      </c>
      <c r="P34" s="146"/>
      <c r="Q34" s="146">
        <v>0</v>
      </c>
      <c r="R34" s="143">
        <f t="shared" si="5"/>
        <v>0</v>
      </c>
      <c r="S34" s="145"/>
    </row>
    <row r="35" spans="1:19" ht="13.15" customHeight="1">
      <c r="A35" s="150" t="s">
        <v>262</v>
      </c>
      <c r="B35" s="132">
        <f t="shared" si="8"/>
        <v>8</v>
      </c>
      <c r="C35" s="96">
        <f t="shared" si="7"/>
        <v>0.38666022232962782</v>
      </c>
      <c r="E35" s="146">
        <v>0</v>
      </c>
      <c r="F35" s="167">
        <f t="shared" si="1"/>
        <v>0</v>
      </c>
      <c r="G35" s="146"/>
      <c r="H35" s="146">
        <v>7</v>
      </c>
      <c r="I35" s="167">
        <f t="shared" si="2"/>
        <v>87.5</v>
      </c>
      <c r="J35" s="146"/>
      <c r="K35" s="146">
        <v>1</v>
      </c>
      <c r="L35" s="167">
        <f t="shared" si="3"/>
        <v>12.5</v>
      </c>
      <c r="M35" s="146"/>
      <c r="N35" s="146">
        <v>0</v>
      </c>
      <c r="O35" s="167">
        <f t="shared" si="4"/>
        <v>0</v>
      </c>
      <c r="P35" s="146"/>
      <c r="Q35" s="146">
        <v>0</v>
      </c>
      <c r="R35" s="143">
        <f t="shared" si="5"/>
        <v>0</v>
      </c>
      <c r="S35" s="145"/>
    </row>
    <row r="36" spans="1:19" ht="13.15" customHeight="1">
      <c r="A36" s="76" t="s">
        <v>263</v>
      </c>
      <c r="B36" s="132">
        <f t="shared" si="8"/>
        <v>11</v>
      </c>
      <c r="C36" s="96">
        <f t="shared" si="7"/>
        <v>0.53165780570323828</v>
      </c>
      <c r="E36" s="146">
        <v>0</v>
      </c>
      <c r="F36" s="167">
        <f t="shared" si="1"/>
        <v>0</v>
      </c>
      <c r="G36" s="146"/>
      <c r="H36" s="146">
        <v>0</v>
      </c>
      <c r="I36" s="167">
        <f t="shared" si="2"/>
        <v>0</v>
      </c>
      <c r="J36" s="146"/>
      <c r="K36" s="146">
        <v>6</v>
      </c>
      <c r="L36" s="167">
        <f t="shared" si="3"/>
        <v>54.54545454545454</v>
      </c>
      <c r="M36" s="146"/>
      <c r="N36" s="146">
        <v>5</v>
      </c>
      <c r="O36" s="167">
        <f t="shared" si="4"/>
        <v>45.454545454545453</v>
      </c>
      <c r="P36" s="146"/>
      <c r="Q36" s="146">
        <v>0</v>
      </c>
      <c r="R36" s="143">
        <f t="shared" si="5"/>
        <v>0</v>
      </c>
      <c r="S36" s="145"/>
    </row>
    <row r="37" spans="1:19" ht="13.15" customHeight="1">
      <c r="A37" s="115" t="s">
        <v>605</v>
      </c>
      <c r="B37" s="132">
        <f>IF($A37&lt;&gt;0,E37+H37+K37+N37+Q37,"")</f>
        <v>14</v>
      </c>
      <c r="C37" s="96">
        <f>IF(A37&lt;&gt;0,B37/$B$12*100,"")</f>
        <v>0.67665538907684875</v>
      </c>
      <c r="E37" s="146">
        <v>0</v>
      </c>
      <c r="F37" s="167">
        <f t="shared" si="1"/>
        <v>0</v>
      </c>
      <c r="G37" s="146"/>
      <c r="H37" s="146">
        <v>12</v>
      </c>
      <c r="I37" s="167">
        <f t="shared" si="2"/>
        <v>85.714285714285708</v>
      </c>
      <c r="J37" s="146"/>
      <c r="K37" s="146">
        <v>2</v>
      </c>
      <c r="L37" s="167">
        <f t="shared" si="3"/>
        <v>14.285714285714285</v>
      </c>
      <c r="M37" s="146"/>
      <c r="N37" s="146">
        <v>0</v>
      </c>
      <c r="O37" s="167">
        <f t="shared" si="4"/>
        <v>0</v>
      </c>
      <c r="P37" s="146"/>
      <c r="Q37" s="146">
        <v>0</v>
      </c>
      <c r="R37" s="143"/>
      <c r="S37" s="145"/>
    </row>
    <row r="38" spans="1:19" ht="13.15" customHeight="1">
      <c r="A38" s="76" t="s">
        <v>264</v>
      </c>
      <c r="B38" s="132">
        <f t="shared" si="8"/>
        <v>84</v>
      </c>
      <c r="C38" s="96">
        <f t="shared" si="7"/>
        <v>4.0599323344610925</v>
      </c>
      <c r="E38" s="146">
        <v>0</v>
      </c>
      <c r="F38" s="167">
        <f t="shared" si="1"/>
        <v>0</v>
      </c>
      <c r="G38" s="146"/>
      <c r="H38" s="146">
        <v>42</v>
      </c>
      <c r="I38" s="167">
        <f t="shared" si="2"/>
        <v>50</v>
      </c>
      <c r="J38" s="146"/>
      <c r="K38" s="146">
        <v>38</v>
      </c>
      <c r="L38" s="167">
        <f t="shared" si="3"/>
        <v>45.238095238095241</v>
      </c>
      <c r="M38" s="146"/>
      <c r="N38" s="146">
        <v>4</v>
      </c>
      <c r="O38" s="167">
        <f t="shared" si="4"/>
        <v>4.7619047619047619</v>
      </c>
      <c r="P38" s="146"/>
      <c r="Q38" s="146">
        <v>0</v>
      </c>
      <c r="R38" s="143">
        <f t="shared" si="5"/>
        <v>0</v>
      </c>
      <c r="S38" s="145"/>
    </row>
    <row r="39" spans="1:19" ht="13.15" customHeight="1">
      <c r="A39" s="76" t="s">
        <v>265</v>
      </c>
      <c r="B39" s="132">
        <f t="shared" si="8"/>
        <v>19</v>
      </c>
      <c r="C39" s="96">
        <f t="shared" si="7"/>
        <v>0.918318028032866</v>
      </c>
      <c r="E39" s="146">
        <v>0</v>
      </c>
      <c r="F39" s="167">
        <f t="shared" si="1"/>
        <v>0</v>
      </c>
      <c r="G39" s="146"/>
      <c r="H39" s="146">
        <v>2</v>
      </c>
      <c r="I39" s="167">
        <f t="shared" si="2"/>
        <v>10.526315789473683</v>
      </c>
      <c r="J39" s="146"/>
      <c r="K39" s="146">
        <v>17</v>
      </c>
      <c r="L39" s="167">
        <f t="shared" si="3"/>
        <v>89.473684210526315</v>
      </c>
      <c r="M39" s="146"/>
      <c r="N39" s="146">
        <v>0</v>
      </c>
      <c r="O39" s="167">
        <f t="shared" si="4"/>
        <v>0</v>
      </c>
      <c r="P39" s="146"/>
      <c r="Q39" s="146">
        <v>0</v>
      </c>
      <c r="R39" s="143">
        <f t="shared" si="5"/>
        <v>0</v>
      </c>
      <c r="S39" s="145"/>
    </row>
    <row r="40" spans="1:19" ht="13.15" customHeight="1">
      <c r="A40" s="76" t="s">
        <v>266</v>
      </c>
      <c r="B40" s="132">
        <f t="shared" si="8"/>
        <v>46</v>
      </c>
      <c r="C40" s="96">
        <f t="shared" si="7"/>
        <v>2.22329627839536</v>
      </c>
      <c r="E40" s="146">
        <v>0</v>
      </c>
      <c r="F40" s="167">
        <f t="shared" si="1"/>
        <v>0</v>
      </c>
      <c r="G40" s="146"/>
      <c r="H40" s="146">
        <v>21</v>
      </c>
      <c r="I40" s="167">
        <f t="shared" si="2"/>
        <v>45.652173913043477</v>
      </c>
      <c r="J40" s="146"/>
      <c r="K40" s="146">
        <v>22</v>
      </c>
      <c r="L40" s="167">
        <f t="shared" si="3"/>
        <v>47.826086956521742</v>
      </c>
      <c r="M40" s="146"/>
      <c r="N40" s="146">
        <v>3</v>
      </c>
      <c r="O40" s="167">
        <f t="shared" si="4"/>
        <v>6.5217391304347823</v>
      </c>
      <c r="P40" s="146"/>
      <c r="Q40" s="146">
        <v>0</v>
      </c>
      <c r="R40" s="143">
        <f t="shared" si="5"/>
        <v>0</v>
      </c>
      <c r="S40" s="145"/>
    </row>
    <row r="41" spans="1:19" ht="13.15" customHeight="1">
      <c r="A41" s="76" t="s">
        <v>267</v>
      </c>
      <c r="B41" s="132">
        <f t="shared" si="8"/>
        <v>30</v>
      </c>
      <c r="C41" s="96">
        <f t="shared" si="7"/>
        <v>1.4499758337361044</v>
      </c>
      <c r="E41" s="146">
        <v>1</v>
      </c>
      <c r="F41" s="167">
        <f t="shared" si="1"/>
        <v>3.3333333333333335</v>
      </c>
      <c r="G41" s="146"/>
      <c r="H41" s="146">
        <v>13</v>
      </c>
      <c r="I41" s="167">
        <f t="shared" si="2"/>
        <v>43.333333333333336</v>
      </c>
      <c r="J41" s="146"/>
      <c r="K41" s="146">
        <v>9</v>
      </c>
      <c r="L41" s="167">
        <f t="shared" si="3"/>
        <v>30</v>
      </c>
      <c r="M41" s="146"/>
      <c r="N41" s="146">
        <v>7</v>
      </c>
      <c r="O41" s="167">
        <f t="shared" si="4"/>
        <v>23.333333333333332</v>
      </c>
      <c r="P41" s="146"/>
      <c r="Q41" s="146">
        <v>0</v>
      </c>
      <c r="R41" s="143">
        <f t="shared" si="5"/>
        <v>0</v>
      </c>
      <c r="S41" s="145"/>
    </row>
    <row r="42" spans="1:19" ht="13.15" customHeight="1">
      <c r="A42" s="76" t="s">
        <v>587</v>
      </c>
      <c r="B42" s="132">
        <f>IF($A42&lt;&gt;0,E42+H42+K42+N42+Q42,"")</f>
        <v>11</v>
      </c>
      <c r="C42" s="96">
        <f>IF(A42&lt;&gt;0,B42/$B$12*100,"")</f>
        <v>0.53165780570323828</v>
      </c>
      <c r="E42" s="146">
        <v>0</v>
      </c>
      <c r="F42" s="167">
        <f t="shared" si="1"/>
        <v>0</v>
      </c>
      <c r="G42" s="146"/>
      <c r="H42" s="146">
        <v>0</v>
      </c>
      <c r="I42" s="167">
        <f t="shared" si="2"/>
        <v>0</v>
      </c>
      <c r="J42" s="146"/>
      <c r="K42" s="146">
        <v>0</v>
      </c>
      <c r="L42" s="167">
        <f t="shared" si="3"/>
        <v>0</v>
      </c>
      <c r="M42" s="146"/>
      <c r="N42" s="146">
        <v>11</v>
      </c>
      <c r="O42" s="167">
        <f t="shared" si="4"/>
        <v>100</v>
      </c>
      <c r="P42" s="146"/>
      <c r="Q42" s="146">
        <v>0</v>
      </c>
      <c r="R42" s="143"/>
      <c r="S42" s="145"/>
    </row>
    <row r="43" spans="1:19" ht="13.15" customHeight="1">
      <c r="A43" s="76" t="s">
        <v>268</v>
      </c>
      <c r="B43" s="132">
        <f t="shared" si="8"/>
        <v>48</v>
      </c>
      <c r="C43" s="96">
        <f t="shared" si="7"/>
        <v>2.3199613339777669</v>
      </c>
      <c r="E43" s="146">
        <v>0</v>
      </c>
      <c r="F43" s="167">
        <f t="shared" si="1"/>
        <v>0</v>
      </c>
      <c r="G43" s="146"/>
      <c r="H43" s="146">
        <v>45</v>
      </c>
      <c r="I43" s="167">
        <f t="shared" si="2"/>
        <v>93.75</v>
      </c>
      <c r="J43" s="146"/>
      <c r="K43" s="146">
        <v>2</v>
      </c>
      <c r="L43" s="167">
        <f t="shared" si="3"/>
        <v>4.1666666666666661</v>
      </c>
      <c r="M43" s="146"/>
      <c r="N43" s="146">
        <v>1</v>
      </c>
      <c r="O43" s="167">
        <f t="shared" si="4"/>
        <v>2.083333333333333</v>
      </c>
      <c r="P43" s="146"/>
      <c r="Q43" s="146">
        <v>0</v>
      </c>
      <c r="R43" s="143">
        <f t="shared" si="5"/>
        <v>0</v>
      </c>
      <c r="S43" s="145"/>
    </row>
    <row r="44" spans="1:19" ht="13.15" customHeight="1">
      <c r="A44" s="76" t="s">
        <v>269</v>
      </c>
      <c r="B44" s="132">
        <f t="shared" si="8"/>
        <v>30</v>
      </c>
      <c r="C44" s="96">
        <f t="shared" si="7"/>
        <v>1.4499758337361044</v>
      </c>
      <c r="E44" s="146">
        <v>1</v>
      </c>
      <c r="F44" s="167">
        <f t="shared" si="1"/>
        <v>3.3333333333333335</v>
      </c>
      <c r="G44" s="146"/>
      <c r="H44" s="146">
        <v>4</v>
      </c>
      <c r="I44" s="167">
        <f t="shared" si="2"/>
        <v>13.333333333333334</v>
      </c>
      <c r="J44" s="146"/>
      <c r="K44" s="146">
        <v>10</v>
      </c>
      <c r="L44" s="167">
        <f t="shared" si="3"/>
        <v>33.333333333333329</v>
      </c>
      <c r="M44" s="146"/>
      <c r="N44" s="146">
        <v>8</v>
      </c>
      <c r="O44" s="167">
        <f t="shared" si="4"/>
        <v>26.666666666666668</v>
      </c>
      <c r="P44" s="146"/>
      <c r="Q44" s="146">
        <v>7</v>
      </c>
      <c r="R44" s="143">
        <f t="shared" si="5"/>
        <v>23.333333333333332</v>
      </c>
      <c r="S44" s="145"/>
    </row>
    <row r="45" spans="1:19" ht="11.25" customHeight="1">
      <c r="A45" s="76" t="s">
        <v>270</v>
      </c>
      <c r="B45" s="132">
        <f t="shared" si="8"/>
        <v>86</v>
      </c>
      <c r="C45" s="96">
        <f t="shared" si="7"/>
        <v>4.1565973900434994</v>
      </c>
      <c r="E45" s="146">
        <v>0</v>
      </c>
      <c r="F45" s="167">
        <f t="shared" si="1"/>
        <v>0</v>
      </c>
      <c r="G45" s="146"/>
      <c r="H45" s="146">
        <v>34</v>
      </c>
      <c r="I45" s="167">
        <f t="shared" si="2"/>
        <v>39.534883720930232</v>
      </c>
      <c r="J45" s="146"/>
      <c r="K45" s="146">
        <v>44</v>
      </c>
      <c r="L45" s="167">
        <f t="shared" si="3"/>
        <v>51.162790697674424</v>
      </c>
      <c r="M45" s="146"/>
      <c r="N45" s="146">
        <v>8</v>
      </c>
      <c r="O45" s="167">
        <f t="shared" si="4"/>
        <v>9.3023255813953494</v>
      </c>
      <c r="P45" s="146"/>
      <c r="Q45" s="146">
        <v>0</v>
      </c>
      <c r="R45" s="143">
        <f t="shared" si="5"/>
        <v>0</v>
      </c>
      <c r="S45" s="145"/>
    </row>
    <row r="46" spans="1:19" ht="13.15" customHeight="1">
      <c r="A46" s="76" t="s">
        <v>271</v>
      </c>
      <c r="B46" s="132">
        <f t="shared" si="8"/>
        <v>34</v>
      </c>
      <c r="C46" s="96">
        <f t="shared" si="7"/>
        <v>1.6433059449009184</v>
      </c>
      <c r="E46" s="146">
        <v>0</v>
      </c>
      <c r="F46" s="167">
        <f t="shared" si="1"/>
        <v>0</v>
      </c>
      <c r="G46" s="146"/>
      <c r="H46" s="146">
        <v>16</v>
      </c>
      <c r="I46" s="167">
        <f t="shared" si="2"/>
        <v>47.058823529411761</v>
      </c>
      <c r="J46" s="146"/>
      <c r="K46" s="146">
        <v>10</v>
      </c>
      <c r="L46" s="167">
        <f t="shared" si="3"/>
        <v>29.411764705882355</v>
      </c>
      <c r="M46" s="146"/>
      <c r="N46" s="146">
        <v>8</v>
      </c>
      <c r="O46" s="167">
        <f t="shared" si="4"/>
        <v>23.52941176470588</v>
      </c>
      <c r="P46" s="146"/>
      <c r="Q46" s="146">
        <v>0</v>
      </c>
      <c r="R46" s="143">
        <f t="shared" si="5"/>
        <v>0</v>
      </c>
      <c r="S46" s="145"/>
    </row>
    <row r="47" spans="1:19" ht="13.15" customHeight="1">
      <c r="A47" s="76" t="s">
        <v>272</v>
      </c>
      <c r="B47" s="132">
        <f t="shared" si="8"/>
        <v>12</v>
      </c>
      <c r="C47" s="96">
        <f t="shared" si="7"/>
        <v>0.57999033349444173</v>
      </c>
      <c r="E47" s="146">
        <v>0</v>
      </c>
      <c r="F47" s="167">
        <f t="shared" si="1"/>
        <v>0</v>
      </c>
      <c r="G47" s="146"/>
      <c r="H47" s="146">
        <v>1</v>
      </c>
      <c r="I47" s="167">
        <f t="shared" si="2"/>
        <v>8.3333333333333321</v>
      </c>
      <c r="J47" s="146"/>
      <c r="K47" s="146">
        <v>8</v>
      </c>
      <c r="L47" s="167">
        <f t="shared" si="3"/>
        <v>66.666666666666657</v>
      </c>
      <c r="M47" s="146"/>
      <c r="N47" s="146">
        <v>2</v>
      </c>
      <c r="O47" s="167">
        <f t="shared" si="4"/>
        <v>16.666666666666664</v>
      </c>
      <c r="P47" s="146"/>
      <c r="Q47" s="146">
        <v>1</v>
      </c>
      <c r="R47" s="143">
        <f t="shared" si="5"/>
        <v>8.3333333333333321</v>
      </c>
      <c r="S47" s="145"/>
    </row>
    <row r="48" spans="1:19" ht="13.15" customHeight="1">
      <c r="A48" s="76" t="s">
        <v>273</v>
      </c>
      <c r="B48" s="132">
        <f t="shared" si="8"/>
        <v>55</v>
      </c>
      <c r="C48" s="96">
        <f t="shared" si="7"/>
        <v>2.6582890285161911</v>
      </c>
      <c r="E48" s="146">
        <v>0</v>
      </c>
      <c r="F48" s="167">
        <f t="shared" si="1"/>
        <v>0</v>
      </c>
      <c r="G48" s="146"/>
      <c r="H48" s="146">
        <v>33</v>
      </c>
      <c r="I48" s="167">
        <f t="shared" si="2"/>
        <v>60</v>
      </c>
      <c r="J48" s="146"/>
      <c r="K48" s="146">
        <v>18</v>
      </c>
      <c r="L48" s="167">
        <f t="shared" si="3"/>
        <v>32.727272727272727</v>
      </c>
      <c r="M48" s="146"/>
      <c r="N48" s="146">
        <v>4</v>
      </c>
      <c r="O48" s="167">
        <f t="shared" si="4"/>
        <v>7.2727272727272725</v>
      </c>
      <c r="P48" s="146"/>
      <c r="Q48" s="146">
        <v>0</v>
      </c>
      <c r="R48" s="143">
        <f t="shared" si="5"/>
        <v>0</v>
      </c>
      <c r="S48" s="145"/>
    </row>
    <row r="49" spans="1:19" ht="12.75" customHeight="1">
      <c r="A49" s="76" t="s">
        <v>274</v>
      </c>
      <c r="B49" s="132">
        <f t="shared" si="8"/>
        <v>15</v>
      </c>
      <c r="C49" s="96">
        <f t="shared" si="7"/>
        <v>0.7249879168680522</v>
      </c>
      <c r="E49" s="146">
        <v>0</v>
      </c>
      <c r="F49" s="167">
        <f t="shared" si="1"/>
        <v>0</v>
      </c>
      <c r="G49" s="146"/>
      <c r="H49" s="146">
        <v>4</v>
      </c>
      <c r="I49" s="167">
        <f t="shared" si="2"/>
        <v>26.666666666666668</v>
      </c>
      <c r="J49" s="146"/>
      <c r="K49" s="146">
        <v>11</v>
      </c>
      <c r="L49" s="167">
        <f t="shared" si="3"/>
        <v>73.333333333333329</v>
      </c>
      <c r="M49" s="146"/>
      <c r="N49" s="146">
        <v>0</v>
      </c>
      <c r="O49" s="167">
        <f t="shared" si="4"/>
        <v>0</v>
      </c>
      <c r="P49" s="146"/>
      <c r="Q49" s="146">
        <v>0</v>
      </c>
      <c r="R49" s="143">
        <f t="shared" si="5"/>
        <v>0</v>
      </c>
      <c r="S49" s="145"/>
    </row>
    <row r="50" spans="1:19" ht="12.75" customHeight="1">
      <c r="A50" s="76" t="s">
        <v>275</v>
      </c>
      <c r="B50" s="132">
        <f t="shared" si="8"/>
        <v>10</v>
      </c>
      <c r="C50" s="96">
        <f t="shared" si="7"/>
        <v>0.48332527791203478</v>
      </c>
      <c r="E50" s="146">
        <v>0</v>
      </c>
      <c r="F50" s="167">
        <f t="shared" si="1"/>
        <v>0</v>
      </c>
      <c r="G50" s="146"/>
      <c r="H50" s="146">
        <v>4</v>
      </c>
      <c r="I50" s="167">
        <f t="shared" si="2"/>
        <v>40</v>
      </c>
      <c r="J50" s="146"/>
      <c r="K50" s="146">
        <v>2</v>
      </c>
      <c r="L50" s="167">
        <f t="shared" si="3"/>
        <v>20</v>
      </c>
      <c r="M50" s="146"/>
      <c r="N50" s="146">
        <v>2</v>
      </c>
      <c r="O50" s="167">
        <f t="shared" si="4"/>
        <v>20</v>
      </c>
      <c r="P50" s="146"/>
      <c r="Q50" s="146">
        <v>2</v>
      </c>
      <c r="R50" s="143"/>
      <c r="S50" s="145"/>
    </row>
    <row r="51" spans="1:19" ht="13.15" customHeight="1">
      <c r="A51" s="76" t="s">
        <v>276</v>
      </c>
      <c r="B51" s="132">
        <f t="shared" si="8"/>
        <v>35</v>
      </c>
      <c r="C51" s="96">
        <f t="shared" si="7"/>
        <v>1.6916384726921216</v>
      </c>
      <c r="E51" s="151">
        <v>0</v>
      </c>
      <c r="F51" s="167">
        <f t="shared" si="1"/>
        <v>0</v>
      </c>
      <c r="G51" s="151"/>
      <c r="H51" s="151">
        <v>34</v>
      </c>
      <c r="I51" s="167">
        <f t="shared" si="2"/>
        <v>97.142857142857139</v>
      </c>
      <c r="J51" s="151"/>
      <c r="K51" s="151">
        <v>0</v>
      </c>
      <c r="L51" s="167">
        <f t="shared" si="3"/>
        <v>0</v>
      </c>
      <c r="M51" s="151"/>
      <c r="N51" s="151">
        <v>1</v>
      </c>
      <c r="O51" s="167">
        <f t="shared" si="4"/>
        <v>2.8571428571428572</v>
      </c>
      <c r="P51" s="151"/>
      <c r="Q51" s="151">
        <v>0</v>
      </c>
      <c r="R51" s="143">
        <f t="shared" si="5"/>
        <v>0</v>
      </c>
      <c r="S51" s="145"/>
    </row>
    <row r="52" spans="1:19" ht="13.15" customHeight="1">
      <c r="A52" s="76" t="s">
        <v>277</v>
      </c>
      <c r="B52" s="132">
        <f t="shared" si="8"/>
        <v>30</v>
      </c>
      <c r="C52" s="96">
        <f t="shared" si="7"/>
        <v>1.4499758337361044</v>
      </c>
      <c r="E52" s="146">
        <v>0</v>
      </c>
      <c r="F52" s="167">
        <f t="shared" si="1"/>
        <v>0</v>
      </c>
      <c r="G52" s="146"/>
      <c r="H52" s="146">
        <v>15</v>
      </c>
      <c r="I52" s="167">
        <f t="shared" si="2"/>
        <v>50</v>
      </c>
      <c r="J52" s="146"/>
      <c r="K52" s="146">
        <v>3</v>
      </c>
      <c r="L52" s="167">
        <f t="shared" si="3"/>
        <v>10</v>
      </c>
      <c r="M52" s="146"/>
      <c r="N52" s="146">
        <v>11</v>
      </c>
      <c r="O52" s="167">
        <f t="shared" si="4"/>
        <v>36.666666666666664</v>
      </c>
      <c r="P52" s="146"/>
      <c r="Q52" s="146">
        <v>1</v>
      </c>
      <c r="R52" s="143">
        <f t="shared" si="5"/>
        <v>3.3333333333333335</v>
      </c>
      <c r="S52" s="145"/>
    </row>
    <row r="53" spans="1:19" ht="13.15" customHeight="1">
      <c r="A53" s="76" t="s">
        <v>278</v>
      </c>
      <c r="B53" s="132">
        <f t="shared" si="8"/>
        <v>32</v>
      </c>
      <c r="C53" s="96">
        <f t="shared" si="7"/>
        <v>1.5466408893185113</v>
      </c>
      <c r="E53" s="146">
        <v>2</v>
      </c>
      <c r="F53" s="167">
        <f t="shared" si="1"/>
        <v>6.25</v>
      </c>
      <c r="G53" s="146"/>
      <c r="H53" s="146">
        <v>14</v>
      </c>
      <c r="I53" s="167">
        <f t="shared" si="2"/>
        <v>43.75</v>
      </c>
      <c r="J53" s="146"/>
      <c r="K53" s="146">
        <v>14</v>
      </c>
      <c r="L53" s="167">
        <f t="shared" si="3"/>
        <v>43.75</v>
      </c>
      <c r="M53" s="146"/>
      <c r="N53" s="146">
        <v>2</v>
      </c>
      <c r="O53" s="167">
        <f t="shared" si="4"/>
        <v>6.25</v>
      </c>
      <c r="P53" s="146"/>
      <c r="Q53" s="146">
        <v>0</v>
      </c>
      <c r="R53" s="143">
        <f t="shared" si="5"/>
        <v>0</v>
      </c>
      <c r="S53" s="145"/>
    </row>
    <row r="54" spans="1:19" ht="13.15" customHeight="1">
      <c r="A54" s="76" t="s">
        <v>279</v>
      </c>
      <c r="B54" s="132">
        <f t="shared" si="8"/>
        <v>25</v>
      </c>
      <c r="C54" s="96">
        <f t="shared" si="7"/>
        <v>1.2083131947800869</v>
      </c>
      <c r="E54" s="146">
        <v>2</v>
      </c>
      <c r="F54" s="167">
        <f t="shared" si="1"/>
        <v>8</v>
      </c>
      <c r="G54" s="146"/>
      <c r="H54" s="146">
        <v>13</v>
      </c>
      <c r="I54" s="167">
        <f t="shared" si="2"/>
        <v>52</v>
      </c>
      <c r="J54" s="146"/>
      <c r="K54" s="146">
        <v>10</v>
      </c>
      <c r="L54" s="167">
        <f t="shared" si="3"/>
        <v>40</v>
      </c>
      <c r="M54" s="146"/>
      <c r="N54" s="146">
        <v>0</v>
      </c>
      <c r="O54" s="167">
        <f t="shared" si="4"/>
        <v>0</v>
      </c>
      <c r="P54" s="146"/>
      <c r="Q54" s="146">
        <v>0</v>
      </c>
      <c r="R54" s="143">
        <f t="shared" si="5"/>
        <v>0</v>
      </c>
      <c r="S54" s="145"/>
    </row>
    <row r="55" spans="1:19" ht="13.15" customHeight="1">
      <c r="A55" s="76" t="s">
        <v>280</v>
      </c>
      <c r="B55" s="132">
        <f t="shared" si="8"/>
        <v>34</v>
      </c>
      <c r="C55" s="96">
        <f t="shared" si="7"/>
        <v>1.6433059449009184</v>
      </c>
      <c r="E55" s="146">
        <v>0</v>
      </c>
      <c r="F55" s="167">
        <f t="shared" si="1"/>
        <v>0</v>
      </c>
      <c r="G55" s="146"/>
      <c r="H55" s="146">
        <v>13</v>
      </c>
      <c r="I55" s="167">
        <f t="shared" si="2"/>
        <v>38.235294117647058</v>
      </c>
      <c r="J55" s="146"/>
      <c r="K55" s="146">
        <v>15</v>
      </c>
      <c r="L55" s="167">
        <f t="shared" si="3"/>
        <v>44.117647058823529</v>
      </c>
      <c r="M55" s="146"/>
      <c r="N55" s="146">
        <v>6</v>
      </c>
      <c r="O55" s="167">
        <f t="shared" si="4"/>
        <v>17.647058823529413</v>
      </c>
      <c r="P55" s="146"/>
      <c r="Q55" s="146">
        <v>0</v>
      </c>
      <c r="R55" s="143">
        <f t="shared" si="5"/>
        <v>0</v>
      </c>
      <c r="S55" s="145"/>
    </row>
    <row r="56" spans="1:19" ht="13.15" customHeight="1">
      <c r="A56" s="76" t="s">
        <v>281</v>
      </c>
      <c r="B56" s="132">
        <f t="shared" si="8"/>
        <v>11</v>
      </c>
      <c r="C56" s="96">
        <f t="shared" si="7"/>
        <v>0.53165780570323828</v>
      </c>
      <c r="E56" s="146">
        <v>0</v>
      </c>
      <c r="F56" s="167">
        <f t="shared" si="1"/>
        <v>0</v>
      </c>
      <c r="G56" s="146"/>
      <c r="H56" s="146">
        <v>3</v>
      </c>
      <c r="I56" s="167">
        <f t="shared" si="2"/>
        <v>27.27272727272727</v>
      </c>
      <c r="J56" s="146"/>
      <c r="K56" s="146">
        <v>1</v>
      </c>
      <c r="L56" s="167">
        <f t="shared" si="3"/>
        <v>9.0909090909090917</v>
      </c>
      <c r="M56" s="146"/>
      <c r="N56" s="146">
        <v>5</v>
      </c>
      <c r="O56" s="167">
        <f t="shared" si="4"/>
        <v>45.454545454545453</v>
      </c>
      <c r="P56" s="146"/>
      <c r="Q56" s="146">
        <v>2</v>
      </c>
      <c r="R56" s="143">
        <f t="shared" si="5"/>
        <v>18.181818181818183</v>
      </c>
      <c r="S56" s="145"/>
    </row>
    <row r="57" spans="1:19" ht="12.75" customHeight="1">
      <c r="A57" s="76" t="s">
        <v>282</v>
      </c>
      <c r="B57" s="132">
        <f t="shared" si="8"/>
        <v>29</v>
      </c>
      <c r="C57" s="96">
        <f t="shared" si="7"/>
        <v>1.4016433059449009</v>
      </c>
      <c r="E57" s="146">
        <v>0</v>
      </c>
      <c r="F57" s="167">
        <f t="shared" si="1"/>
        <v>0</v>
      </c>
      <c r="G57" s="146"/>
      <c r="H57" s="146">
        <v>29</v>
      </c>
      <c r="I57" s="167">
        <f t="shared" si="2"/>
        <v>100</v>
      </c>
      <c r="J57" s="146"/>
      <c r="K57" s="146">
        <v>0</v>
      </c>
      <c r="L57" s="167">
        <f t="shared" si="3"/>
        <v>0</v>
      </c>
      <c r="M57" s="146"/>
      <c r="N57" s="146">
        <v>0</v>
      </c>
      <c r="O57" s="167">
        <f t="shared" si="4"/>
        <v>0</v>
      </c>
      <c r="P57" s="146"/>
      <c r="Q57" s="146">
        <v>0</v>
      </c>
      <c r="R57" s="143">
        <f t="shared" si="5"/>
        <v>0</v>
      </c>
      <c r="S57" s="145"/>
    </row>
    <row r="58" spans="1:19" ht="11.25" customHeight="1">
      <c r="A58" s="76" t="s">
        <v>283</v>
      </c>
      <c r="B58" s="132">
        <f t="shared" si="8"/>
        <v>31</v>
      </c>
      <c r="C58" s="96">
        <f t="shared" si="7"/>
        <v>1.4983083615273078</v>
      </c>
      <c r="E58" s="146">
        <v>0</v>
      </c>
      <c r="F58" s="167">
        <f t="shared" si="1"/>
        <v>0</v>
      </c>
      <c r="G58" s="146"/>
      <c r="H58" s="146">
        <v>7</v>
      </c>
      <c r="I58" s="167">
        <f t="shared" si="2"/>
        <v>22.58064516129032</v>
      </c>
      <c r="J58" s="146"/>
      <c r="K58" s="146">
        <v>15</v>
      </c>
      <c r="L58" s="167">
        <f t="shared" si="3"/>
        <v>48.387096774193552</v>
      </c>
      <c r="M58" s="146"/>
      <c r="N58" s="146">
        <v>8</v>
      </c>
      <c r="O58" s="167">
        <f t="shared" si="4"/>
        <v>25.806451612903224</v>
      </c>
      <c r="P58" s="146"/>
      <c r="Q58" s="146">
        <v>1</v>
      </c>
      <c r="R58" s="143">
        <f t="shared" si="5"/>
        <v>3.225806451612903</v>
      </c>
      <c r="S58" s="145"/>
    </row>
    <row r="59" spans="1:19" ht="11.25" customHeight="1">
      <c r="A59" s="76" t="s">
        <v>396</v>
      </c>
      <c r="B59" s="132">
        <f t="shared" si="8"/>
        <v>15</v>
      </c>
      <c r="C59" s="96">
        <f t="shared" si="7"/>
        <v>0.7249879168680522</v>
      </c>
      <c r="E59" s="146">
        <v>0</v>
      </c>
      <c r="F59" s="167">
        <f t="shared" si="1"/>
        <v>0</v>
      </c>
      <c r="G59" s="146"/>
      <c r="H59" s="146">
        <v>1</v>
      </c>
      <c r="I59" s="167">
        <f t="shared" si="2"/>
        <v>6.666666666666667</v>
      </c>
      <c r="J59" s="146"/>
      <c r="K59" s="146">
        <v>14</v>
      </c>
      <c r="L59" s="167">
        <f t="shared" si="3"/>
        <v>93.333333333333329</v>
      </c>
      <c r="M59" s="146"/>
      <c r="N59" s="146">
        <v>0</v>
      </c>
      <c r="O59" s="167">
        <f t="shared" si="4"/>
        <v>0</v>
      </c>
      <c r="P59" s="146"/>
      <c r="Q59" s="146">
        <v>0</v>
      </c>
      <c r="R59" s="143">
        <f t="shared" si="5"/>
        <v>0</v>
      </c>
      <c r="S59" s="145"/>
    </row>
    <row r="60" spans="1:19" ht="13.15" customHeight="1">
      <c r="A60" s="76" t="s">
        <v>284</v>
      </c>
      <c r="B60" s="132">
        <f t="shared" si="8"/>
        <v>15</v>
      </c>
      <c r="C60" s="96">
        <f t="shared" si="7"/>
        <v>0.7249879168680522</v>
      </c>
      <c r="E60" s="146">
        <v>0</v>
      </c>
      <c r="F60" s="167">
        <f t="shared" si="1"/>
        <v>0</v>
      </c>
      <c r="G60" s="146"/>
      <c r="H60" s="146">
        <v>5</v>
      </c>
      <c r="I60" s="167">
        <f t="shared" si="2"/>
        <v>33.333333333333329</v>
      </c>
      <c r="J60" s="146"/>
      <c r="K60" s="146">
        <v>6</v>
      </c>
      <c r="L60" s="167">
        <f t="shared" si="3"/>
        <v>40</v>
      </c>
      <c r="M60" s="146"/>
      <c r="N60" s="146">
        <v>3</v>
      </c>
      <c r="O60" s="167">
        <f t="shared" si="4"/>
        <v>20</v>
      </c>
      <c r="P60" s="146"/>
      <c r="Q60" s="146">
        <v>1</v>
      </c>
      <c r="R60" s="143">
        <f t="shared" si="5"/>
        <v>6.666666666666667</v>
      </c>
      <c r="S60" s="145"/>
    </row>
    <row r="61" spans="1:19" ht="13.15" customHeight="1">
      <c r="A61" s="76" t="s">
        <v>588</v>
      </c>
      <c r="B61" s="132">
        <f>IF($A61&lt;&gt;0,E61+H61+K61+N61+Q61,"")</f>
        <v>2</v>
      </c>
      <c r="C61" s="96">
        <f>IF(A61&lt;&gt;0,B61/$B$12*100,"")</f>
        <v>9.6665055582406956E-2</v>
      </c>
      <c r="E61" s="146">
        <v>1</v>
      </c>
      <c r="F61" s="167">
        <f t="shared" si="1"/>
        <v>50</v>
      </c>
      <c r="G61" s="146"/>
      <c r="H61" s="146">
        <v>1</v>
      </c>
      <c r="I61" s="167">
        <f t="shared" si="2"/>
        <v>50</v>
      </c>
      <c r="J61" s="146"/>
      <c r="K61" s="146">
        <v>0</v>
      </c>
      <c r="L61" s="167">
        <f t="shared" si="3"/>
        <v>0</v>
      </c>
      <c r="M61" s="146"/>
      <c r="N61" s="146">
        <v>0</v>
      </c>
      <c r="O61" s="167">
        <f t="shared" si="4"/>
        <v>0</v>
      </c>
      <c r="P61" s="146"/>
      <c r="Q61" s="146">
        <v>0</v>
      </c>
      <c r="R61" s="143"/>
      <c r="S61" s="145"/>
    </row>
    <row r="62" spans="1:19" ht="13.15" customHeight="1">
      <c r="A62" s="76" t="s">
        <v>285</v>
      </c>
      <c r="B62" s="132">
        <f t="shared" si="8"/>
        <v>50</v>
      </c>
      <c r="C62" s="96">
        <f t="shared" si="7"/>
        <v>2.4166263895601738</v>
      </c>
      <c r="E62" s="146">
        <v>1</v>
      </c>
      <c r="F62" s="167">
        <f t="shared" si="1"/>
        <v>2</v>
      </c>
      <c r="G62" s="146"/>
      <c r="H62" s="146">
        <v>29</v>
      </c>
      <c r="I62" s="167">
        <f t="shared" si="2"/>
        <v>57.999999999999993</v>
      </c>
      <c r="J62" s="146"/>
      <c r="K62" s="146">
        <v>12</v>
      </c>
      <c r="L62" s="167">
        <f t="shared" si="3"/>
        <v>24</v>
      </c>
      <c r="M62" s="146"/>
      <c r="N62" s="146">
        <v>7</v>
      </c>
      <c r="O62" s="167">
        <f t="shared" si="4"/>
        <v>14.000000000000002</v>
      </c>
      <c r="P62" s="146"/>
      <c r="Q62" s="146">
        <v>1</v>
      </c>
      <c r="R62" s="143">
        <f t="shared" si="5"/>
        <v>2</v>
      </c>
      <c r="S62" s="145"/>
    </row>
    <row r="63" spans="1:19" ht="13.15" customHeight="1">
      <c r="A63" s="76" t="s">
        <v>286</v>
      </c>
      <c r="B63" s="132">
        <f t="shared" si="8"/>
        <v>32</v>
      </c>
      <c r="C63" s="96">
        <f t="shared" si="7"/>
        <v>1.5466408893185113</v>
      </c>
      <c r="E63" s="146">
        <v>0</v>
      </c>
      <c r="F63" s="167">
        <f t="shared" si="1"/>
        <v>0</v>
      </c>
      <c r="G63" s="146"/>
      <c r="H63" s="146">
        <v>25</v>
      </c>
      <c r="I63" s="167">
        <f t="shared" si="2"/>
        <v>78.125</v>
      </c>
      <c r="J63" s="146"/>
      <c r="K63" s="146">
        <v>7</v>
      </c>
      <c r="L63" s="167">
        <f t="shared" si="3"/>
        <v>21.875</v>
      </c>
      <c r="M63" s="146"/>
      <c r="N63" s="146">
        <v>0</v>
      </c>
      <c r="O63" s="167">
        <f t="shared" si="4"/>
        <v>0</v>
      </c>
      <c r="P63" s="146"/>
      <c r="Q63" s="146">
        <v>0</v>
      </c>
      <c r="R63" s="143">
        <f t="shared" si="5"/>
        <v>0</v>
      </c>
      <c r="S63" s="145"/>
    </row>
    <row r="64" spans="1:19" ht="13.15" customHeight="1">
      <c r="A64" s="76" t="s">
        <v>287</v>
      </c>
      <c r="B64" s="132">
        <f t="shared" si="8"/>
        <v>16</v>
      </c>
      <c r="C64" s="96">
        <f t="shared" si="7"/>
        <v>0.77332044465925565</v>
      </c>
      <c r="E64" s="146">
        <v>0</v>
      </c>
      <c r="F64" s="167">
        <f t="shared" si="1"/>
        <v>0</v>
      </c>
      <c r="G64" s="146"/>
      <c r="H64" s="146">
        <v>4</v>
      </c>
      <c r="I64" s="167">
        <f t="shared" si="2"/>
        <v>25</v>
      </c>
      <c r="J64" s="146"/>
      <c r="K64" s="146">
        <v>12</v>
      </c>
      <c r="L64" s="167">
        <f t="shared" si="3"/>
        <v>75</v>
      </c>
      <c r="M64" s="146"/>
      <c r="N64" s="146">
        <v>0</v>
      </c>
      <c r="O64" s="167">
        <f t="shared" si="4"/>
        <v>0</v>
      </c>
      <c r="P64" s="146"/>
      <c r="Q64" s="146">
        <v>0</v>
      </c>
      <c r="R64" s="143">
        <f t="shared" si="5"/>
        <v>0</v>
      </c>
      <c r="S64" s="145"/>
    </row>
    <row r="65" spans="1:20" ht="13.15" customHeight="1">
      <c r="A65" s="76" t="s">
        <v>459</v>
      </c>
      <c r="B65" s="132">
        <f t="shared" si="8"/>
        <v>1</v>
      </c>
      <c r="C65" s="96">
        <f t="shared" si="7"/>
        <v>4.8332527791203478E-2</v>
      </c>
      <c r="E65" s="146">
        <v>0</v>
      </c>
      <c r="F65" s="167">
        <f t="shared" si="1"/>
        <v>0</v>
      </c>
      <c r="G65" s="146"/>
      <c r="H65" s="146">
        <v>1</v>
      </c>
      <c r="I65" s="167">
        <f t="shared" si="2"/>
        <v>100</v>
      </c>
      <c r="J65" s="146"/>
      <c r="K65" s="146">
        <v>0</v>
      </c>
      <c r="L65" s="167">
        <f t="shared" si="3"/>
        <v>0</v>
      </c>
      <c r="M65" s="146"/>
      <c r="N65" s="146">
        <v>0</v>
      </c>
      <c r="O65" s="167">
        <f t="shared" si="4"/>
        <v>0</v>
      </c>
      <c r="P65" s="146"/>
      <c r="Q65" s="146">
        <v>0</v>
      </c>
      <c r="R65" s="143">
        <f t="shared" si="5"/>
        <v>0</v>
      </c>
      <c r="S65" s="145"/>
    </row>
    <row r="66" spans="1:20" ht="13.15" customHeight="1">
      <c r="A66" s="76" t="s">
        <v>288</v>
      </c>
      <c r="B66" s="132">
        <f t="shared" si="8"/>
        <v>34</v>
      </c>
      <c r="C66" s="96">
        <f t="shared" si="7"/>
        <v>1.6433059449009184</v>
      </c>
      <c r="E66" s="146">
        <v>0</v>
      </c>
      <c r="F66" s="167">
        <f t="shared" si="1"/>
        <v>0</v>
      </c>
      <c r="G66" s="146"/>
      <c r="H66" s="146">
        <v>34</v>
      </c>
      <c r="I66" s="167">
        <f t="shared" si="2"/>
        <v>100</v>
      </c>
      <c r="J66" s="146"/>
      <c r="K66" s="146">
        <v>0</v>
      </c>
      <c r="L66" s="167">
        <f t="shared" si="3"/>
        <v>0</v>
      </c>
      <c r="M66" s="146"/>
      <c r="N66" s="146">
        <v>0</v>
      </c>
      <c r="O66" s="167">
        <f t="shared" si="4"/>
        <v>0</v>
      </c>
      <c r="P66" s="146"/>
      <c r="Q66" s="146">
        <v>0</v>
      </c>
      <c r="R66" s="143">
        <f t="shared" si="5"/>
        <v>0</v>
      </c>
      <c r="S66" s="145"/>
    </row>
    <row r="67" spans="1:20" ht="13.15" customHeight="1">
      <c r="A67" s="115" t="s">
        <v>289</v>
      </c>
      <c r="B67" s="132">
        <f t="shared" si="8"/>
        <v>37</v>
      </c>
      <c r="C67" s="96">
        <f t="shared" si="7"/>
        <v>1.7883035282745288</v>
      </c>
      <c r="E67" s="146">
        <v>0</v>
      </c>
      <c r="F67" s="167">
        <f t="shared" si="1"/>
        <v>0</v>
      </c>
      <c r="G67" s="146"/>
      <c r="H67" s="146">
        <v>24</v>
      </c>
      <c r="I67" s="167">
        <f t="shared" si="2"/>
        <v>64.86486486486487</v>
      </c>
      <c r="J67" s="146"/>
      <c r="K67" s="146">
        <v>12</v>
      </c>
      <c r="L67" s="167">
        <f t="shared" si="3"/>
        <v>32.432432432432435</v>
      </c>
      <c r="M67" s="146"/>
      <c r="N67" s="146">
        <v>1</v>
      </c>
      <c r="O67" s="167">
        <f t="shared" si="4"/>
        <v>2.7027027027027026</v>
      </c>
      <c r="P67" s="146"/>
      <c r="Q67" s="146">
        <v>0</v>
      </c>
      <c r="R67" s="143">
        <f t="shared" si="5"/>
        <v>0</v>
      </c>
      <c r="S67" s="145"/>
    </row>
    <row r="68" spans="1:20" ht="13.15" customHeight="1">
      <c r="A68" s="76" t="s">
        <v>290</v>
      </c>
      <c r="B68" s="132">
        <f t="shared" si="8"/>
        <v>1</v>
      </c>
      <c r="C68" s="96">
        <f t="shared" si="7"/>
        <v>4.8332527791203478E-2</v>
      </c>
      <c r="E68" s="146">
        <v>0</v>
      </c>
      <c r="F68" s="167">
        <f t="shared" si="1"/>
        <v>0</v>
      </c>
      <c r="G68" s="146"/>
      <c r="H68" s="146">
        <v>1</v>
      </c>
      <c r="I68" s="167">
        <f t="shared" si="2"/>
        <v>100</v>
      </c>
      <c r="J68" s="146"/>
      <c r="K68" s="146">
        <v>0</v>
      </c>
      <c r="L68" s="167">
        <f t="shared" si="3"/>
        <v>0</v>
      </c>
      <c r="M68" s="146"/>
      <c r="N68" s="146">
        <v>0</v>
      </c>
      <c r="O68" s="167">
        <f t="shared" si="4"/>
        <v>0</v>
      </c>
      <c r="P68" s="146"/>
      <c r="Q68" s="146">
        <v>0</v>
      </c>
      <c r="R68" s="143">
        <f t="shared" si="5"/>
        <v>0</v>
      </c>
      <c r="S68" s="145"/>
    </row>
    <row r="69" spans="1:20" ht="13.15" customHeight="1">
      <c r="A69" s="76" t="s">
        <v>291</v>
      </c>
      <c r="B69" s="132">
        <f t="shared" si="8"/>
        <v>41</v>
      </c>
      <c r="C69" s="96">
        <f t="shared" si="7"/>
        <v>1.9816336394393428</v>
      </c>
      <c r="E69" s="146">
        <v>1</v>
      </c>
      <c r="F69" s="167">
        <f t="shared" si="1"/>
        <v>2.4390243902439024</v>
      </c>
      <c r="G69" s="146"/>
      <c r="H69" s="146">
        <v>27</v>
      </c>
      <c r="I69" s="167">
        <f t="shared" si="2"/>
        <v>65.853658536585371</v>
      </c>
      <c r="J69" s="146"/>
      <c r="K69" s="146">
        <v>7</v>
      </c>
      <c r="L69" s="167">
        <f t="shared" si="3"/>
        <v>17.073170731707318</v>
      </c>
      <c r="M69" s="146"/>
      <c r="N69" s="146">
        <v>5</v>
      </c>
      <c r="O69" s="167">
        <f t="shared" si="4"/>
        <v>12.195121951219512</v>
      </c>
      <c r="P69" s="146"/>
      <c r="Q69" s="146">
        <v>1</v>
      </c>
      <c r="R69" s="143">
        <f t="shared" si="5"/>
        <v>2.4390243902439024</v>
      </c>
      <c r="S69" s="145"/>
    </row>
    <row r="70" spans="1:20" ht="13.15" customHeight="1">
      <c r="A70" s="76" t="s">
        <v>292</v>
      </c>
      <c r="B70" s="132">
        <f t="shared" si="8"/>
        <v>86</v>
      </c>
      <c r="C70" s="96">
        <f t="shared" si="7"/>
        <v>4.1565973900434994</v>
      </c>
      <c r="E70" s="146">
        <v>0</v>
      </c>
      <c r="F70" s="167">
        <f t="shared" si="1"/>
        <v>0</v>
      </c>
      <c r="G70" s="146"/>
      <c r="H70" s="146">
        <v>72</v>
      </c>
      <c r="I70" s="167">
        <f t="shared" si="2"/>
        <v>83.720930232558146</v>
      </c>
      <c r="J70" s="146"/>
      <c r="K70" s="146">
        <v>10</v>
      </c>
      <c r="L70" s="167">
        <f t="shared" si="3"/>
        <v>11.627906976744185</v>
      </c>
      <c r="M70" s="146"/>
      <c r="N70" s="146">
        <v>3</v>
      </c>
      <c r="O70" s="167">
        <f t="shared" si="4"/>
        <v>3.4883720930232558</v>
      </c>
      <c r="P70" s="146"/>
      <c r="Q70" s="146">
        <v>1</v>
      </c>
      <c r="R70" s="143">
        <f t="shared" si="5"/>
        <v>1.1627906976744187</v>
      </c>
      <c r="S70" s="145"/>
    </row>
    <row r="71" spans="1:20" ht="13.15" customHeight="1">
      <c r="A71" s="76" t="s">
        <v>293</v>
      </c>
      <c r="B71" s="132">
        <f t="shared" si="8"/>
        <v>50</v>
      </c>
      <c r="C71" s="96">
        <f t="shared" si="7"/>
        <v>2.4166263895601738</v>
      </c>
      <c r="E71" s="146">
        <v>0</v>
      </c>
      <c r="F71" s="167">
        <f t="shared" si="1"/>
        <v>0</v>
      </c>
      <c r="G71" s="146"/>
      <c r="H71" s="146">
        <v>37</v>
      </c>
      <c r="I71" s="167">
        <f t="shared" si="2"/>
        <v>74</v>
      </c>
      <c r="J71" s="146"/>
      <c r="K71" s="146">
        <v>10</v>
      </c>
      <c r="L71" s="167">
        <f t="shared" si="3"/>
        <v>20</v>
      </c>
      <c r="M71" s="146"/>
      <c r="N71" s="146">
        <v>3</v>
      </c>
      <c r="O71" s="167">
        <f t="shared" si="4"/>
        <v>6</v>
      </c>
      <c r="P71" s="146"/>
      <c r="Q71" s="146">
        <v>0</v>
      </c>
      <c r="R71" s="143">
        <f t="shared" si="5"/>
        <v>0</v>
      </c>
      <c r="S71" s="145"/>
    </row>
    <row r="72" spans="1:20" ht="13.15" customHeight="1">
      <c r="A72" s="76" t="s">
        <v>294</v>
      </c>
      <c r="B72" s="132">
        <f t="shared" si="8"/>
        <v>39</v>
      </c>
      <c r="C72" s="96">
        <f t="shared" si="7"/>
        <v>1.8849685838569359</v>
      </c>
      <c r="E72" s="146">
        <v>1</v>
      </c>
      <c r="F72" s="167">
        <f t="shared" si="1"/>
        <v>2.5641025641025639</v>
      </c>
      <c r="G72" s="146"/>
      <c r="H72" s="146">
        <v>16</v>
      </c>
      <c r="I72" s="167">
        <f t="shared" si="2"/>
        <v>41.025641025641022</v>
      </c>
      <c r="J72" s="146"/>
      <c r="K72" s="146">
        <v>18</v>
      </c>
      <c r="L72" s="167">
        <f t="shared" si="3"/>
        <v>46.153846153846153</v>
      </c>
      <c r="M72" s="146"/>
      <c r="N72" s="146">
        <v>4</v>
      </c>
      <c r="O72" s="167">
        <f t="shared" si="4"/>
        <v>10.256410256410255</v>
      </c>
      <c r="P72" s="146"/>
      <c r="Q72" s="146">
        <v>0</v>
      </c>
      <c r="R72" s="143">
        <f t="shared" si="5"/>
        <v>0</v>
      </c>
      <c r="S72" s="145"/>
    </row>
    <row r="73" spans="1:20" ht="13.15" customHeight="1">
      <c r="A73" s="76" t="s">
        <v>295</v>
      </c>
      <c r="B73" s="132">
        <f t="shared" si="8"/>
        <v>20</v>
      </c>
      <c r="C73" s="96">
        <f t="shared" si="7"/>
        <v>0.96665055582406956</v>
      </c>
      <c r="E73" s="146">
        <v>0</v>
      </c>
      <c r="F73" s="167">
        <f t="shared" si="1"/>
        <v>0</v>
      </c>
      <c r="G73" s="146"/>
      <c r="H73" s="146">
        <v>3</v>
      </c>
      <c r="I73" s="167">
        <f t="shared" si="2"/>
        <v>15</v>
      </c>
      <c r="J73" s="146"/>
      <c r="K73" s="146">
        <v>5</v>
      </c>
      <c r="L73" s="167">
        <f t="shared" si="3"/>
        <v>25</v>
      </c>
      <c r="M73" s="146"/>
      <c r="N73" s="146">
        <v>12</v>
      </c>
      <c r="O73" s="167">
        <f t="shared" si="4"/>
        <v>60</v>
      </c>
      <c r="P73" s="146"/>
      <c r="Q73" s="146">
        <v>0</v>
      </c>
      <c r="R73" s="143">
        <f t="shared" si="5"/>
        <v>0</v>
      </c>
      <c r="S73" s="145"/>
    </row>
    <row r="74" spans="1:20" ht="13.15" customHeight="1">
      <c r="A74" s="76" t="s">
        <v>296</v>
      </c>
      <c r="B74" s="132">
        <f t="shared" si="8"/>
        <v>45</v>
      </c>
      <c r="C74" s="96">
        <f t="shared" si="7"/>
        <v>2.1749637506041566</v>
      </c>
      <c r="E74" s="146">
        <v>0</v>
      </c>
      <c r="F74" s="167">
        <f t="shared" si="1"/>
        <v>0</v>
      </c>
      <c r="G74" s="146"/>
      <c r="H74" s="146">
        <v>26</v>
      </c>
      <c r="I74" s="167">
        <f t="shared" si="2"/>
        <v>57.777777777777771</v>
      </c>
      <c r="J74" s="146"/>
      <c r="K74" s="146">
        <v>15</v>
      </c>
      <c r="L74" s="167">
        <f t="shared" si="3"/>
        <v>33.333333333333329</v>
      </c>
      <c r="M74" s="146"/>
      <c r="N74" s="146">
        <v>3</v>
      </c>
      <c r="O74" s="167">
        <f t="shared" si="4"/>
        <v>6.666666666666667</v>
      </c>
      <c r="P74" s="146"/>
      <c r="Q74" s="146">
        <v>1</v>
      </c>
      <c r="R74" s="143">
        <f t="shared" si="5"/>
        <v>2.2222222222222223</v>
      </c>
      <c r="S74" s="145"/>
    </row>
    <row r="75" spans="1:20" ht="13.15" customHeight="1">
      <c r="A75" s="76" t="s">
        <v>297</v>
      </c>
      <c r="B75" s="132">
        <f t="shared" si="8"/>
        <v>32</v>
      </c>
      <c r="C75" s="96">
        <f t="shared" si="7"/>
        <v>1.5466408893185113</v>
      </c>
      <c r="E75" s="146">
        <v>0</v>
      </c>
      <c r="F75" s="167">
        <f t="shared" si="1"/>
        <v>0</v>
      </c>
      <c r="G75" s="146"/>
      <c r="H75" s="146">
        <v>10</v>
      </c>
      <c r="I75" s="167">
        <f t="shared" si="2"/>
        <v>31.25</v>
      </c>
      <c r="J75" s="146"/>
      <c r="K75" s="146">
        <v>17</v>
      </c>
      <c r="L75" s="167">
        <f t="shared" si="3"/>
        <v>53.125</v>
      </c>
      <c r="M75" s="146"/>
      <c r="N75" s="146">
        <v>5</v>
      </c>
      <c r="O75" s="167">
        <f t="shared" si="4"/>
        <v>15.625</v>
      </c>
      <c r="P75" s="146"/>
      <c r="Q75" s="146">
        <v>0</v>
      </c>
      <c r="R75" s="143">
        <f t="shared" si="5"/>
        <v>0</v>
      </c>
      <c r="S75" s="145"/>
    </row>
    <row r="76" spans="1:20" ht="13.15" customHeight="1">
      <c r="A76" s="76" t="s">
        <v>298</v>
      </c>
      <c r="B76" s="132">
        <f t="shared" si="8"/>
        <v>7</v>
      </c>
      <c r="C76" s="96">
        <f t="shared" si="7"/>
        <v>0.33832769453842437</v>
      </c>
      <c r="E76" s="146">
        <v>0</v>
      </c>
      <c r="F76" s="167">
        <f t="shared" ref="F76:F92" si="9">IF($A76&lt;&gt;0,E76/$B76*100,"")</f>
        <v>0</v>
      </c>
      <c r="G76" s="146"/>
      <c r="H76" s="146">
        <v>1</v>
      </c>
      <c r="I76" s="167">
        <f t="shared" ref="I76:I92" si="10">IF($A76&lt;&gt;0,H76/$B76*100,"")</f>
        <v>14.285714285714285</v>
      </c>
      <c r="J76" s="146"/>
      <c r="K76" s="146">
        <v>5</v>
      </c>
      <c r="L76" s="167">
        <f t="shared" ref="L76:L92" si="11">IF($A76&lt;&gt;0,K76/$B76*100,"")</f>
        <v>71.428571428571431</v>
      </c>
      <c r="M76" s="146"/>
      <c r="N76" s="146">
        <v>1</v>
      </c>
      <c r="O76" s="167">
        <f t="shared" ref="O76:O92" si="12">IF($A76&lt;&gt;0,N76/$B76*100,"")</f>
        <v>14.285714285714285</v>
      </c>
      <c r="P76" s="146"/>
      <c r="Q76" s="146">
        <v>0</v>
      </c>
      <c r="R76" s="143">
        <f t="shared" si="5"/>
        <v>0</v>
      </c>
      <c r="S76" s="145"/>
    </row>
    <row r="77" spans="1:20" ht="13.15" customHeight="1">
      <c r="A77" s="76" t="s">
        <v>299</v>
      </c>
      <c r="B77" s="132">
        <f t="shared" si="8"/>
        <v>17</v>
      </c>
      <c r="C77" s="96">
        <f t="shared" si="7"/>
        <v>0.82165297245045921</v>
      </c>
      <c r="E77" s="146">
        <v>2</v>
      </c>
      <c r="F77" s="167">
        <f t="shared" si="9"/>
        <v>11.76470588235294</v>
      </c>
      <c r="G77" s="146"/>
      <c r="H77" s="146">
        <v>14</v>
      </c>
      <c r="I77" s="167">
        <f t="shared" si="10"/>
        <v>82.35294117647058</v>
      </c>
      <c r="J77" s="146"/>
      <c r="K77" s="146">
        <v>1</v>
      </c>
      <c r="L77" s="167">
        <f t="shared" si="11"/>
        <v>5.8823529411764701</v>
      </c>
      <c r="M77" s="146"/>
      <c r="N77" s="146">
        <v>0</v>
      </c>
      <c r="O77" s="167">
        <f t="shared" si="12"/>
        <v>0</v>
      </c>
      <c r="P77" s="146"/>
      <c r="Q77" s="146">
        <v>0</v>
      </c>
      <c r="R77" s="143">
        <f t="shared" ref="R77:R90" si="13">IF($A77&lt;&gt;0,Q77/$B77*100,"")</f>
        <v>0</v>
      </c>
      <c r="S77" s="145"/>
    </row>
    <row r="78" spans="1:20" ht="6.75" customHeight="1">
      <c r="B78" s="132" t="str">
        <f t="shared" si="8"/>
        <v/>
      </c>
      <c r="C78" s="96" t="str">
        <f t="shared" si="7"/>
        <v/>
      </c>
      <c r="E78" s="168"/>
      <c r="F78" s="167" t="str">
        <f t="shared" si="9"/>
        <v/>
      </c>
      <c r="G78" s="168"/>
      <c r="H78" s="168"/>
      <c r="I78" s="167" t="str">
        <f t="shared" si="10"/>
        <v/>
      </c>
      <c r="J78" s="168"/>
      <c r="K78" s="168"/>
      <c r="L78" s="167" t="str">
        <f t="shared" si="11"/>
        <v/>
      </c>
      <c r="M78" s="168"/>
      <c r="N78" s="168"/>
      <c r="O78" s="167" t="str">
        <f t="shared" si="12"/>
        <v/>
      </c>
      <c r="P78" s="168"/>
      <c r="Q78" s="168"/>
      <c r="R78" s="143" t="str">
        <f t="shared" si="13"/>
        <v/>
      </c>
      <c r="S78" s="145"/>
      <c r="T78" s="150"/>
    </row>
    <row r="79" spans="1:20" ht="13.15" customHeight="1">
      <c r="A79" s="127" t="s">
        <v>300</v>
      </c>
      <c r="B79" s="153">
        <f t="shared" si="8"/>
        <v>164</v>
      </c>
      <c r="C79" s="154">
        <f t="shared" si="7"/>
        <v>7.9265345577573711</v>
      </c>
      <c r="D79" s="127"/>
      <c r="E79" s="169">
        <f>SUM(E80:E82)</f>
        <v>0</v>
      </c>
      <c r="F79" s="141">
        <f t="shared" si="9"/>
        <v>0</v>
      </c>
      <c r="G79" s="170"/>
      <c r="H79" s="169">
        <f>SUM(H80:H82)</f>
        <v>143</v>
      </c>
      <c r="I79" s="141">
        <f t="shared" si="10"/>
        <v>87.195121951219505</v>
      </c>
      <c r="J79" s="170"/>
      <c r="K79" s="169">
        <f>SUM(K80:K82)</f>
        <v>15</v>
      </c>
      <c r="L79" s="141">
        <f t="shared" si="11"/>
        <v>9.1463414634146343</v>
      </c>
      <c r="M79" s="170"/>
      <c r="N79" s="169">
        <f>SUM(N80:N82)</f>
        <v>6</v>
      </c>
      <c r="O79" s="141">
        <f t="shared" si="12"/>
        <v>3.6585365853658534</v>
      </c>
      <c r="P79" s="170"/>
      <c r="Q79" s="169">
        <f>SUM(Q80:Q82)</f>
        <v>0</v>
      </c>
      <c r="R79" s="141">
        <f t="shared" si="13"/>
        <v>0</v>
      </c>
      <c r="S79" s="142"/>
    </row>
    <row r="80" spans="1:20" ht="13.15" customHeight="1">
      <c r="A80" s="76" t="s">
        <v>301</v>
      </c>
      <c r="B80" s="132">
        <f t="shared" si="8"/>
        <v>5</v>
      </c>
      <c r="C80" s="96">
        <f t="shared" si="7"/>
        <v>0.24166263895601739</v>
      </c>
      <c r="E80" s="146">
        <v>0</v>
      </c>
      <c r="F80" s="167">
        <f t="shared" si="9"/>
        <v>0</v>
      </c>
      <c r="G80" s="146"/>
      <c r="H80" s="146">
        <v>4</v>
      </c>
      <c r="I80" s="167">
        <f t="shared" si="10"/>
        <v>80</v>
      </c>
      <c r="J80" s="146"/>
      <c r="K80" s="146">
        <v>1</v>
      </c>
      <c r="L80" s="167">
        <f t="shared" si="11"/>
        <v>20</v>
      </c>
      <c r="M80" s="146"/>
      <c r="N80" s="146">
        <v>0</v>
      </c>
      <c r="O80" s="167">
        <f t="shared" si="12"/>
        <v>0</v>
      </c>
      <c r="P80" s="146"/>
      <c r="Q80" s="146">
        <v>0</v>
      </c>
      <c r="R80" s="143">
        <f t="shared" si="13"/>
        <v>0</v>
      </c>
      <c r="S80" s="145"/>
    </row>
    <row r="81" spans="1:20" ht="13.15" customHeight="1">
      <c r="A81" s="115" t="s">
        <v>606</v>
      </c>
      <c r="B81" s="132">
        <f t="shared" si="8"/>
        <v>123</v>
      </c>
      <c r="C81" s="96">
        <f t="shared" si="7"/>
        <v>5.9449009183180284</v>
      </c>
      <c r="E81" s="146">
        <v>0</v>
      </c>
      <c r="F81" s="167">
        <f t="shared" si="9"/>
        <v>0</v>
      </c>
      <c r="G81" s="146"/>
      <c r="H81" s="146">
        <v>121</v>
      </c>
      <c r="I81" s="167">
        <f t="shared" si="10"/>
        <v>98.373983739837399</v>
      </c>
      <c r="J81" s="146"/>
      <c r="K81" s="146">
        <v>2</v>
      </c>
      <c r="L81" s="167">
        <f t="shared" si="11"/>
        <v>1.6260162601626018</v>
      </c>
      <c r="M81" s="146"/>
      <c r="N81" s="146">
        <v>0</v>
      </c>
      <c r="O81" s="167">
        <f t="shared" si="12"/>
        <v>0</v>
      </c>
      <c r="P81" s="146"/>
      <c r="Q81" s="146">
        <v>0</v>
      </c>
      <c r="R81" s="143">
        <f t="shared" si="13"/>
        <v>0</v>
      </c>
      <c r="S81" s="145"/>
    </row>
    <row r="82" spans="1:20" ht="13.15" customHeight="1">
      <c r="A82" s="76" t="s">
        <v>302</v>
      </c>
      <c r="B82" s="132">
        <f>IF($A82&lt;&gt;0,E82+H82+K82+N82+Q82,"")</f>
        <v>36</v>
      </c>
      <c r="C82" s="96">
        <f>IF(A82&lt;&gt;0,B82/$B$12*100,"")</f>
        <v>1.7399710004833253</v>
      </c>
      <c r="E82" s="146">
        <v>0</v>
      </c>
      <c r="F82" s="167">
        <f t="shared" si="9"/>
        <v>0</v>
      </c>
      <c r="G82" s="146"/>
      <c r="H82" s="146">
        <v>18</v>
      </c>
      <c r="I82" s="167">
        <f t="shared" si="10"/>
        <v>50</v>
      </c>
      <c r="J82" s="146"/>
      <c r="K82" s="146">
        <v>12</v>
      </c>
      <c r="L82" s="167">
        <f t="shared" si="11"/>
        <v>33.333333333333329</v>
      </c>
      <c r="M82" s="146"/>
      <c r="N82" s="146">
        <v>6</v>
      </c>
      <c r="O82" s="167">
        <f t="shared" si="12"/>
        <v>16.666666666666664</v>
      </c>
      <c r="P82" s="146"/>
      <c r="Q82" s="146">
        <v>0</v>
      </c>
      <c r="R82" s="143"/>
      <c r="S82" s="145"/>
    </row>
    <row r="83" spans="1:20" ht="13.15" customHeight="1">
      <c r="B83" s="132" t="str">
        <f t="shared" ref="B83:B90" si="14">IF($A83&lt;&gt;0,E83+H83+K83+N83+Q83,"")</f>
        <v/>
      </c>
      <c r="C83" s="96" t="str">
        <f t="shared" si="7"/>
        <v/>
      </c>
      <c r="E83" s="166"/>
      <c r="F83" s="167" t="str">
        <f t="shared" si="9"/>
        <v/>
      </c>
      <c r="G83" s="129"/>
      <c r="H83" s="166"/>
      <c r="I83" s="167" t="str">
        <f t="shared" si="10"/>
        <v/>
      </c>
      <c r="J83" s="129"/>
      <c r="K83" s="166"/>
      <c r="L83" s="167" t="str">
        <f t="shared" si="11"/>
        <v/>
      </c>
      <c r="M83" s="129"/>
      <c r="N83" s="166"/>
      <c r="O83" s="167" t="str">
        <f t="shared" si="12"/>
        <v/>
      </c>
      <c r="P83" s="129"/>
      <c r="Q83" s="166"/>
      <c r="R83" s="143" t="str">
        <f t="shared" si="13"/>
        <v/>
      </c>
      <c r="S83" s="145"/>
      <c r="T83" s="145"/>
    </row>
    <row r="84" spans="1:20" ht="13.15" customHeight="1">
      <c r="A84" s="127" t="s">
        <v>176</v>
      </c>
      <c r="B84" s="153">
        <f t="shared" si="14"/>
        <v>89</v>
      </c>
      <c r="C84" s="154">
        <f t="shared" ref="C84:C90" si="15">IF(A84&lt;&gt;0,B84/$B$12*100,"")</f>
        <v>4.3015949734171093</v>
      </c>
      <c r="D84" s="127"/>
      <c r="E84" s="140">
        <f>SUM(E86)</f>
        <v>2</v>
      </c>
      <c r="F84" s="141">
        <f t="shared" si="9"/>
        <v>2.2471910112359552</v>
      </c>
      <c r="G84" s="142"/>
      <c r="H84" s="140">
        <f>SUM(H86)</f>
        <v>68</v>
      </c>
      <c r="I84" s="141">
        <f t="shared" si="10"/>
        <v>76.404494382022463</v>
      </c>
      <c r="J84" s="142"/>
      <c r="K84" s="140">
        <f>SUM(K86)</f>
        <v>10</v>
      </c>
      <c r="L84" s="141">
        <f t="shared" si="11"/>
        <v>11.235955056179774</v>
      </c>
      <c r="M84" s="142"/>
      <c r="N84" s="140">
        <f>SUM(N86)</f>
        <v>9</v>
      </c>
      <c r="O84" s="141">
        <f t="shared" si="12"/>
        <v>10.112359550561797</v>
      </c>
      <c r="P84" s="142"/>
      <c r="Q84" s="140">
        <f>SUM(Q86)</f>
        <v>0</v>
      </c>
      <c r="R84" s="141">
        <f t="shared" si="13"/>
        <v>0</v>
      </c>
      <c r="S84" s="142"/>
      <c r="T84" s="142"/>
    </row>
    <row r="85" spans="1:20" ht="7.9" customHeight="1">
      <c r="A85" s="127"/>
      <c r="B85" s="132" t="str">
        <f t="shared" si="14"/>
        <v/>
      </c>
      <c r="C85" s="96" t="str">
        <f t="shared" si="15"/>
        <v/>
      </c>
      <c r="E85" s="166"/>
      <c r="F85" s="167" t="str">
        <f t="shared" si="9"/>
        <v/>
      </c>
      <c r="G85" s="129"/>
      <c r="H85" s="166"/>
      <c r="I85" s="167" t="str">
        <f t="shared" si="10"/>
        <v/>
      </c>
      <c r="J85" s="129"/>
      <c r="K85" s="166"/>
      <c r="L85" s="167" t="str">
        <f t="shared" si="11"/>
        <v/>
      </c>
      <c r="M85" s="129"/>
      <c r="N85" s="166"/>
      <c r="O85" s="167" t="str">
        <f t="shared" si="12"/>
        <v/>
      </c>
      <c r="P85" s="129"/>
      <c r="Q85" s="166"/>
      <c r="R85" s="143"/>
      <c r="S85" s="145"/>
      <c r="T85" s="145"/>
    </row>
    <row r="86" spans="1:20" ht="13.15" customHeight="1">
      <c r="A86" s="127" t="s">
        <v>250</v>
      </c>
      <c r="B86" s="153">
        <f t="shared" si="14"/>
        <v>89</v>
      </c>
      <c r="C86" s="154">
        <f t="shared" si="15"/>
        <v>4.3015949734171093</v>
      </c>
      <c r="D86" s="127"/>
      <c r="E86" s="140">
        <f>SUM(E87:E92)</f>
        <v>2</v>
      </c>
      <c r="F86" s="141">
        <f t="shared" si="9"/>
        <v>2.2471910112359552</v>
      </c>
      <c r="G86" s="142"/>
      <c r="H86" s="140">
        <f>SUM(H87:H92)</f>
        <v>68</v>
      </c>
      <c r="I86" s="141">
        <f t="shared" si="10"/>
        <v>76.404494382022463</v>
      </c>
      <c r="J86" s="140">
        <f>SUM(J87:J92)</f>
        <v>0</v>
      </c>
      <c r="K86" s="140">
        <f>SUM(K87:K92)</f>
        <v>10</v>
      </c>
      <c r="L86" s="141">
        <f t="shared" si="11"/>
        <v>11.235955056179774</v>
      </c>
      <c r="M86" s="140">
        <f>SUM(M87:M92)</f>
        <v>0</v>
      </c>
      <c r="N86" s="140">
        <f>SUM(N87:N92)</f>
        <v>9</v>
      </c>
      <c r="O86" s="141">
        <f t="shared" si="12"/>
        <v>10.112359550561797</v>
      </c>
      <c r="P86" s="140">
        <f>SUM(P87:P92)</f>
        <v>0</v>
      </c>
      <c r="Q86" s="140">
        <f>SUM(Q87:Q92)</f>
        <v>0</v>
      </c>
      <c r="R86" s="141">
        <f t="shared" si="13"/>
        <v>0</v>
      </c>
      <c r="S86" s="145"/>
      <c r="T86" s="145"/>
    </row>
    <row r="87" spans="1:20" ht="13.15" customHeight="1">
      <c r="A87" s="115" t="s">
        <v>303</v>
      </c>
      <c r="B87" s="132">
        <f t="shared" si="14"/>
        <v>6</v>
      </c>
      <c r="C87" s="96">
        <f t="shared" si="15"/>
        <v>0.28999516674722087</v>
      </c>
      <c r="E87" s="146">
        <v>1</v>
      </c>
      <c r="F87" s="167">
        <f t="shared" si="9"/>
        <v>16.666666666666664</v>
      </c>
      <c r="G87" s="146"/>
      <c r="H87" s="146">
        <v>1</v>
      </c>
      <c r="I87" s="167">
        <f t="shared" si="10"/>
        <v>16.666666666666664</v>
      </c>
      <c r="J87" s="146"/>
      <c r="K87" s="146">
        <v>0</v>
      </c>
      <c r="L87" s="167">
        <f t="shared" si="11"/>
        <v>0</v>
      </c>
      <c r="M87" s="146"/>
      <c r="N87" s="146">
        <v>4</v>
      </c>
      <c r="O87" s="167">
        <f t="shared" si="12"/>
        <v>66.666666666666657</v>
      </c>
      <c r="P87" s="146"/>
      <c r="Q87" s="147"/>
      <c r="R87" s="143">
        <f t="shared" si="13"/>
        <v>0</v>
      </c>
      <c r="S87" s="145"/>
      <c r="T87" s="145"/>
    </row>
    <row r="88" spans="1:20" ht="13.15" customHeight="1">
      <c r="A88" s="115" t="s">
        <v>251</v>
      </c>
      <c r="B88" s="132">
        <f t="shared" si="14"/>
        <v>1</v>
      </c>
      <c r="C88" s="96">
        <f t="shared" si="15"/>
        <v>4.8332527791203478E-2</v>
      </c>
      <c r="E88" s="146">
        <v>0</v>
      </c>
      <c r="F88" s="167">
        <f t="shared" si="9"/>
        <v>0</v>
      </c>
      <c r="G88" s="146"/>
      <c r="H88" s="146">
        <v>1</v>
      </c>
      <c r="I88" s="167">
        <f t="shared" si="10"/>
        <v>100</v>
      </c>
      <c r="J88" s="146"/>
      <c r="K88" s="146">
        <v>0</v>
      </c>
      <c r="L88" s="167">
        <f t="shared" si="11"/>
        <v>0</v>
      </c>
      <c r="M88" s="146"/>
      <c r="N88" s="146">
        <v>0</v>
      </c>
      <c r="O88" s="167">
        <f t="shared" si="12"/>
        <v>0</v>
      </c>
      <c r="P88" s="146"/>
      <c r="Q88" s="147"/>
      <c r="R88" s="143">
        <f t="shared" si="13"/>
        <v>0</v>
      </c>
      <c r="S88" s="145"/>
      <c r="T88" s="145"/>
    </row>
    <row r="89" spans="1:20" ht="13.15" customHeight="1">
      <c r="A89" s="115" t="s">
        <v>264</v>
      </c>
      <c r="B89" s="132">
        <f t="shared" si="14"/>
        <v>13</v>
      </c>
      <c r="C89" s="96">
        <f t="shared" si="15"/>
        <v>0.62832286128564518</v>
      </c>
      <c r="E89" s="146">
        <v>0</v>
      </c>
      <c r="F89" s="167">
        <f t="shared" si="9"/>
        <v>0</v>
      </c>
      <c r="G89" s="146"/>
      <c r="H89" s="146">
        <v>13</v>
      </c>
      <c r="I89" s="167">
        <f t="shared" si="10"/>
        <v>100</v>
      </c>
      <c r="J89" s="146"/>
      <c r="K89" s="146">
        <v>0</v>
      </c>
      <c r="L89" s="167">
        <f t="shared" si="11"/>
        <v>0</v>
      </c>
      <c r="M89" s="146"/>
      <c r="N89" s="146">
        <v>0</v>
      </c>
      <c r="O89" s="167">
        <f t="shared" si="12"/>
        <v>0</v>
      </c>
      <c r="P89" s="146"/>
      <c r="Q89" s="147"/>
      <c r="R89" s="143">
        <f t="shared" si="13"/>
        <v>0</v>
      </c>
      <c r="S89" s="145"/>
      <c r="T89" s="145"/>
    </row>
    <row r="90" spans="1:20" ht="13.15" customHeight="1">
      <c r="A90" s="76" t="s">
        <v>305</v>
      </c>
      <c r="B90" s="132">
        <f t="shared" si="14"/>
        <v>13</v>
      </c>
      <c r="C90" s="96">
        <f t="shared" si="15"/>
        <v>0.62832286128564518</v>
      </c>
      <c r="E90" s="146">
        <v>0</v>
      </c>
      <c r="F90" s="167">
        <f t="shared" si="9"/>
        <v>0</v>
      </c>
      <c r="G90" s="146"/>
      <c r="H90" s="146">
        <v>3</v>
      </c>
      <c r="I90" s="167">
        <f t="shared" si="10"/>
        <v>23.076923076923077</v>
      </c>
      <c r="J90" s="146"/>
      <c r="K90" s="146">
        <v>9</v>
      </c>
      <c r="L90" s="167">
        <f t="shared" si="11"/>
        <v>69.230769230769226</v>
      </c>
      <c r="M90" s="146"/>
      <c r="N90" s="146">
        <v>1</v>
      </c>
      <c r="O90" s="167">
        <f t="shared" si="12"/>
        <v>7.6923076923076925</v>
      </c>
      <c r="P90" s="146"/>
      <c r="Q90" s="147"/>
      <c r="R90" s="143">
        <f t="shared" si="13"/>
        <v>0</v>
      </c>
      <c r="S90" s="145"/>
      <c r="T90" s="145"/>
    </row>
    <row r="91" spans="1:20" ht="13.15" customHeight="1">
      <c r="A91" s="115" t="s">
        <v>564</v>
      </c>
      <c r="B91" s="132">
        <f>IF($A91&lt;&gt;0,E91+H91+K91+N91+Q91,"")</f>
        <v>26</v>
      </c>
      <c r="C91" s="96">
        <f>IF(A91&lt;&gt;0,B91/$B$12*100,"")</f>
        <v>1.2566457225712904</v>
      </c>
      <c r="E91" s="151">
        <v>0</v>
      </c>
      <c r="F91" s="167">
        <f t="shared" si="9"/>
        <v>0</v>
      </c>
      <c r="G91" s="151"/>
      <c r="H91" s="151">
        <v>21</v>
      </c>
      <c r="I91" s="167">
        <f t="shared" si="10"/>
        <v>80.769230769230774</v>
      </c>
      <c r="J91" s="151"/>
      <c r="K91" s="151">
        <v>1</v>
      </c>
      <c r="L91" s="167">
        <f t="shared" si="11"/>
        <v>3.8461538461538463</v>
      </c>
      <c r="M91" s="151"/>
      <c r="N91" s="151">
        <v>4</v>
      </c>
      <c r="O91" s="167">
        <f t="shared" si="12"/>
        <v>15.384615384615385</v>
      </c>
      <c r="P91" s="151"/>
      <c r="Q91" s="147"/>
      <c r="R91" s="143"/>
      <c r="S91" s="145"/>
      <c r="T91" s="145"/>
    </row>
    <row r="92" spans="1:20" ht="13.15" customHeight="1">
      <c r="A92" s="115" t="s">
        <v>308</v>
      </c>
      <c r="B92" s="132">
        <f>IF($A92&lt;&gt;0,E92+H92+K92+N92+Q92,"")</f>
        <v>30</v>
      </c>
      <c r="C92" s="96">
        <f>IF(A92&lt;&gt;0,B92/$B$12*100,"")</f>
        <v>1.4499758337361044</v>
      </c>
      <c r="E92" s="146">
        <v>1</v>
      </c>
      <c r="F92" s="167">
        <f t="shared" si="9"/>
        <v>3.3333333333333335</v>
      </c>
      <c r="G92" s="146"/>
      <c r="H92" s="146">
        <v>29</v>
      </c>
      <c r="I92" s="167">
        <f t="shared" si="10"/>
        <v>96.666666666666671</v>
      </c>
      <c r="J92" s="146"/>
      <c r="K92" s="146">
        <v>0</v>
      </c>
      <c r="L92" s="167">
        <f t="shared" si="11"/>
        <v>0</v>
      </c>
      <c r="M92" s="146"/>
      <c r="N92" s="146">
        <v>0</v>
      </c>
      <c r="O92" s="167">
        <f t="shared" si="12"/>
        <v>0</v>
      </c>
      <c r="P92" s="146"/>
      <c r="Q92" s="147"/>
      <c r="R92" s="143"/>
      <c r="S92" s="145"/>
      <c r="T92" s="145"/>
    </row>
    <row r="93" spans="1:20" ht="9" customHeight="1" thickBot="1">
      <c r="A93" s="138"/>
      <c r="B93" s="138"/>
      <c r="C93" s="123"/>
      <c r="D93" s="138"/>
      <c r="E93" s="171"/>
      <c r="F93" s="172"/>
      <c r="G93" s="173"/>
      <c r="H93" s="171"/>
      <c r="I93" s="172"/>
      <c r="J93" s="173"/>
      <c r="K93" s="171"/>
      <c r="L93" s="172"/>
      <c r="M93" s="173"/>
      <c r="N93" s="171"/>
      <c r="O93" s="172"/>
      <c r="P93" s="173"/>
      <c r="Q93" s="171"/>
      <c r="R93" s="174"/>
      <c r="S93" s="145"/>
      <c r="T93" s="145"/>
    </row>
    <row r="94" spans="1:20" ht="7.5" customHeight="1">
      <c r="A94" s="115"/>
    </row>
    <row r="95" spans="1:20" ht="15">
      <c r="A95" s="133" t="s">
        <v>608</v>
      </c>
      <c r="C95" s="76"/>
      <c r="D95" s="132"/>
      <c r="E95" s="114"/>
      <c r="F95" s="115"/>
      <c r="G95" s="113"/>
      <c r="H95" s="114"/>
      <c r="I95" s="115"/>
      <c r="J95" s="113"/>
      <c r="K95" s="114"/>
      <c r="L95" s="115"/>
      <c r="M95" s="113"/>
      <c r="N95" s="114"/>
      <c r="O95" s="115"/>
      <c r="P95" s="113"/>
      <c r="Q95" s="114"/>
      <c r="R95" s="76"/>
    </row>
    <row r="96" spans="1:20" ht="15">
      <c r="A96" s="133" t="s">
        <v>652</v>
      </c>
      <c r="C96" s="76"/>
      <c r="D96" s="132"/>
      <c r="E96" s="114"/>
      <c r="F96" s="115"/>
      <c r="G96" s="113"/>
      <c r="H96" s="114"/>
      <c r="I96" s="115"/>
      <c r="J96" s="113"/>
      <c r="K96" s="114"/>
      <c r="L96" s="115"/>
      <c r="M96" s="113"/>
      <c r="N96" s="114"/>
      <c r="O96" s="115"/>
      <c r="P96" s="113"/>
      <c r="Q96" s="114"/>
      <c r="R96" s="76"/>
    </row>
    <row r="97" spans="1:4" ht="4.5" customHeight="1"/>
    <row r="98" spans="1:4">
      <c r="A98" s="115" t="s">
        <v>604</v>
      </c>
      <c r="B98" s="113"/>
      <c r="C98" s="114"/>
      <c r="D98" s="115"/>
    </row>
    <row r="99" spans="1:4">
      <c r="A99" s="115" t="s">
        <v>314</v>
      </c>
      <c r="B99" s="113"/>
      <c r="C99" s="114"/>
      <c r="D99" s="115"/>
    </row>
    <row r="100" spans="1:4" ht="12" customHeight="1"/>
    <row r="101" spans="1:4" ht="13.5" customHeight="1"/>
  </sheetData>
  <printOptions horizontalCentered="1" verticalCentered="1"/>
  <pageMargins left="0" right="0" top="0" bottom="0" header="0" footer="0"/>
  <pageSetup scale="60"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F3923-C485-422F-BABC-F9747830B9C9}">
  <dimension ref="A1:S114"/>
  <sheetViews>
    <sheetView showZeros="0" zoomScale="110" zoomScaleNormal="110" workbookViewId="0">
      <selection activeCell="A3" sqref="A3"/>
    </sheetView>
  </sheetViews>
  <sheetFormatPr baseColWidth="10" defaultColWidth="8.7109375" defaultRowHeight="12.75"/>
  <cols>
    <col min="1" max="1" width="35.7109375" style="76" customWidth="1"/>
    <col min="2" max="3" width="8.28515625" style="113" customWidth="1"/>
    <col min="4" max="4" width="2.7109375" style="113" customWidth="1"/>
    <col min="5" max="6" width="8.42578125" style="113" customWidth="1"/>
    <col min="7" max="7" width="2.7109375" style="113" customWidth="1"/>
    <col min="8" max="9" width="8.28515625" style="113" customWidth="1"/>
    <col min="10" max="10" width="2.7109375" style="113" customWidth="1"/>
    <col min="11" max="12" width="8.28515625" style="113" customWidth="1"/>
    <col min="13" max="13" width="2.7109375" style="113" customWidth="1"/>
    <col min="14" max="15" width="8.28515625" style="113" customWidth="1"/>
    <col min="16" max="16" width="2.7109375" style="113" customWidth="1"/>
    <col min="17" max="18" width="8.28515625" style="113" customWidth="1"/>
    <col min="19" max="19" width="2.7109375" style="76" customWidth="1"/>
    <col min="20" max="256" width="8.7109375" style="76"/>
    <col min="257" max="257" width="35.7109375" style="76" customWidth="1"/>
    <col min="258" max="259" width="8.28515625" style="76" customWidth="1"/>
    <col min="260" max="260" width="2.7109375" style="76" customWidth="1"/>
    <col min="261" max="262" width="8.42578125" style="76" customWidth="1"/>
    <col min="263" max="263" width="2.7109375" style="76" customWidth="1"/>
    <col min="264" max="265" width="8.28515625" style="76" customWidth="1"/>
    <col min="266" max="266" width="2.7109375" style="76" customWidth="1"/>
    <col min="267" max="268" width="8.28515625" style="76" customWidth="1"/>
    <col min="269" max="269" width="2.7109375" style="76" customWidth="1"/>
    <col min="270" max="271" width="8.28515625" style="76" customWidth="1"/>
    <col min="272" max="272" width="2.7109375" style="76" customWidth="1"/>
    <col min="273" max="274" width="8.28515625" style="76" customWidth="1"/>
    <col min="275" max="275" width="2.7109375" style="76" customWidth="1"/>
    <col min="276" max="512" width="8.7109375" style="76"/>
    <col min="513" max="513" width="35.7109375" style="76" customWidth="1"/>
    <col min="514" max="515" width="8.28515625" style="76" customWidth="1"/>
    <col min="516" max="516" width="2.7109375" style="76" customWidth="1"/>
    <col min="517" max="518" width="8.42578125" style="76" customWidth="1"/>
    <col min="519" max="519" width="2.7109375" style="76" customWidth="1"/>
    <col min="520" max="521" width="8.28515625" style="76" customWidth="1"/>
    <col min="522" max="522" width="2.7109375" style="76" customWidth="1"/>
    <col min="523" max="524" width="8.28515625" style="76" customWidth="1"/>
    <col min="525" max="525" width="2.7109375" style="76" customWidth="1"/>
    <col min="526" max="527" width="8.28515625" style="76" customWidth="1"/>
    <col min="528" max="528" width="2.7109375" style="76" customWidth="1"/>
    <col min="529" max="530" width="8.28515625" style="76" customWidth="1"/>
    <col min="531" max="531" width="2.7109375" style="76" customWidth="1"/>
    <col min="532" max="768" width="8.7109375" style="76"/>
    <col min="769" max="769" width="35.7109375" style="76" customWidth="1"/>
    <col min="770" max="771" width="8.28515625" style="76" customWidth="1"/>
    <col min="772" max="772" width="2.7109375" style="76" customWidth="1"/>
    <col min="773" max="774" width="8.42578125" style="76" customWidth="1"/>
    <col min="775" max="775" width="2.7109375" style="76" customWidth="1"/>
    <col min="776" max="777" width="8.28515625" style="76" customWidth="1"/>
    <col min="778" max="778" width="2.7109375" style="76" customWidth="1"/>
    <col min="779" max="780" width="8.28515625" style="76" customWidth="1"/>
    <col min="781" max="781" width="2.7109375" style="76" customWidth="1"/>
    <col min="782" max="783" width="8.28515625" style="76" customWidth="1"/>
    <col min="784" max="784" width="2.7109375" style="76" customWidth="1"/>
    <col min="785" max="786" width="8.28515625" style="76" customWidth="1"/>
    <col min="787" max="787" width="2.7109375" style="76" customWidth="1"/>
    <col min="788" max="1024" width="8.7109375" style="76"/>
    <col min="1025" max="1025" width="35.7109375" style="76" customWidth="1"/>
    <col min="1026" max="1027" width="8.28515625" style="76" customWidth="1"/>
    <col min="1028" max="1028" width="2.7109375" style="76" customWidth="1"/>
    <col min="1029" max="1030" width="8.42578125" style="76" customWidth="1"/>
    <col min="1031" max="1031" width="2.7109375" style="76" customWidth="1"/>
    <col min="1032" max="1033" width="8.28515625" style="76" customWidth="1"/>
    <col min="1034" max="1034" width="2.7109375" style="76" customWidth="1"/>
    <col min="1035" max="1036" width="8.28515625" style="76" customWidth="1"/>
    <col min="1037" max="1037" width="2.7109375" style="76" customWidth="1"/>
    <col min="1038" max="1039" width="8.28515625" style="76" customWidth="1"/>
    <col min="1040" max="1040" width="2.7109375" style="76" customWidth="1"/>
    <col min="1041" max="1042" width="8.28515625" style="76" customWidth="1"/>
    <col min="1043" max="1043" width="2.7109375" style="76" customWidth="1"/>
    <col min="1044" max="1280" width="8.7109375" style="76"/>
    <col min="1281" max="1281" width="35.7109375" style="76" customWidth="1"/>
    <col min="1282" max="1283" width="8.28515625" style="76" customWidth="1"/>
    <col min="1284" max="1284" width="2.7109375" style="76" customWidth="1"/>
    <col min="1285" max="1286" width="8.42578125" style="76" customWidth="1"/>
    <col min="1287" max="1287" width="2.7109375" style="76" customWidth="1"/>
    <col min="1288" max="1289" width="8.28515625" style="76" customWidth="1"/>
    <col min="1290" max="1290" width="2.7109375" style="76" customWidth="1"/>
    <col min="1291" max="1292" width="8.28515625" style="76" customWidth="1"/>
    <col min="1293" max="1293" width="2.7109375" style="76" customWidth="1"/>
    <col min="1294" max="1295" width="8.28515625" style="76" customWidth="1"/>
    <col min="1296" max="1296" width="2.7109375" style="76" customWidth="1"/>
    <col min="1297" max="1298" width="8.28515625" style="76" customWidth="1"/>
    <col min="1299" max="1299" width="2.7109375" style="76" customWidth="1"/>
    <col min="1300" max="1536" width="8.7109375" style="76"/>
    <col min="1537" max="1537" width="35.7109375" style="76" customWidth="1"/>
    <col min="1538" max="1539" width="8.28515625" style="76" customWidth="1"/>
    <col min="1540" max="1540" width="2.7109375" style="76" customWidth="1"/>
    <col min="1541" max="1542" width="8.42578125" style="76" customWidth="1"/>
    <col min="1543" max="1543" width="2.7109375" style="76" customWidth="1"/>
    <col min="1544" max="1545" width="8.28515625" style="76" customWidth="1"/>
    <col min="1546" max="1546" width="2.7109375" style="76" customWidth="1"/>
    <col min="1547" max="1548" width="8.28515625" style="76" customWidth="1"/>
    <col min="1549" max="1549" width="2.7109375" style="76" customWidth="1"/>
    <col min="1550" max="1551" width="8.28515625" style="76" customWidth="1"/>
    <col min="1552" max="1552" width="2.7109375" style="76" customWidth="1"/>
    <col min="1553" max="1554" width="8.28515625" style="76" customWidth="1"/>
    <col min="1555" max="1555" width="2.7109375" style="76" customWidth="1"/>
    <col min="1556" max="1792" width="8.7109375" style="76"/>
    <col min="1793" max="1793" width="35.7109375" style="76" customWidth="1"/>
    <col min="1794" max="1795" width="8.28515625" style="76" customWidth="1"/>
    <col min="1796" max="1796" width="2.7109375" style="76" customWidth="1"/>
    <col min="1797" max="1798" width="8.42578125" style="76" customWidth="1"/>
    <col min="1799" max="1799" width="2.7109375" style="76" customWidth="1"/>
    <col min="1800" max="1801" width="8.28515625" style="76" customWidth="1"/>
    <col min="1802" max="1802" width="2.7109375" style="76" customWidth="1"/>
    <col min="1803" max="1804" width="8.28515625" style="76" customWidth="1"/>
    <col min="1805" max="1805" width="2.7109375" style="76" customWidth="1"/>
    <col min="1806" max="1807" width="8.28515625" style="76" customWidth="1"/>
    <col min="1808" max="1808" width="2.7109375" style="76" customWidth="1"/>
    <col min="1809" max="1810" width="8.28515625" style="76" customWidth="1"/>
    <col min="1811" max="1811" width="2.7109375" style="76" customWidth="1"/>
    <col min="1812" max="2048" width="8.7109375" style="76"/>
    <col min="2049" max="2049" width="35.7109375" style="76" customWidth="1"/>
    <col min="2050" max="2051" width="8.28515625" style="76" customWidth="1"/>
    <col min="2052" max="2052" width="2.7109375" style="76" customWidth="1"/>
    <col min="2053" max="2054" width="8.42578125" style="76" customWidth="1"/>
    <col min="2055" max="2055" width="2.7109375" style="76" customWidth="1"/>
    <col min="2056" max="2057" width="8.28515625" style="76" customWidth="1"/>
    <col min="2058" max="2058" width="2.7109375" style="76" customWidth="1"/>
    <col min="2059" max="2060" width="8.28515625" style="76" customWidth="1"/>
    <col min="2061" max="2061" width="2.7109375" style="76" customWidth="1"/>
    <col min="2062" max="2063" width="8.28515625" style="76" customWidth="1"/>
    <col min="2064" max="2064" width="2.7109375" style="76" customWidth="1"/>
    <col min="2065" max="2066" width="8.28515625" style="76" customWidth="1"/>
    <col min="2067" max="2067" width="2.7109375" style="76" customWidth="1"/>
    <col min="2068" max="2304" width="8.7109375" style="76"/>
    <col min="2305" max="2305" width="35.7109375" style="76" customWidth="1"/>
    <col min="2306" max="2307" width="8.28515625" style="76" customWidth="1"/>
    <col min="2308" max="2308" width="2.7109375" style="76" customWidth="1"/>
    <col min="2309" max="2310" width="8.42578125" style="76" customWidth="1"/>
    <col min="2311" max="2311" width="2.7109375" style="76" customWidth="1"/>
    <col min="2312" max="2313" width="8.28515625" style="76" customWidth="1"/>
    <col min="2314" max="2314" width="2.7109375" style="76" customWidth="1"/>
    <col min="2315" max="2316" width="8.28515625" style="76" customWidth="1"/>
    <col min="2317" max="2317" width="2.7109375" style="76" customWidth="1"/>
    <col min="2318" max="2319" width="8.28515625" style="76" customWidth="1"/>
    <col min="2320" max="2320" width="2.7109375" style="76" customWidth="1"/>
    <col min="2321" max="2322" width="8.28515625" style="76" customWidth="1"/>
    <col min="2323" max="2323" width="2.7109375" style="76" customWidth="1"/>
    <col min="2324" max="2560" width="8.7109375" style="76"/>
    <col min="2561" max="2561" width="35.7109375" style="76" customWidth="1"/>
    <col min="2562" max="2563" width="8.28515625" style="76" customWidth="1"/>
    <col min="2564" max="2564" width="2.7109375" style="76" customWidth="1"/>
    <col min="2565" max="2566" width="8.42578125" style="76" customWidth="1"/>
    <col min="2567" max="2567" width="2.7109375" style="76" customWidth="1"/>
    <col min="2568" max="2569" width="8.28515625" style="76" customWidth="1"/>
    <col min="2570" max="2570" width="2.7109375" style="76" customWidth="1"/>
    <col min="2571" max="2572" width="8.28515625" style="76" customWidth="1"/>
    <col min="2573" max="2573" width="2.7109375" style="76" customWidth="1"/>
    <col min="2574" max="2575" width="8.28515625" style="76" customWidth="1"/>
    <col min="2576" max="2576" width="2.7109375" style="76" customWidth="1"/>
    <col min="2577" max="2578" width="8.28515625" style="76" customWidth="1"/>
    <col min="2579" max="2579" width="2.7109375" style="76" customWidth="1"/>
    <col min="2580" max="2816" width="8.7109375" style="76"/>
    <col min="2817" max="2817" width="35.7109375" style="76" customWidth="1"/>
    <col min="2818" max="2819" width="8.28515625" style="76" customWidth="1"/>
    <col min="2820" max="2820" width="2.7109375" style="76" customWidth="1"/>
    <col min="2821" max="2822" width="8.42578125" style="76" customWidth="1"/>
    <col min="2823" max="2823" width="2.7109375" style="76" customWidth="1"/>
    <col min="2824" max="2825" width="8.28515625" style="76" customWidth="1"/>
    <col min="2826" max="2826" width="2.7109375" style="76" customWidth="1"/>
    <col min="2827" max="2828" width="8.28515625" style="76" customWidth="1"/>
    <col min="2829" max="2829" width="2.7109375" style="76" customWidth="1"/>
    <col min="2830" max="2831" width="8.28515625" style="76" customWidth="1"/>
    <col min="2832" max="2832" width="2.7109375" style="76" customWidth="1"/>
    <col min="2833" max="2834" width="8.28515625" style="76" customWidth="1"/>
    <col min="2835" max="2835" width="2.7109375" style="76" customWidth="1"/>
    <col min="2836" max="3072" width="8.7109375" style="76"/>
    <col min="3073" max="3073" width="35.7109375" style="76" customWidth="1"/>
    <col min="3074" max="3075" width="8.28515625" style="76" customWidth="1"/>
    <col min="3076" max="3076" width="2.7109375" style="76" customWidth="1"/>
    <col min="3077" max="3078" width="8.42578125" style="76" customWidth="1"/>
    <col min="3079" max="3079" width="2.7109375" style="76" customWidth="1"/>
    <col min="3080" max="3081" width="8.28515625" style="76" customWidth="1"/>
    <col min="3082" max="3082" width="2.7109375" style="76" customWidth="1"/>
    <col min="3083" max="3084" width="8.28515625" style="76" customWidth="1"/>
    <col min="3085" max="3085" width="2.7109375" style="76" customWidth="1"/>
    <col min="3086" max="3087" width="8.28515625" style="76" customWidth="1"/>
    <col min="3088" max="3088" width="2.7109375" style="76" customWidth="1"/>
    <col min="3089" max="3090" width="8.28515625" style="76" customWidth="1"/>
    <col min="3091" max="3091" width="2.7109375" style="76" customWidth="1"/>
    <col min="3092" max="3328" width="8.7109375" style="76"/>
    <col min="3329" max="3329" width="35.7109375" style="76" customWidth="1"/>
    <col min="3330" max="3331" width="8.28515625" style="76" customWidth="1"/>
    <col min="3332" max="3332" width="2.7109375" style="76" customWidth="1"/>
    <col min="3333" max="3334" width="8.42578125" style="76" customWidth="1"/>
    <col min="3335" max="3335" width="2.7109375" style="76" customWidth="1"/>
    <col min="3336" max="3337" width="8.28515625" style="76" customWidth="1"/>
    <col min="3338" max="3338" width="2.7109375" style="76" customWidth="1"/>
    <col min="3339" max="3340" width="8.28515625" style="76" customWidth="1"/>
    <col min="3341" max="3341" width="2.7109375" style="76" customWidth="1"/>
    <col min="3342" max="3343" width="8.28515625" style="76" customWidth="1"/>
    <col min="3344" max="3344" width="2.7109375" style="76" customWidth="1"/>
    <col min="3345" max="3346" width="8.28515625" style="76" customWidth="1"/>
    <col min="3347" max="3347" width="2.7109375" style="76" customWidth="1"/>
    <col min="3348" max="3584" width="8.7109375" style="76"/>
    <col min="3585" max="3585" width="35.7109375" style="76" customWidth="1"/>
    <col min="3586" max="3587" width="8.28515625" style="76" customWidth="1"/>
    <col min="3588" max="3588" width="2.7109375" style="76" customWidth="1"/>
    <col min="3589" max="3590" width="8.42578125" style="76" customWidth="1"/>
    <col min="3591" max="3591" width="2.7109375" style="76" customWidth="1"/>
    <col min="3592" max="3593" width="8.28515625" style="76" customWidth="1"/>
    <col min="3594" max="3594" width="2.7109375" style="76" customWidth="1"/>
    <col min="3595" max="3596" width="8.28515625" style="76" customWidth="1"/>
    <col min="3597" max="3597" width="2.7109375" style="76" customWidth="1"/>
    <col min="3598" max="3599" width="8.28515625" style="76" customWidth="1"/>
    <col min="3600" max="3600" width="2.7109375" style="76" customWidth="1"/>
    <col min="3601" max="3602" width="8.28515625" style="76" customWidth="1"/>
    <col min="3603" max="3603" width="2.7109375" style="76" customWidth="1"/>
    <col min="3604" max="3840" width="8.7109375" style="76"/>
    <col min="3841" max="3841" width="35.7109375" style="76" customWidth="1"/>
    <col min="3842" max="3843" width="8.28515625" style="76" customWidth="1"/>
    <col min="3844" max="3844" width="2.7109375" style="76" customWidth="1"/>
    <col min="3845" max="3846" width="8.42578125" style="76" customWidth="1"/>
    <col min="3847" max="3847" width="2.7109375" style="76" customWidth="1"/>
    <col min="3848" max="3849" width="8.28515625" style="76" customWidth="1"/>
    <col min="3850" max="3850" width="2.7109375" style="76" customWidth="1"/>
    <col min="3851" max="3852" width="8.28515625" style="76" customWidth="1"/>
    <col min="3853" max="3853" width="2.7109375" style="76" customWidth="1"/>
    <col min="3854" max="3855" width="8.28515625" style="76" customWidth="1"/>
    <col min="3856" max="3856" width="2.7109375" style="76" customWidth="1"/>
    <col min="3857" max="3858" width="8.28515625" style="76" customWidth="1"/>
    <col min="3859" max="3859" width="2.7109375" style="76" customWidth="1"/>
    <col min="3860" max="4096" width="8.7109375" style="76"/>
    <col min="4097" max="4097" width="35.7109375" style="76" customWidth="1"/>
    <col min="4098" max="4099" width="8.28515625" style="76" customWidth="1"/>
    <col min="4100" max="4100" width="2.7109375" style="76" customWidth="1"/>
    <col min="4101" max="4102" width="8.42578125" style="76" customWidth="1"/>
    <col min="4103" max="4103" width="2.7109375" style="76" customWidth="1"/>
    <col min="4104" max="4105" width="8.28515625" style="76" customWidth="1"/>
    <col min="4106" max="4106" width="2.7109375" style="76" customWidth="1"/>
    <col min="4107" max="4108" width="8.28515625" style="76" customWidth="1"/>
    <col min="4109" max="4109" width="2.7109375" style="76" customWidth="1"/>
    <col min="4110" max="4111" width="8.28515625" style="76" customWidth="1"/>
    <col min="4112" max="4112" width="2.7109375" style="76" customWidth="1"/>
    <col min="4113" max="4114" width="8.28515625" style="76" customWidth="1"/>
    <col min="4115" max="4115" width="2.7109375" style="76" customWidth="1"/>
    <col min="4116" max="4352" width="8.7109375" style="76"/>
    <col min="4353" max="4353" width="35.7109375" style="76" customWidth="1"/>
    <col min="4354" max="4355" width="8.28515625" style="76" customWidth="1"/>
    <col min="4356" max="4356" width="2.7109375" style="76" customWidth="1"/>
    <col min="4357" max="4358" width="8.42578125" style="76" customWidth="1"/>
    <col min="4359" max="4359" width="2.7109375" style="76" customWidth="1"/>
    <col min="4360" max="4361" width="8.28515625" style="76" customWidth="1"/>
    <col min="4362" max="4362" width="2.7109375" style="76" customWidth="1"/>
    <col min="4363" max="4364" width="8.28515625" style="76" customWidth="1"/>
    <col min="4365" max="4365" width="2.7109375" style="76" customWidth="1"/>
    <col min="4366" max="4367" width="8.28515625" style="76" customWidth="1"/>
    <col min="4368" max="4368" width="2.7109375" style="76" customWidth="1"/>
    <col min="4369" max="4370" width="8.28515625" style="76" customWidth="1"/>
    <col min="4371" max="4371" width="2.7109375" style="76" customWidth="1"/>
    <col min="4372" max="4608" width="8.7109375" style="76"/>
    <col min="4609" max="4609" width="35.7109375" style="76" customWidth="1"/>
    <col min="4610" max="4611" width="8.28515625" style="76" customWidth="1"/>
    <col min="4612" max="4612" width="2.7109375" style="76" customWidth="1"/>
    <col min="4613" max="4614" width="8.42578125" style="76" customWidth="1"/>
    <col min="4615" max="4615" width="2.7109375" style="76" customWidth="1"/>
    <col min="4616" max="4617" width="8.28515625" style="76" customWidth="1"/>
    <col min="4618" max="4618" width="2.7109375" style="76" customWidth="1"/>
    <col min="4619" max="4620" width="8.28515625" style="76" customWidth="1"/>
    <col min="4621" max="4621" width="2.7109375" style="76" customWidth="1"/>
    <col min="4622" max="4623" width="8.28515625" style="76" customWidth="1"/>
    <col min="4624" max="4624" width="2.7109375" style="76" customWidth="1"/>
    <col min="4625" max="4626" width="8.28515625" style="76" customWidth="1"/>
    <col min="4627" max="4627" width="2.7109375" style="76" customWidth="1"/>
    <col min="4628" max="4864" width="8.7109375" style="76"/>
    <col min="4865" max="4865" width="35.7109375" style="76" customWidth="1"/>
    <col min="4866" max="4867" width="8.28515625" style="76" customWidth="1"/>
    <col min="4868" max="4868" width="2.7109375" style="76" customWidth="1"/>
    <col min="4869" max="4870" width="8.42578125" style="76" customWidth="1"/>
    <col min="4871" max="4871" width="2.7109375" style="76" customWidth="1"/>
    <col min="4872" max="4873" width="8.28515625" style="76" customWidth="1"/>
    <col min="4874" max="4874" width="2.7109375" style="76" customWidth="1"/>
    <col min="4875" max="4876" width="8.28515625" style="76" customWidth="1"/>
    <col min="4877" max="4877" width="2.7109375" style="76" customWidth="1"/>
    <col min="4878" max="4879" width="8.28515625" style="76" customWidth="1"/>
    <col min="4880" max="4880" width="2.7109375" style="76" customWidth="1"/>
    <col min="4881" max="4882" width="8.28515625" style="76" customWidth="1"/>
    <col min="4883" max="4883" width="2.7109375" style="76" customWidth="1"/>
    <col min="4884" max="5120" width="8.7109375" style="76"/>
    <col min="5121" max="5121" width="35.7109375" style="76" customWidth="1"/>
    <col min="5122" max="5123" width="8.28515625" style="76" customWidth="1"/>
    <col min="5124" max="5124" width="2.7109375" style="76" customWidth="1"/>
    <col min="5125" max="5126" width="8.42578125" style="76" customWidth="1"/>
    <col min="5127" max="5127" width="2.7109375" style="76" customWidth="1"/>
    <col min="5128" max="5129" width="8.28515625" style="76" customWidth="1"/>
    <col min="5130" max="5130" width="2.7109375" style="76" customWidth="1"/>
    <col min="5131" max="5132" width="8.28515625" style="76" customWidth="1"/>
    <col min="5133" max="5133" width="2.7109375" style="76" customWidth="1"/>
    <col min="5134" max="5135" width="8.28515625" style="76" customWidth="1"/>
    <col min="5136" max="5136" width="2.7109375" style="76" customWidth="1"/>
    <col min="5137" max="5138" width="8.28515625" style="76" customWidth="1"/>
    <col min="5139" max="5139" width="2.7109375" style="76" customWidth="1"/>
    <col min="5140" max="5376" width="8.7109375" style="76"/>
    <col min="5377" max="5377" width="35.7109375" style="76" customWidth="1"/>
    <col min="5378" max="5379" width="8.28515625" style="76" customWidth="1"/>
    <col min="5380" max="5380" width="2.7109375" style="76" customWidth="1"/>
    <col min="5381" max="5382" width="8.42578125" style="76" customWidth="1"/>
    <col min="5383" max="5383" width="2.7109375" style="76" customWidth="1"/>
    <col min="5384" max="5385" width="8.28515625" style="76" customWidth="1"/>
    <col min="5386" max="5386" width="2.7109375" style="76" customWidth="1"/>
    <col min="5387" max="5388" width="8.28515625" style="76" customWidth="1"/>
    <col min="5389" max="5389" width="2.7109375" style="76" customWidth="1"/>
    <col min="5390" max="5391" width="8.28515625" style="76" customWidth="1"/>
    <col min="5392" max="5392" width="2.7109375" style="76" customWidth="1"/>
    <col min="5393" max="5394" width="8.28515625" style="76" customWidth="1"/>
    <col min="5395" max="5395" width="2.7109375" style="76" customWidth="1"/>
    <col min="5396" max="5632" width="8.7109375" style="76"/>
    <col min="5633" max="5633" width="35.7109375" style="76" customWidth="1"/>
    <col min="5634" max="5635" width="8.28515625" style="76" customWidth="1"/>
    <col min="5636" max="5636" width="2.7109375" style="76" customWidth="1"/>
    <col min="5637" max="5638" width="8.42578125" style="76" customWidth="1"/>
    <col min="5639" max="5639" width="2.7109375" style="76" customWidth="1"/>
    <col min="5640" max="5641" width="8.28515625" style="76" customWidth="1"/>
    <col min="5642" max="5642" width="2.7109375" style="76" customWidth="1"/>
    <col min="5643" max="5644" width="8.28515625" style="76" customWidth="1"/>
    <col min="5645" max="5645" width="2.7109375" style="76" customWidth="1"/>
    <col min="5646" max="5647" width="8.28515625" style="76" customWidth="1"/>
    <col min="5648" max="5648" width="2.7109375" style="76" customWidth="1"/>
    <col min="5649" max="5650" width="8.28515625" style="76" customWidth="1"/>
    <col min="5651" max="5651" width="2.7109375" style="76" customWidth="1"/>
    <col min="5652" max="5888" width="8.7109375" style="76"/>
    <col min="5889" max="5889" width="35.7109375" style="76" customWidth="1"/>
    <col min="5890" max="5891" width="8.28515625" style="76" customWidth="1"/>
    <col min="5892" max="5892" width="2.7109375" style="76" customWidth="1"/>
    <col min="5893" max="5894" width="8.42578125" style="76" customWidth="1"/>
    <col min="5895" max="5895" width="2.7109375" style="76" customWidth="1"/>
    <col min="5896" max="5897" width="8.28515625" style="76" customWidth="1"/>
    <col min="5898" max="5898" width="2.7109375" style="76" customWidth="1"/>
    <col min="5899" max="5900" width="8.28515625" style="76" customWidth="1"/>
    <col min="5901" max="5901" width="2.7109375" style="76" customWidth="1"/>
    <col min="5902" max="5903" width="8.28515625" style="76" customWidth="1"/>
    <col min="5904" max="5904" width="2.7109375" style="76" customWidth="1"/>
    <col min="5905" max="5906" width="8.28515625" style="76" customWidth="1"/>
    <col min="5907" max="5907" width="2.7109375" style="76" customWidth="1"/>
    <col min="5908" max="6144" width="8.7109375" style="76"/>
    <col min="6145" max="6145" width="35.7109375" style="76" customWidth="1"/>
    <col min="6146" max="6147" width="8.28515625" style="76" customWidth="1"/>
    <col min="6148" max="6148" width="2.7109375" style="76" customWidth="1"/>
    <col min="6149" max="6150" width="8.42578125" style="76" customWidth="1"/>
    <col min="6151" max="6151" width="2.7109375" style="76" customWidth="1"/>
    <col min="6152" max="6153" width="8.28515625" style="76" customWidth="1"/>
    <col min="6154" max="6154" width="2.7109375" style="76" customWidth="1"/>
    <col min="6155" max="6156" width="8.28515625" style="76" customWidth="1"/>
    <col min="6157" max="6157" width="2.7109375" style="76" customWidth="1"/>
    <col min="6158" max="6159" width="8.28515625" style="76" customWidth="1"/>
    <col min="6160" max="6160" width="2.7109375" style="76" customWidth="1"/>
    <col min="6161" max="6162" width="8.28515625" style="76" customWidth="1"/>
    <col min="6163" max="6163" width="2.7109375" style="76" customWidth="1"/>
    <col min="6164" max="6400" width="8.7109375" style="76"/>
    <col min="6401" max="6401" width="35.7109375" style="76" customWidth="1"/>
    <col min="6402" max="6403" width="8.28515625" style="76" customWidth="1"/>
    <col min="6404" max="6404" width="2.7109375" style="76" customWidth="1"/>
    <col min="6405" max="6406" width="8.42578125" style="76" customWidth="1"/>
    <col min="6407" max="6407" width="2.7109375" style="76" customWidth="1"/>
    <col min="6408" max="6409" width="8.28515625" style="76" customWidth="1"/>
    <col min="6410" max="6410" width="2.7109375" style="76" customWidth="1"/>
    <col min="6411" max="6412" width="8.28515625" style="76" customWidth="1"/>
    <col min="6413" max="6413" width="2.7109375" style="76" customWidth="1"/>
    <col min="6414" max="6415" width="8.28515625" style="76" customWidth="1"/>
    <col min="6416" max="6416" width="2.7109375" style="76" customWidth="1"/>
    <col min="6417" max="6418" width="8.28515625" style="76" customWidth="1"/>
    <col min="6419" max="6419" width="2.7109375" style="76" customWidth="1"/>
    <col min="6420" max="6656" width="8.7109375" style="76"/>
    <col min="6657" max="6657" width="35.7109375" style="76" customWidth="1"/>
    <col min="6658" max="6659" width="8.28515625" style="76" customWidth="1"/>
    <col min="6660" max="6660" width="2.7109375" style="76" customWidth="1"/>
    <col min="6661" max="6662" width="8.42578125" style="76" customWidth="1"/>
    <col min="6663" max="6663" width="2.7109375" style="76" customWidth="1"/>
    <col min="6664" max="6665" width="8.28515625" style="76" customWidth="1"/>
    <col min="6666" max="6666" width="2.7109375" style="76" customWidth="1"/>
    <col min="6667" max="6668" width="8.28515625" style="76" customWidth="1"/>
    <col min="6669" max="6669" width="2.7109375" style="76" customWidth="1"/>
    <col min="6670" max="6671" width="8.28515625" style="76" customWidth="1"/>
    <col min="6672" max="6672" width="2.7109375" style="76" customWidth="1"/>
    <col min="6673" max="6674" width="8.28515625" style="76" customWidth="1"/>
    <col min="6675" max="6675" width="2.7109375" style="76" customWidth="1"/>
    <col min="6676" max="6912" width="8.7109375" style="76"/>
    <col min="6913" max="6913" width="35.7109375" style="76" customWidth="1"/>
    <col min="6914" max="6915" width="8.28515625" style="76" customWidth="1"/>
    <col min="6916" max="6916" width="2.7109375" style="76" customWidth="1"/>
    <col min="6917" max="6918" width="8.42578125" style="76" customWidth="1"/>
    <col min="6919" max="6919" width="2.7109375" style="76" customWidth="1"/>
    <col min="6920" max="6921" width="8.28515625" style="76" customWidth="1"/>
    <col min="6922" max="6922" width="2.7109375" style="76" customWidth="1"/>
    <col min="6923" max="6924" width="8.28515625" style="76" customWidth="1"/>
    <col min="6925" max="6925" width="2.7109375" style="76" customWidth="1"/>
    <col min="6926" max="6927" width="8.28515625" style="76" customWidth="1"/>
    <col min="6928" max="6928" width="2.7109375" style="76" customWidth="1"/>
    <col min="6929" max="6930" width="8.28515625" style="76" customWidth="1"/>
    <col min="6931" max="6931" width="2.7109375" style="76" customWidth="1"/>
    <col min="6932" max="7168" width="8.7109375" style="76"/>
    <col min="7169" max="7169" width="35.7109375" style="76" customWidth="1"/>
    <col min="7170" max="7171" width="8.28515625" style="76" customWidth="1"/>
    <col min="7172" max="7172" width="2.7109375" style="76" customWidth="1"/>
    <col min="7173" max="7174" width="8.42578125" style="76" customWidth="1"/>
    <col min="7175" max="7175" width="2.7109375" style="76" customWidth="1"/>
    <col min="7176" max="7177" width="8.28515625" style="76" customWidth="1"/>
    <col min="7178" max="7178" width="2.7109375" style="76" customWidth="1"/>
    <col min="7179" max="7180" width="8.28515625" style="76" customWidth="1"/>
    <col min="7181" max="7181" width="2.7109375" style="76" customWidth="1"/>
    <col min="7182" max="7183" width="8.28515625" style="76" customWidth="1"/>
    <col min="7184" max="7184" width="2.7109375" style="76" customWidth="1"/>
    <col min="7185" max="7186" width="8.28515625" style="76" customWidth="1"/>
    <col min="7187" max="7187" width="2.7109375" style="76" customWidth="1"/>
    <col min="7188" max="7424" width="8.7109375" style="76"/>
    <col min="7425" max="7425" width="35.7109375" style="76" customWidth="1"/>
    <col min="7426" max="7427" width="8.28515625" style="76" customWidth="1"/>
    <col min="7428" max="7428" width="2.7109375" style="76" customWidth="1"/>
    <col min="7429" max="7430" width="8.42578125" style="76" customWidth="1"/>
    <col min="7431" max="7431" width="2.7109375" style="76" customWidth="1"/>
    <col min="7432" max="7433" width="8.28515625" style="76" customWidth="1"/>
    <col min="7434" max="7434" width="2.7109375" style="76" customWidth="1"/>
    <col min="7435" max="7436" width="8.28515625" style="76" customWidth="1"/>
    <col min="7437" max="7437" width="2.7109375" style="76" customWidth="1"/>
    <col min="7438" max="7439" width="8.28515625" style="76" customWidth="1"/>
    <col min="7440" max="7440" width="2.7109375" style="76" customWidth="1"/>
    <col min="7441" max="7442" width="8.28515625" style="76" customWidth="1"/>
    <col min="7443" max="7443" width="2.7109375" style="76" customWidth="1"/>
    <col min="7444" max="7680" width="8.7109375" style="76"/>
    <col min="7681" max="7681" width="35.7109375" style="76" customWidth="1"/>
    <col min="7682" max="7683" width="8.28515625" style="76" customWidth="1"/>
    <col min="7684" max="7684" width="2.7109375" style="76" customWidth="1"/>
    <col min="7685" max="7686" width="8.42578125" style="76" customWidth="1"/>
    <col min="7687" max="7687" width="2.7109375" style="76" customWidth="1"/>
    <col min="7688" max="7689" width="8.28515625" style="76" customWidth="1"/>
    <col min="7690" max="7690" width="2.7109375" style="76" customWidth="1"/>
    <col min="7691" max="7692" width="8.28515625" style="76" customWidth="1"/>
    <col min="7693" max="7693" width="2.7109375" style="76" customWidth="1"/>
    <col min="7694" max="7695" width="8.28515625" style="76" customWidth="1"/>
    <col min="7696" max="7696" width="2.7109375" style="76" customWidth="1"/>
    <col min="7697" max="7698" width="8.28515625" style="76" customWidth="1"/>
    <col min="7699" max="7699" width="2.7109375" style="76" customWidth="1"/>
    <col min="7700" max="7936" width="8.7109375" style="76"/>
    <col min="7937" max="7937" width="35.7109375" style="76" customWidth="1"/>
    <col min="7938" max="7939" width="8.28515625" style="76" customWidth="1"/>
    <col min="7940" max="7940" width="2.7109375" style="76" customWidth="1"/>
    <col min="7941" max="7942" width="8.42578125" style="76" customWidth="1"/>
    <col min="7943" max="7943" width="2.7109375" style="76" customWidth="1"/>
    <col min="7944" max="7945" width="8.28515625" style="76" customWidth="1"/>
    <col min="7946" max="7946" width="2.7109375" style="76" customWidth="1"/>
    <col min="7947" max="7948" width="8.28515625" style="76" customWidth="1"/>
    <col min="7949" max="7949" width="2.7109375" style="76" customWidth="1"/>
    <col min="7950" max="7951" width="8.28515625" style="76" customWidth="1"/>
    <col min="7952" max="7952" width="2.7109375" style="76" customWidth="1"/>
    <col min="7953" max="7954" width="8.28515625" style="76" customWidth="1"/>
    <col min="7955" max="7955" width="2.7109375" style="76" customWidth="1"/>
    <col min="7956" max="8192" width="8.7109375" style="76"/>
    <col min="8193" max="8193" width="35.7109375" style="76" customWidth="1"/>
    <col min="8194" max="8195" width="8.28515625" style="76" customWidth="1"/>
    <col min="8196" max="8196" width="2.7109375" style="76" customWidth="1"/>
    <col min="8197" max="8198" width="8.42578125" style="76" customWidth="1"/>
    <col min="8199" max="8199" width="2.7109375" style="76" customWidth="1"/>
    <col min="8200" max="8201" width="8.28515625" style="76" customWidth="1"/>
    <col min="8202" max="8202" width="2.7109375" style="76" customWidth="1"/>
    <col min="8203" max="8204" width="8.28515625" style="76" customWidth="1"/>
    <col min="8205" max="8205" width="2.7109375" style="76" customWidth="1"/>
    <col min="8206" max="8207" width="8.28515625" style="76" customWidth="1"/>
    <col min="8208" max="8208" width="2.7109375" style="76" customWidth="1"/>
    <col min="8209" max="8210" width="8.28515625" style="76" customWidth="1"/>
    <col min="8211" max="8211" width="2.7109375" style="76" customWidth="1"/>
    <col min="8212" max="8448" width="8.7109375" style="76"/>
    <col min="8449" max="8449" width="35.7109375" style="76" customWidth="1"/>
    <col min="8450" max="8451" width="8.28515625" style="76" customWidth="1"/>
    <col min="8452" max="8452" width="2.7109375" style="76" customWidth="1"/>
    <col min="8453" max="8454" width="8.42578125" style="76" customWidth="1"/>
    <col min="8455" max="8455" width="2.7109375" style="76" customWidth="1"/>
    <col min="8456" max="8457" width="8.28515625" style="76" customWidth="1"/>
    <col min="8458" max="8458" width="2.7109375" style="76" customWidth="1"/>
    <col min="8459" max="8460" width="8.28515625" style="76" customWidth="1"/>
    <col min="8461" max="8461" width="2.7109375" style="76" customWidth="1"/>
    <col min="8462" max="8463" width="8.28515625" style="76" customWidth="1"/>
    <col min="8464" max="8464" width="2.7109375" style="76" customWidth="1"/>
    <col min="8465" max="8466" width="8.28515625" style="76" customWidth="1"/>
    <col min="8467" max="8467" width="2.7109375" style="76" customWidth="1"/>
    <col min="8468" max="8704" width="8.7109375" style="76"/>
    <col min="8705" max="8705" width="35.7109375" style="76" customWidth="1"/>
    <col min="8706" max="8707" width="8.28515625" style="76" customWidth="1"/>
    <col min="8708" max="8708" width="2.7109375" style="76" customWidth="1"/>
    <col min="8709" max="8710" width="8.42578125" style="76" customWidth="1"/>
    <col min="8711" max="8711" width="2.7109375" style="76" customWidth="1"/>
    <col min="8712" max="8713" width="8.28515625" style="76" customWidth="1"/>
    <col min="8714" max="8714" width="2.7109375" style="76" customWidth="1"/>
    <col min="8715" max="8716" width="8.28515625" style="76" customWidth="1"/>
    <col min="8717" max="8717" width="2.7109375" style="76" customWidth="1"/>
    <col min="8718" max="8719" width="8.28515625" style="76" customWidth="1"/>
    <col min="8720" max="8720" width="2.7109375" style="76" customWidth="1"/>
    <col min="8721" max="8722" width="8.28515625" style="76" customWidth="1"/>
    <col min="8723" max="8723" width="2.7109375" style="76" customWidth="1"/>
    <col min="8724" max="8960" width="8.7109375" style="76"/>
    <col min="8961" max="8961" width="35.7109375" style="76" customWidth="1"/>
    <col min="8962" max="8963" width="8.28515625" style="76" customWidth="1"/>
    <col min="8964" max="8964" width="2.7109375" style="76" customWidth="1"/>
    <col min="8965" max="8966" width="8.42578125" style="76" customWidth="1"/>
    <col min="8967" max="8967" width="2.7109375" style="76" customWidth="1"/>
    <col min="8968" max="8969" width="8.28515625" style="76" customWidth="1"/>
    <col min="8970" max="8970" width="2.7109375" style="76" customWidth="1"/>
    <col min="8971" max="8972" width="8.28515625" style="76" customWidth="1"/>
    <col min="8973" max="8973" width="2.7109375" style="76" customWidth="1"/>
    <col min="8974" max="8975" width="8.28515625" style="76" customWidth="1"/>
    <col min="8976" max="8976" width="2.7109375" style="76" customWidth="1"/>
    <col min="8977" max="8978" width="8.28515625" style="76" customWidth="1"/>
    <col min="8979" max="8979" width="2.7109375" style="76" customWidth="1"/>
    <col min="8980" max="9216" width="8.7109375" style="76"/>
    <col min="9217" max="9217" width="35.7109375" style="76" customWidth="1"/>
    <col min="9218" max="9219" width="8.28515625" style="76" customWidth="1"/>
    <col min="9220" max="9220" width="2.7109375" style="76" customWidth="1"/>
    <col min="9221" max="9222" width="8.42578125" style="76" customWidth="1"/>
    <col min="9223" max="9223" width="2.7109375" style="76" customWidth="1"/>
    <col min="9224" max="9225" width="8.28515625" style="76" customWidth="1"/>
    <col min="9226" max="9226" width="2.7109375" style="76" customWidth="1"/>
    <col min="9227" max="9228" width="8.28515625" style="76" customWidth="1"/>
    <col min="9229" max="9229" width="2.7109375" style="76" customWidth="1"/>
    <col min="9230" max="9231" width="8.28515625" style="76" customWidth="1"/>
    <col min="9232" max="9232" width="2.7109375" style="76" customWidth="1"/>
    <col min="9233" max="9234" width="8.28515625" style="76" customWidth="1"/>
    <col min="9235" max="9235" width="2.7109375" style="76" customWidth="1"/>
    <col min="9236" max="9472" width="8.7109375" style="76"/>
    <col min="9473" max="9473" width="35.7109375" style="76" customWidth="1"/>
    <col min="9474" max="9475" width="8.28515625" style="76" customWidth="1"/>
    <col min="9476" max="9476" width="2.7109375" style="76" customWidth="1"/>
    <col min="9477" max="9478" width="8.42578125" style="76" customWidth="1"/>
    <col min="9479" max="9479" width="2.7109375" style="76" customWidth="1"/>
    <col min="9480" max="9481" width="8.28515625" style="76" customWidth="1"/>
    <col min="9482" max="9482" width="2.7109375" style="76" customWidth="1"/>
    <col min="9483" max="9484" width="8.28515625" style="76" customWidth="1"/>
    <col min="9485" max="9485" width="2.7109375" style="76" customWidth="1"/>
    <col min="9486" max="9487" width="8.28515625" style="76" customWidth="1"/>
    <col min="9488" max="9488" width="2.7109375" style="76" customWidth="1"/>
    <col min="9489" max="9490" width="8.28515625" style="76" customWidth="1"/>
    <col min="9491" max="9491" width="2.7109375" style="76" customWidth="1"/>
    <col min="9492" max="9728" width="8.7109375" style="76"/>
    <col min="9729" max="9729" width="35.7109375" style="76" customWidth="1"/>
    <col min="9730" max="9731" width="8.28515625" style="76" customWidth="1"/>
    <col min="9732" max="9732" width="2.7109375" style="76" customWidth="1"/>
    <col min="9733" max="9734" width="8.42578125" style="76" customWidth="1"/>
    <col min="9735" max="9735" width="2.7109375" style="76" customWidth="1"/>
    <col min="9736" max="9737" width="8.28515625" style="76" customWidth="1"/>
    <col min="9738" max="9738" width="2.7109375" style="76" customWidth="1"/>
    <col min="9739" max="9740" width="8.28515625" style="76" customWidth="1"/>
    <col min="9741" max="9741" width="2.7109375" style="76" customWidth="1"/>
    <col min="9742" max="9743" width="8.28515625" style="76" customWidth="1"/>
    <col min="9744" max="9744" width="2.7109375" style="76" customWidth="1"/>
    <col min="9745" max="9746" width="8.28515625" style="76" customWidth="1"/>
    <col min="9747" max="9747" width="2.7109375" style="76" customWidth="1"/>
    <col min="9748" max="9984" width="8.7109375" style="76"/>
    <col min="9985" max="9985" width="35.7109375" style="76" customWidth="1"/>
    <col min="9986" max="9987" width="8.28515625" style="76" customWidth="1"/>
    <col min="9988" max="9988" width="2.7109375" style="76" customWidth="1"/>
    <col min="9989" max="9990" width="8.42578125" style="76" customWidth="1"/>
    <col min="9991" max="9991" width="2.7109375" style="76" customWidth="1"/>
    <col min="9992" max="9993" width="8.28515625" style="76" customWidth="1"/>
    <col min="9994" max="9994" width="2.7109375" style="76" customWidth="1"/>
    <col min="9995" max="9996" width="8.28515625" style="76" customWidth="1"/>
    <col min="9997" max="9997" width="2.7109375" style="76" customWidth="1"/>
    <col min="9998" max="9999" width="8.28515625" style="76" customWidth="1"/>
    <col min="10000" max="10000" width="2.7109375" style="76" customWidth="1"/>
    <col min="10001" max="10002" width="8.28515625" style="76" customWidth="1"/>
    <col min="10003" max="10003" width="2.7109375" style="76" customWidth="1"/>
    <col min="10004" max="10240" width="8.7109375" style="76"/>
    <col min="10241" max="10241" width="35.7109375" style="76" customWidth="1"/>
    <col min="10242" max="10243" width="8.28515625" style="76" customWidth="1"/>
    <col min="10244" max="10244" width="2.7109375" style="76" customWidth="1"/>
    <col min="10245" max="10246" width="8.42578125" style="76" customWidth="1"/>
    <col min="10247" max="10247" width="2.7109375" style="76" customWidth="1"/>
    <col min="10248" max="10249" width="8.28515625" style="76" customWidth="1"/>
    <col min="10250" max="10250" width="2.7109375" style="76" customWidth="1"/>
    <col min="10251" max="10252" width="8.28515625" style="76" customWidth="1"/>
    <col min="10253" max="10253" width="2.7109375" style="76" customWidth="1"/>
    <col min="10254" max="10255" width="8.28515625" style="76" customWidth="1"/>
    <col min="10256" max="10256" width="2.7109375" style="76" customWidth="1"/>
    <col min="10257" max="10258" width="8.28515625" style="76" customWidth="1"/>
    <col min="10259" max="10259" width="2.7109375" style="76" customWidth="1"/>
    <col min="10260" max="10496" width="8.7109375" style="76"/>
    <col min="10497" max="10497" width="35.7109375" style="76" customWidth="1"/>
    <col min="10498" max="10499" width="8.28515625" style="76" customWidth="1"/>
    <col min="10500" max="10500" width="2.7109375" style="76" customWidth="1"/>
    <col min="10501" max="10502" width="8.42578125" style="76" customWidth="1"/>
    <col min="10503" max="10503" width="2.7109375" style="76" customWidth="1"/>
    <col min="10504" max="10505" width="8.28515625" style="76" customWidth="1"/>
    <col min="10506" max="10506" width="2.7109375" style="76" customWidth="1"/>
    <col min="10507" max="10508" width="8.28515625" style="76" customWidth="1"/>
    <col min="10509" max="10509" width="2.7109375" style="76" customWidth="1"/>
    <col min="10510" max="10511" width="8.28515625" style="76" customWidth="1"/>
    <col min="10512" max="10512" width="2.7109375" style="76" customWidth="1"/>
    <col min="10513" max="10514" width="8.28515625" style="76" customWidth="1"/>
    <col min="10515" max="10515" width="2.7109375" style="76" customWidth="1"/>
    <col min="10516" max="10752" width="8.7109375" style="76"/>
    <col min="10753" max="10753" width="35.7109375" style="76" customWidth="1"/>
    <col min="10754" max="10755" width="8.28515625" style="76" customWidth="1"/>
    <col min="10756" max="10756" width="2.7109375" style="76" customWidth="1"/>
    <col min="10757" max="10758" width="8.42578125" style="76" customWidth="1"/>
    <col min="10759" max="10759" width="2.7109375" style="76" customWidth="1"/>
    <col min="10760" max="10761" width="8.28515625" style="76" customWidth="1"/>
    <col min="10762" max="10762" width="2.7109375" style="76" customWidth="1"/>
    <col min="10763" max="10764" width="8.28515625" style="76" customWidth="1"/>
    <col min="10765" max="10765" width="2.7109375" style="76" customWidth="1"/>
    <col min="10766" max="10767" width="8.28515625" style="76" customWidth="1"/>
    <col min="10768" max="10768" width="2.7109375" style="76" customWidth="1"/>
    <col min="10769" max="10770" width="8.28515625" style="76" customWidth="1"/>
    <col min="10771" max="10771" width="2.7109375" style="76" customWidth="1"/>
    <col min="10772" max="11008" width="8.7109375" style="76"/>
    <col min="11009" max="11009" width="35.7109375" style="76" customWidth="1"/>
    <col min="11010" max="11011" width="8.28515625" style="76" customWidth="1"/>
    <col min="11012" max="11012" width="2.7109375" style="76" customWidth="1"/>
    <col min="11013" max="11014" width="8.42578125" style="76" customWidth="1"/>
    <col min="11015" max="11015" width="2.7109375" style="76" customWidth="1"/>
    <col min="11016" max="11017" width="8.28515625" style="76" customWidth="1"/>
    <col min="11018" max="11018" width="2.7109375" style="76" customWidth="1"/>
    <col min="11019" max="11020" width="8.28515625" style="76" customWidth="1"/>
    <col min="11021" max="11021" width="2.7109375" style="76" customWidth="1"/>
    <col min="11022" max="11023" width="8.28515625" style="76" customWidth="1"/>
    <col min="11024" max="11024" width="2.7109375" style="76" customWidth="1"/>
    <col min="11025" max="11026" width="8.28515625" style="76" customWidth="1"/>
    <col min="11027" max="11027" width="2.7109375" style="76" customWidth="1"/>
    <col min="11028" max="11264" width="8.7109375" style="76"/>
    <col min="11265" max="11265" width="35.7109375" style="76" customWidth="1"/>
    <col min="11266" max="11267" width="8.28515625" style="76" customWidth="1"/>
    <col min="11268" max="11268" width="2.7109375" style="76" customWidth="1"/>
    <col min="11269" max="11270" width="8.42578125" style="76" customWidth="1"/>
    <col min="11271" max="11271" width="2.7109375" style="76" customWidth="1"/>
    <col min="11272" max="11273" width="8.28515625" style="76" customWidth="1"/>
    <col min="11274" max="11274" width="2.7109375" style="76" customWidth="1"/>
    <col min="11275" max="11276" width="8.28515625" style="76" customWidth="1"/>
    <col min="11277" max="11277" width="2.7109375" style="76" customWidth="1"/>
    <col min="11278" max="11279" width="8.28515625" style="76" customWidth="1"/>
    <col min="11280" max="11280" width="2.7109375" style="76" customWidth="1"/>
    <col min="11281" max="11282" width="8.28515625" style="76" customWidth="1"/>
    <col min="11283" max="11283" width="2.7109375" style="76" customWidth="1"/>
    <col min="11284" max="11520" width="8.7109375" style="76"/>
    <col min="11521" max="11521" width="35.7109375" style="76" customWidth="1"/>
    <col min="11522" max="11523" width="8.28515625" style="76" customWidth="1"/>
    <col min="11524" max="11524" width="2.7109375" style="76" customWidth="1"/>
    <col min="11525" max="11526" width="8.42578125" style="76" customWidth="1"/>
    <col min="11527" max="11527" width="2.7109375" style="76" customWidth="1"/>
    <col min="11528" max="11529" width="8.28515625" style="76" customWidth="1"/>
    <col min="11530" max="11530" width="2.7109375" style="76" customWidth="1"/>
    <col min="11531" max="11532" width="8.28515625" style="76" customWidth="1"/>
    <col min="11533" max="11533" width="2.7109375" style="76" customWidth="1"/>
    <col min="11534" max="11535" width="8.28515625" style="76" customWidth="1"/>
    <col min="11536" max="11536" width="2.7109375" style="76" customWidth="1"/>
    <col min="11537" max="11538" width="8.28515625" style="76" customWidth="1"/>
    <col min="11539" max="11539" width="2.7109375" style="76" customWidth="1"/>
    <col min="11540" max="11776" width="8.7109375" style="76"/>
    <col min="11777" max="11777" width="35.7109375" style="76" customWidth="1"/>
    <col min="11778" max="11779" width="8.28515625" style="76" customWidth="1"/>
    <col min="11780" max="11780" width="2.7109375" style="76" customWidth="1"/>
    <col min="11781" max="11782" width="8.42578125" style="76" customWidth="1"/>
    <col min="11783" max="11783" width="2.7109375" style="76" customWidth="1"/>
    <col min="11784" max="11785" width="8.28515625" style="76" customWidth="1"/>
    <col min="11786" max="11786" width="2.7109375" style="76" customWidth="1"/>
    <col min="11787" max="11788" width="8.28515625" style="76" customWidth="1"/>
    <col min="11789" max="11789" width="2.7109375" style="76" customWidth="1"/>
    <col min="11790" max="11791" width="8.28515625" style="76" customWidth="1"/>
    <col min="11792" max="11792" width="2.7109375" style="76" customWidth="1"/>
    <col min="11793" max="11794" width="8.28515625" style="76" customWidth="1"/>
    <col min="11795" max="11795" width="2.7109375" style="76" customWidth="1"/>
    <col min="11796" max="12032" width="8.7109375" style="76"/>
    <col min="12033" max="12033" width="35.7109375" style="76" customWidth="1"/>
    <col min="12034" max="12035" width="8.28515625" style="76" customWidth="1"/>
    <col min="12036" max="12036" width="2.7109375" style="76" customWidth="1"/>
    <col min="12037" max="12038" width="8.42578125" style="76" customWidth="1"/>
    <col min="12039" max="12039" width="2.7109375" style="76" customWidth="1"/>
    <col min="12040" max="12041" width="8.28515625" style="76" customWidth="1"/>
    <col min="12042" max="12042" width="2.7109375" style="76" customWidth="1"/>
    <col min="12043" max="12044" width="8.28515625" style="76" customWidth="1"/>
    <col min="12045" max="12045" width="2.7109375" style="76" customWidth="1"/>
    <col min="12046" max="12047" width="8.28515625" style="76" customWidth="1"/>
    <col min="12048" max="12048" width="2.7109375" style="76" customWidth="1"/>
    <col min="12049" max="12050" width="8.28515625" style="76" customWidth="1"/>
    <col min="12051" max="12051" width="2.7109375" style="76" customWidth="1"/>
    <col min="12052" max="12288" width="8.7109375" style="76"/>
    <col min="12289" max="12289" width="35.7109375" style="76" customWidth="1"/>
    <col min="12290" max="12291" width="8.28515625" style="76" customWidth="1"/>
    <col min="12292" max="12292" width="2.7109375" style="76" customWidth="1"/>
    <col min="12293" max="12294" width="8.42578125" style="76" customWidth="1"/>
    <col min="12295" max="12295" width="2.7109375" style="76" customWidth="1"/>
    <col min="12296" max="12297" width="8.28515625" style="76" customWidth="1"/>
    <col min="12298" max="12298" width="2.7109375" style="76" customWidth="1"/>
    <col min="12299" max="12300" width="8.28515625" style="76" customWidth="1"/>
    <col min="12301" max="12301" width="2.7109375" style="76" customWidth="1"/>
    <col min="12302" max="12303" width="8.28515625" style="76" customWidth="1"/>
    <col min="12304" max="12304" width="2.7109375" style="76" customWidth="1"/>
    <col min="12305" max="12306" width="8.28515625" style="76" customWidth="1"/>
    <col min="12307" max="12307" width="2.7109375" style="76" customWidth="1"/>
    <col min="12308" max="12544" width="8.7109375" style="76"/>
    <col min="12545" max="12545" width="35.7109375" style="76" customWidth="1"/>
    <col min="12546" max="12547" width="8.28515625" style="76" customWidth="1"/>
    <col min="12548" max="12548" width="2.7109375" style="76" customWidth="1"/>
    <col min="12549" max="12550" width="8.42578125" style="76" customWidth="1"/>
    <col min="12551" max="12551" width="2.7109375" style="76" customWidth="1"/>
    <col min="12552" max="12553" width="8.28515625" style="76" customWidth="1"/>
    <col min="12554" max="12554" width="2.7109375" style="76" customWidth="1"/>
    <col min="12555" max="12556" width="8.28515625" style="76" customWidth="1"/>
    <col min="12557" max="12557" width="2.7109375" style="76" customWidth="1"/>
    <col min="12558" max="12559" width="8.28515625" style="76" customWidth="1"/>
    <col min="12560" max="12560" width="2.7109375" style="76" customWidth="1"/>
    <col min="12561" max="12562" width="8.28515625" style="76" customWidth="1"/>
    <col min="12563" max="12563" width="2.7109375" style="76" customWidth="1"/>
    <col min="12564" max="12800" width="8.7109375" style="76"/>
    <col min="12801" max="12801" width="35.7109375" style="76" customWidth="1"/>
    <col min="12802" max="12803" width="8.28515625" style="76" customWidth="1"/>
    <col min="12804" max="12804" width="2.7109375" style="76" customWidth="1"/>
    <col min="12805" max="12806" width="8.42578125" style="76" customWidth="1"/>
    <col min="12807" max="12807" width="2.7109375" style="76" customWidth="1"/>
    <col min="12808" max="12809" width="8.28515625" style="76" customWidth="1"/>
    <col min="12810" max="12810" width="2.7109375" style="76" customWidth="1"/>
    <col min="12811" max="12812" width="8.28515625" style="76" customWidth="1"/>
    <col min="12813" max="12813" width="2.7109375" style="76" customWidth="1"/>
    <col min="12814" max="12815" width="8.28515625" style="76" customWidth="1"/>
    <col min="12816" max="12816" width="2.7109375" style="76" customWidth="1"/>
    <col min="12817" max="12818" width="8.28515625" style="76" customWidth="1"/>
    <col min="12819" max="12819" width="2.7109375" style="76" customWidth="1"/>
    <col min="12820" max="13056" width="8.7109375" style="76"/>
    <col min="13057" max="13057" width="35.7109375" style="76" customWidth="1"/>
    <col min="13058" max="13059" width="8.28515625" style="76" customWidth="1"/>
    <col min="13060" max="13060" width="2.7109375" style="76" customWidth="1"/>
    <col min="13061" max="13062" width="8.42578125" style="76" customWidth="1"/>
    <col min="13063" max="13063" width="2.7109375" style="76" customWidth="1"/>
    <col min="13064" max="13065" width="8.28515625" style="76" customWidth="1"/>
    <col min="13066" max="13066" width="2.7109375" style="76" customWidth="1"/>
    <col min="13067" max="13068" width="8.28515625" style="76" customWidth="1"/>
    <col min="13069" max="13069" width="2.7109375" style="76" customWidth="1"/>
    <col min="13070" max="13071" width="8.28515625" style="76" customWidth="1"/>
    <col min="13072" max="13072" width="2.7109375" style="76" customWidth="1"/>
    <col min="13073" max="13074" width="8.28515625" style="76" customWidth="1"/>
    <col min="13075" max="13075" width="2.7109375" style="76" customWidth="1"/>
    <col min="13076" max="13312" width="8.7109375" style="76"/>
    <col min="13313" max="13313" width="35.7109375" style="76" customWidth="1"/>
    <col min="13314" max="13315" width="8.28515625" style="76" customWidth="1"/>
    <col min="13316" max="13316" width="2.7109375" style="76" customWidth="1"/>
    <col min="13317" max="13318" width="8.42578125" style="76" customWidth="1"/>
    <col min="13319" max="13319" width="2.7109375" style="76" customWidth="1"/>
    <col min="13320" max="13321" width="8.28515625" style="76" customWidth="1"/>
    <col min="13322" max="13322" width="2.7109375" style="76" customWidth="1"/>
    <col min="13323" max="13324" width="8.28515625" style="76" customWidth="1"/>
    <col min="13325" max="13325" width="2.7109375" style="76" customWidth="1"/>
    <col min="13326" max="13327" width="8.28515625" style="76" customWidth="1"/>
    <col min="13328" max="13328" width="2.7109375" style="76" customWidth="1"/>
    <col min="13329" max="13330" width="8.28515625" style="76" customWidth="1"/>
    <col min="13331" max="13331" width="2.7109375" style="76" customWidth="1"/>
    <col min="13332" max="13568" width="8.7109375" style="76"/>
    <col min="13569" max="13569" width="35.7109375" style="76" customWidth="1"/>
    <col min="13570" max="13571" width="8.28515625" style="76" customWidth="1"/>
    <col min="13572" max="13572" width="2.7109375" style="76" customWidth="1"/>
    <col min="13573" max="13574" width="8.42578125" style="76" customWidth="1"/>
    <col min="13575" max="13575" width="2.7109375" style="76" customWidth="1"/>
    <col min="13576" max="13577" width="8.28515625" style="76" customWidth="1"/>
    <col min="13578" max="13578" width="2.7109375" style="76" customWidth="1"/>
    <col min="13579" max="13580" width="8.28515625" style="76" customWidth="1"/>
    <col min="13581" max="13581" width="2.7109375" style="76" customWidth="1"/>
    <col min="13582" max="13583" width="8.28515625" style="76" customWidth="1"/>
    <col min="13584" max="13584" width="2.7109375" style="76" customWidth="1"/>
    <col min="13585" max="13586" width="8.28515625" style="76" customWidth="1"/>
    <col min="13587" max="13587" width="2.7109375" style="76" customWidth="1"/>
    <col min="13588" max="13824" width="8.7109375" style="76"/>
    <col min="13825" max="13825" width="35.7109375" style="76" customWidth="1"/>
    <col min="13826" max="13827" width="8.28515625" style="76" customWidth="1"/>
    <col min="13828" max="13828" width="2.7109375" style="76" customWidth="1"/>
    <col min="13829" max="13830" width="8.42578125" style="76" customWidth="1"/>
    <col min="13831" max="13831" width="2.7109375" style="76" customWidth="1"/>
    <col min="13832" max="13833" width="8.28515625" style="76" customWidth="1"/>
    <col min="13834" max="13834" width="2.7109375" style="76" customWidth="1"/>
    <col min="13835" max="13836" width="8.28515625" style="76" customWidth="1"/>
    <col min="13837" max="13837" width="2.7109375" style="76" customWidth="1"/>
    <col min="13838" max="13839" width="8.28515625" style="76" customWidth="1"/>
    <col min="13840" max="13840" width="2.7109375" style="76" customWidth="1"/>
    <col min="13841" max="13842" width="8.28515625" style="76" customWidth="1"/>
    <col min="13843" max="13843" width="2.7109375" style="76" customWidth="1"/>
    <col min="13844" max="14080" width="8.7109375" style="76"/>
    <col min="14081" max="14081" width="35.7109375" style="76" customWidth="1"/>
    <col min="14082" max="14083" width="8.28515625" style="76" customWidth="1"/>
    <col min="14084" max="14084" width="2.7109375" style="76" customWidth="1"/>
    <col min="14085" max="14086" width="8.42578125" style="76" customWidth="1"/>
    <col min="14087" max="14087" width="2.7109375" style="76" customWidth="1"/>
    <col min="14088" max="14089" width="8.28515625" style="76" customWidth="1"/>
    <col min="14090" max="14090" width="2.7109375" style="76" customWidth="1"/>
    <col min="14091" max="14092" width="8.28515625" style="76" customWidth="1"/>
    <col min="14093" max="14093" width="2.7109375" style="76" customWidth="1"/>
    <col min="14094" max="14095" width="8.28515625" style="76" customWidth="1"/>
    <col min="14096" max="14096" width="2.7109375" style="76" customWidth="1"/>
    <col min="14097" max="14098" width="8.28515625" style="76" customWidth="1"/>
    <col min="14099" max="14099" width="2.7109375" style="76" customWidth="1"/>
    <col min="14100" max="14336" width="8.7109375" style="76"/>
    <col min="14337" max="14337" width="35.7109375" style="76" customWidth="1"/>
    <col min="14338" max="14339" width="8.28515625" style="76" customWidth="1"/>
    <col min="14340" max="14340" width="2.7109375" style="76" customWidth="1"/>
    <col min="14341" max="14342" width="8.42578125" style="76" customWidth="1"/>
    <col min="14343" max="14343" width="2.7109375" style="76" customWidth="1"/>
    <col min="14344" max="14345" width="8.28515625" style="76" customWidth="1"/>
    <col min="14346" max="14346" width="2.7109375" style="76" customWidth="1"/>
    <col min="14347" max="14348" width="8.28515625" style="76" customWidth="1"/>
    <col min="14349" max="14349" width="2.7109375" style="76" customWidth="1"/>
    <col min="14350" max="14351" width="8.28515625" style="76" customWidth="1"/>
    <col min="14352" max="14352" width="2.7109375" style="76" customWidth="1"/>
    <col min="14353" max="14354" width="8.28515625" style="76" customWidth="1"/>
    <col min="14355" max="14355" width="2.7109375" style="76" customWidth="1"/>
    <col min="14356" max="14592" width="8.7109375" style="76"/>
    <col min="14593" max="14593" width="35.7109375" style="76" customWidth="1"/>
    <col min="14594" max="14595" width="8.28515625" style="76" customWidth="1"/>
    <col min="14596" max="14596" width="2.7109375" style="76" customWidth="1"/>
    <col min="14597" max="14598" width="8.42578125" style="76" customWidth="1"/>
    <col min="14599" max="14599" width="2.7109375" style="76" customWidth="1"/>
    <col min="14600" max="14601" width="8.28515625" style="76" customWidth="1"/>
    <col min="14602" max="14602" width="2.7109375" style="76" customWidth="1"/>
    <col min="14603" max="14604" width="8.28515625" style="76" customWidth="1"/>
    <col min="14605" max="14605" width="2.7109375" style="76" customWidth="1"/>
    <col min="14606" max="14607" width="8.28515625" style="76" customWidth="1"/>
    <col min="14608" max="14608" width="2.7109375" style="76" customWidth="1"/>
    <col min="14609" max="14610" width="8.28515625" style="76" customWidth="1"/>
    <col min="14611" max="14611" width="2.7109375" style="76" customWidth="1"/>
    <col min="14612" max="14848" width="8.7109375" style="76"/>
    <col min="14849" max="14849" width="35.7109375" style="76" customWidth="1"/>
    <col min="14850" max="14851" width="8.28515625" style="76" customWidth="1"/>
    <col min="14852" max="14852" width="2.7109375" style="76" customWidth="1"/>
    <col min="14853" max="14854" width="8.42578125" style="76" customWidth="1"/>
    <col min="14855" max="14855" width="2.7109375" style="76" customWidth="1"/>
    <col min="14856" max="14857" width="8.28515625" style="76" customWidth="1"/>
    <col min="14858" max="14858" width="2.7109375" style="76" customWidth="1"/>
    <col min="14859" max="14860" width="8.28515625" style="76" customWidth="1"/>
    <col min="14861" max="14861" width="2.7109375" style="76" customWidth="1"/>
    <col min="14862" max="14863" width="8.28515625" style="76" customWidth="1"/>
    <col min="14864" max="14864" width="2.7109375" style="76" customWidth="1"/>
    <col min="14865" max="14866" width="8.28515625" style="76" customWidth="1"/>
    <col min="14867" max="14867" width="2.7109375" style="76" customWidth="1"/>
    <col min="14868" max="15104" width="8.7109375" style="76"/>
    <col min="15105" max="15105" width="35.7109375" style="76" customWidth="1"/>
    <col min="15106" max="15107" width="8.28515625" style="76" customWidth="1"/>
    <col min="15108" max="15108" width="2.7109375" style="76" customWidth="1"/>
    <col min="15109" max="15110" width="8.42578125" style="76" customWidth="1"/>
    <col min="15111" max="15111" width="2.7109375" style="76" customWidth="1"/>
    <col min="15112" max="15113" width="8.28515625" style="76" customWidth="1"/>
    <col min="15114" max="15114" width="2.7109375" style="76" customWidth="1"/>
    <col min="15115" max="15116" width="8.28515625" style="76" customWidth="1"/>
    <col min="15117" max="15117" width="2.7109375" style="76" customWidth="1"/>
    <col min="15118" max="15119" width="8.28515625" style="76" customWidth="1"/>
    <col min="15120" max="15120" width="2.7109375" style="76" customWidth="1"/>
    <col min="15121" max="15122" width="8.28515625" style="76" customWidth="1"/>
    <col min="15123" max="15123" width="2.7109375" style="76" customWidth="1"/>
    <col min="15124" max="15360" width="8.7109375" style="76"/>
    <col min="15361" max="15361" width="35.7109375" style="76" customWidth="1"/>
    <col min="15362" max="15363" width="8.28515625" style="76" customWidth="1"/>
    <col min="15364" max="15364" width="2.7109375" style="76" customWidth="1"/>
    <col min="15365" max="15366" width="8.42578125" style="76" customWidth="1"/>
    <col min="15367" max="15367" width="2.7109375" style="76" customWidth="1"/>
    <col min="15368" max="15369" width="8.28515625" style="76" customWidth="1"/>
    <col min="15370" max="15370" width="2.7109375" style="76" customWidth="1"/>
    <col min="15371" max="15372" width="8.28515625" style="76" customWidth="1"/>
    <col min="15373" max="15373" width="2.7109375" style="76" customWidth="1"/>
    <col min="15374" max="15375" width="8.28515625" style="76" customWidth="1"/>
    <col min="15376" max="15376" width="2.7109375" style="76" customWidth="1"/>
    <col min="15377" max="15378" width="8.28515625" style="76" customWidth="1"/>
    <col min="15379" max="15379" width="2.7109375" style="76" customWidth="1"/>
    <col min="15380" max="15616" width="8.7109375" style="76"/>
    <col min="15617" max="15617" width="35.7109375" style="76" customWidth="1"/>
    <col min="15618" max="15619" width="8.28515625" style="76" customWidth="1"/>
    <col min="15620" max="15620" width="2.7109375" style="76" customWidth="1"/>
    <col min="15621" max="15622" width="8.42578125" style="76" customWidth="1"/>
    <col min="15623" max="15623" width="2.7109375" style="76" customWidth="1"/>
    <col min="15624" max="15625" width="8.28515625" style="76" customWidth="1"/>
    <col min="15626" max="15626" width="2.7109375" style="76" customWidth="1"/>
    <col min="15627" max="15628" width="8.28515625" style="76" customWidth="1"/>
    <col min="15629" max="15629" width="2.7109375" style="76" customWidth="1"/>
    <col min="15630" max="15631" width="8.28515625" style="76" customWidth="1"/>
    <col min="15632" max="15632" width="2.7109375" style="76" customWidth="1"/>
    <col min="15633" max="15634" width="8.28515625" style="76" customWidth="1"/>
    <col min="15635" max="15635" width="2.7109375" style="76" customWidth="1"/>
    <col min="15636" max="15872" width="8.7109375" style="76"/>
    <col min="15873" max="15873" width="35.7109375" style="76" customWidth="1"/>
    <col min="15874" max="15875" width="8.28515625" style="76" customWidth="1"/>
    <col min="15876" max="15876" width="2.7109375" style="76" customWidth="1"/>
    <col min="15877" max="15878" width="8.42578125" style="76" customWidth="1"/>
    <col min="15879" max="15879" width="2.7109375" style="76" customWidth="1"/>
    <col min="15880" max="15881" width="8.28515625" style="76" customWidth="1"/>
    <col min="15882" max="15882" width="2.7109375" style="76" customWidth="1"/>
    <col min="15883" max="15884" width="8.28515625" style="76" customWidth="1"/>
    <col min="15885" max="15885" width="2.7109375" style="76" customWidth="1"/>
    <col min="15886" max="15887" width="8.28515625" style="76" customWidth="1"/>
    <col min="15888" max="15888" width="2.7109375" style="76" customWidth="1"/>
    <col min="15889" max="15890" width="8.28515625" style="76" customWidth="1"/>
    <col min="15891" max="15891" width="2.7109375" style="76" customWidth="1"/>
    <col min="15892" max="16128" width="8.7109375" style="76"/>
    <col min="16129" max="16129" width="35.7109375" style="76" customWidth="1"/>
    <col min="16130" max="16131" width="8.28515625" style="76" customWidth="1"/>
    <col min="16132" max="16132" width="2.7109375" style="76" customWidth="1"/>
    <col min="16133" max="16134" width="8.42578125" style="76" customWidth="1"/>
    <col min="16135" max="16135" width="2.7109375" style="76" customWidth="1"/>
    <col min="16136" max="16137" width="8.28515625" style="76" customWidth="1"/>
    <col min="16138" max="16138" width="2.7109375" style="76" customWidth="1"/>
    <col min="16139" max="16140" width="8.28515625" style="76" customWidth="1"/>
    <col min="16141" max="16141" width="2.7109375" style="76" customWidth="1"/>
    <col min="16142" max="16143" width="8.28515625" style="76" customWidth="1"/>
    <col min="16144" max="16144" width="2.7109375" style="76" customWidth="1"/>
    <col min="16145" max="16146" width="8.28515625" style="76" customWidth="1"/>
    <col min="16147" max="16147" width="2.7109375" style="76" customWidth="1"/>
    <col min="16148" max="16384" width="8.7109375" style="76"/>
  </cols>
  <sheetData>
    <row r="1" spans="1:19">
      <c r="A1" s="76" t="s">
        <v>341</v>
      </c>
      <c r="H1" s="115"/>
      <c r="I1" s="115"/>
      <c r="J1" s="115"/>
    </row>
    <row r="2" spans="1:19">
      <c r="A2" s="76" t="s">
        <v>342</v>
      </c>
    </row>
    <row r="3" spans="1:19" ht="7.5" customHeight="1"/>
    <row r="4" spans="1:19">
      <c r="A4" s="115" t="s">
        <v>610</v>
      </c>
    </row>
    <row r="5" spans="1:19" ht="9" customHeight="1" thickBot="1">
      <c r="S5" s="113"/>
    </row>
    <row r="6" spans="1:19">
      <c r="A6" s="116"/>
      <c r="B6" s="117"/>
      <c r="C6" s="117"/>
      <c r="D6" s="117"/>
      <c r="E6" s="117"/>
      <c r="F6" s="117"/>
      <c r="G6" s="117"/>
      <c r="H6" s="117"/>
      <c r="I6" s="117"/>
      <c r="J6" s="117"/>
      <c r="K6" s="117"/>
      <c r="L6" s="117"/>
      <c r="M6" s="117"/>
      <c r="N6" s="117"/>
      <c r="O6" s="117"/>
      <c r="P6" s="117"/>
      <c r="Q6" s="117"/>
      <c r="R6" s="117"/>
      <c r="S6" s="117"/>
    </row>
    <row r="7" spans="1:19">
      <c r="A7" s="76" t="s">
        <v>81</v>
      </c>
      <c r="H7" s="113" t="s">
        <v>330</v>
      </c>
      <c r="K7" s="113" t="s">
        <v>331</v>
      </c>
      <c r="N7" s="113" t="s">
        <v>332</v>
      </c>
    </row>
    <row r="8" spans="1:19" ht="14.25">
      <c r="A8" s="76" t="s">
        <v>343</v>
      </c>
      <c r="B8" s="113" t="s">
        <v>344</v>
      </c>
      <c r="E8" s="175" t="s">
        <v>345</v>
      </c>
      <c r="F8" s="175"/>
      <c r="G8" s="175"/>
      <c r="H8" s="113" t="s">
        <v>336</v>
      </c>
      <c r="K8" s="113" t="s">
        <v>337</v>
      </c>
      <c r="N8" s="113" t="s">
        <v>338</v>
      </c>
      <c r="Q8" s="113" t="s">
        <v>339</v>
      </c>
    </row>
    <row r="9" spans="1:19">
      <c r="A9" s="76" t="s">
        <v>346</v>
      </c>
      <c r="B9" s="120" t="s">
        <v>162</v>
      </c>
      <c r="C9" s="120" t="s">
        <v>87</v>
      </c>
      <c r="D9" s="152"/>
      <c r="E9" s="120" t="s">
        <v>162</v>
      </c>
      <c r="F9" s="120" t="s">
        <v>87</v>
      </c>
      <c r="G9" s="152"/>
      <c r="H9" s="120" t="s">
        <v>162</v>
      </c>
      <c r="I9" s="120" t="s">
        <v>87</v>
      </c>
      <c r="J9" s="152"/>
      <c r="K9" s="120" t="s">
        <v>162</v>
      </c>
      <c r="L9" s="120" t="s">
        <v>87</v>
      </c>
      <c r="M9" s="152"/>
      <c r="N9" s="120" t="s">
        <v>162</v>
      </c>
      <c r="O9" s="120" t="s">
        <v>87</v>
      </c>
      <c r="P9" s="152"/>
      <c r="Q9" s="120" t="s">
        <v>162</v>
      </c>
      <c r="R9" s="120" t="s">
        <v>87</v>
      </c>
    </row>
    <row r="10" spans="1:19" ht="13.5" thickBot="1">
      <c r="A10" s="123"/>
      <c r="B10" s="124"/>
      <c r="C10" s="124"/>
      <c r="D10" s="124"/>
      <c r="E10" s="124"/>
      <c r="F10" s="124"/>
      <c r="G10" s="124"/>
      <c r="H10" s="124"/>
      <c r="I10" s="124"/>
      <c r="J10" s="124"/>
      <c r="K10" s="124"/>
      <c r="L10" s="124"/>
      <c r="M10" s="124"/>
      <c r="N10" s="124"/>
      <c r="O10" s="124"/>
      <c r="P10" s="124"/>
      <c r="Q10" s="124"/>
      <c r="R10" s="124"/>
      <c r="S10" s="124"/>
    </row>
    <row r="11" spans="1:19" ht="9" customHeight="1"/>
    <row r="12" spans="1:19" ht="13.35" customHeight="1">
      <c r="A12" s="127" t="s">
        <v>164</v>
      </c>
      <c r="B12" s="113">
        <f>SUM(E12+H12+K12+N12+Q12)</f>
        <v>43218</v>
      </c>
      <c r="C12" s="114">
        <f>C14+C97</f>
        <v>100.00000000000001</v>
      </c>
      <c r="E12" s="113">
        <f>E14+E97</f>
        <v>6401</v>
      </c>
      <c r="F12" s="114">
        <f t="shared" ref="F12:F75" si="0">IF($A12&lt;&gt;"",E12/$B12*100,"")</f>
        <v>14.810958396964228</v>
      </c>
      <c r="H12" s="113">
        <f>H14+H97</f>
        <v>9975</v>
      </c>
      <c r="I12" s="114">
        <f t="shared" ref="I12:I75" si="1">IF($A12&lt;&gt;"",H12/$B12*100,"")</f>
        <v>23.080660835762874</v>
      </c>
      <c r="K12" s="113">
        <f>K14+K97</f>
        <v>12507</v>
      </c>
      <c r="L12" s="114">
        <f t="shared" ref="L12:L75" si="2">IF($A12&lt;&gt;"",K12/$B12*100,"")</f>
        <v>28.939330834374566</v>
      </c>
      <c r="N12" s="113">
        <f>N14+N97</f>
        <v>13119</v>
      </c>
      <c r="O12" s="114">
        <f t="shared" ref="O12:O75" si="3">IF($A12&lt;&gt;"",N12/$B12*100,"")</f>
        <v>30.355407469110091</v>
      </c>
      <c r="Q12" s="113">
        <f>Q14+Q97</f>
        <v>1216</v>
      </c>
      <c r="R12" s="114">
        <f>IF($A12&lt;&gt;"",Q12/$B12*100,"")</f>
        <v>2.8136424637882365</v>
      </c>
    </row>
    <row r="13" spans="1:19" ht="9" customHeight="1">
      <c r="B13" s="113">
        <f t="shared" ref="B13:B76" si="4">SUM(E13+H13+K13+N13+Q13)</f>
        <v>0</v>
      </c>
      <c r="F13" s="114" t="str">
        <f t="shared" si="0"/>
        <v/>
      </c>
      <c r="I13" s="114" t="str">
        <f t="shared" si="1"/>
        <v/>
      </c>
      <c r="L13" s="114" t="str">
        <f t="shared" si="2"/>
        <v/>
      </c>
      <c r="O13" s="114" t="str">
        <f t="shared" si="3"/>
        <v/>
      </c>
      <c r="R13" s="114" t="str">
        <f t="shared" ref="R13:R76" si="5">IF($A13&lt;&gt;"",Q13/$B13*100,"")</f>
        <v/>
      </c>
    </row>
    <row r="14" spans="1:19" ht="13.35" customHeight="1">
      <c r="A14" s="127" t="s">
        <v>165</v>
      </c>
      <c r="B14" s="113">
        <f t="shared" si="4"/>
        <v>31508</v>
      </c>
      <c r="C14" s="114">
        <f>IF(A14&lt;&gt;0,B14/$B$12*100,"")</f>
        <v>72.904808181776119</v>
      </c>
      <c r="E14" s="113">
        <f>E94+E16+E27+E35+E75+E82+E61+E105+E95</f>
        <v>4857</v>
      </c>
      <c r="F14" s="114">
        <f t="shared" si="0"/>
        <v>15.415132664720071</v>
      </c>
      <c r="H14" s="113">
        <f>H94+H16+H27+H35+H75+H82+H61+H105+H95</f>
        <v>7560</v>
      </c>
      <c r="I14" s="114">
        <f t="shared" si="1"/>
        <v>23.993906309508699</v>
      </c>
      <c r="K14" s="113">
        <f>K94+K16+K27+K35+K75+K82+K61+K105+K95</f>
        <v>8837</v>
      </c>
      <c r="L14" s="114">
        <f t="shared" si="2"/>
        <v>28.046845245651898</v>
      </c>
      <c r="N14" s="113">
        <f>N94+N16+N27+N35+N75+N82+N61+N105+N95</f>
        <v>9256</v>
      </c>
      <c r="O14" s="114">
        <f t="shared" si="3"/>
        <v>29.376666243493716</v>
      </c>
      <c r="Q14" s="113">
        <f>Q94+Q16+Q27+Q35+Q75+Q82+Q61+Q105+Q95</f>
        <v>998</v>
      </c>
      <c r="R14" s="114">
        <f t="shared" si="5"/>
        <v>3.167449536625619</v>
      </c>
    </row>
    <row r="15" spans="1:19" ht="9" customHeight="1">
      <c r="B15" s="113">
        <f t="shared" si="4"/>
        <v>0</v>
      </c>
      <c r="C15" s="114" t="str">
        <f t="shared" ref="C15:C78" si="6">IF(A15&lt;&gt;0,B15/$B$12*100,"")</f>
        <v/>
      </c>
      <c r="F15" s="114" t="str">
        <f t="shared" si="0"/>
        <v/>
      </c>
      <c r="I15" s="114" t="str">
        <f t="shared" si="1"/>
        <v/>
      </c>
      <c r="L15" s="114" t="str">
        <f t="shared" si="2"/>
        <v/>
      </c>
      <c r="O15" s="114" t="str">
        <f t="shared" si="3"/>
        <v/>
      </c>
      <c r="R15" s="114" t="str">
        <f t="shared" si="5"/>
        <v/>
      </c>
    </row>
    <row r="16" spans="1:19" ht="13.35" customHeight="1">
      <c r="A16" s="127" t="s">
        <v>166</v>
      </c>
      <c r="B16" s="113">
        <f t="shared" si="4"/>
        <v>2912</v>
      </c>
      <c r="C16" s="114">
        <f t="shared" si="6"/>
        <v>6.7379332685455138</v>
      </c>
      <c r="E16" s="113">
        <f>SUM(E17+E22)</f>
        <v>403</v>
      </c>
      <c r="F16" s="114">
        <f t="shared" si="0"/>
        <v>13.839285714285715</v>
      </c>
      <c r="H16" s="113">
        <f>SUM(H17+H22)</f>
        <v>844</v>
      </c>
      <c r="I16" s="114">
        <f t="shared" si="1"/>
        <v>28.983516483516485</v>
      </c>
      <c r="K16" s="113">
        <f>SUM(K17+K22)</f>
        <v>818</v>
      </c>
      <c r="L16" s="114">
        <f t="shared" si="2"/>
        <v>28.090659340659339</v>
      </c>
      <c r="N16" s="113">
        <f>SUM(N17+N22)</f>
        <v>776</v>
      </c>
      <c r="O16" s="114">
        <f t="shared" si="3"/>
        <v>26.64835164835165</v>
      </c>
      <c r="Q16" s="113">
        <f>SUM(Q17+Q22)</f>
        <v>71</v>
      </c>
      <c r="R16" s="114">
        <f t="shared" si="5"/>
        <v>2.4381868131868134</v>
      </c>
    </row>
    <row r="17" spans="1:18" ht="13.35" customHeight="1">
      <c r="A17" s="76" t="s">
        <v>95</v>
      </c>
      <c r="B17" s="113">
        <f t="shared" si="4"/>
        <v>1090</v>
      </c>
      <c r="C17" s="114">
        <f t="shared" si="6"/>
        <v>2.5220972742838632</v>
      </c>
      <c r="E17" s="113">
        <f>SUM(E18:E20)</f>
        <v>140</v>
      </c>
      <c r="F17" s="114">
        <f t="shared" si="0"/>
        <v>12.844036697247708</v>
      </c>
      <c r="H17" s="113">
        <f>SUM(H18:H20)</f>
        <v>299</v>
      </c>
      <c r="I17" s="114">
        <f t="shared" si="1"/>
        <v>27.431192660550458</v>
      </c>
      <c r="K17" s="113">
        <f>SUM(K18:K20)</f>
        <v>323</v>
      </c>
      <c r="L17" s="114">
        <f t="shared" si="2"/>
        <v>29.63302752293578</v>
      </c>
      <c r="N17" s="113">
        <f>SUM(N18:N20)</f>
        <v>304</v>
      </c>
      <c r="O17" s="114">
        <f t="shared" si="3"/>
        <v>27.889908256880737</v>
      </c>
      <c r="Q17" s="113">
        <f>SUM(Q18:Q20)</f>
        <v>24</v>
      </c>
      <c r="R17" s="114">
        <f t="shared" si="5"/>
        <v>2.2018348623853212</v>
      </c>
    </row>
    <row r="18" spans="1:18" ht="13.35" customHeight="1">
      <c r="A18" s="76" t="s">
        <v>96</v>
      </c>
      <c r="B18" s="113">
        <f t="shared" si="4"/>
        <v>146</v>
      </c>
      <c r="C18" s="114">
        <f t="shared" si="6"/>
        <v>0.33782220371141652</v>
      </c>
      <c r="E18" s="164">
        <v>21</v>
      </c>
      <c r="F18" s="114">
        <f t="shared" si="0"/>
        <v>14.383561643835616</v>
      </c>
      <c r="G18" s="164"/>
      <c r="H18" s="164">
        <v>33</v>
      </c>
      <c r="I18" s="114">
        <f t="shared" si="1"/>
        <v>22.602739726027394</v>
      </c>
      <c r="J18" s="164"/>
      <c r="K18" s="164">
        <v>44</v>
      </c>
      <c r="L18" s="114">
        <f t="shared" si="2"/>
        <v>30.136986301369863</v>
      </c>
      <c r="M18" s="164"/>
      <c r="N18" s="164">
        <v>43</v>
      </c>
      <c r="O18" s="114">
        <f t="shared" si="3"/>
        <v>29.452054794520549</v>
      </c>
      <c r="P18" s="164"/>
      <c r="Q18" s="164">
        <v>5</v>
      </c>
      <c r="R18" s="114">
        <f>IF($A18&lt;&gt;"",Q18/$B18*100,"")</f>
        <v>3.4246575342465753</v>
      </c>
    </row>
    <row r="19" spans="1:18" ht="13.35" customHeight="1">
      <c r="A19" s="76" t="s">
        <v>97</v>
      </c>
      <c r="B19" s="113">
        <f t="shared" si="4"/>
        <v>240</v>
      </c>
      <c r="C19" s="114">
        <f t="shared" si="6"/>
        <v>0.55532417048452032</v>
      </c>
      <c r="E19" s="164">
        <v>32</v>
      </c>
      <c r="F19" s="114">
        <f t="shared" si="0"/>
        <v>13.333333333333334</v>
      </c>
      <c r="G19" s="164"/>
      <c r="H19" s="164">
        <v>66</v>
      </c>
      <c r="I19" s="114">
        <f t="shared" si="1"/>
        <v>27.500000000000004</v>
      </c>
      <c r="J19" s="164"/>
      <c r="K19" s="164">
        <v>64</v>
      </c>
      <c r="L19" s="114">
        <f t="shared" si="2"/>
        <v>26.666666666666668</v>
      </c>
      <c r="M19" s="164"/>
      <c r="N19" s="164">
        <v>70</v>
      </c>
      <c r="O19" s="114">
        <f t="shared" si="3"/>
        <v>29.166666666666668</v>
      </c>
      <c r="P19" s="164"/>
      <c r="Q19" s="164">
        <v>8</v>
      </c>
      <c r="R19" s="114">
        <f>IF($A19&lt;&gt;"",Q19/$B19*100,"")</f>
        <v>3.3333333333333335</v>
      </c>
    </row>
    <row r="20" spans="1:18" ht="13.35" customHeight="1">
      <c r="A20" s="76" t="s">
        <v>98</v>
      </c>
      <c r="B20" s="113">
        <f t="shared" si="4"/>
        <v>704</v>
      </c>
      <c r="C20" s="114">
        <f t="shared" si="6"/>
        <v>1.6289509000879263</v>
      </c>
      <c r="E20" s="164">
        <v>87</v>
      </c>
      <c r="F20" s="114">
        <f t="shared" si="0"/>
        <v>12.357954545454545</v>
      </c>
      <c r="G20" s="164"/>
      <c r="H20" s="164">
        <v>200</v>
      </c>
      <c r="I20" s="114">
        <f t="shared" si="1"/>
        <v>28.40909090909091</v>
      </c>
      <c r="J20" s="164"/>
      <c r="K20" s="164">
        <v>215</v>
      </c>
      <c r="L20" s="114">
        <f t="shared" si="2"/>
        <v>30.53977272727273</v>
      </c>
      <c r="M20" s="164"/>
      <c r="N20" s="164">
        <v>191</v>
      </c>
      <c r="O20" s="114">
        <f t="shared" si="3"/>
        <v>27.130681818181817</v>
      </c>
      <c r="P20" s="164"/>
      <c r="Q20" s="164">
        <v>11</v>
      </c>
      <c r="R20" s="114">
        <f>IF($A20&lt;&gt;"",Q20/$B20*100,"")</f>
        <v>1.5625</v>
      </c>
    </row>
    <row r="21" spans="1:18" ht="9" customHeight="1">
      <c r="B21" s="113">
        <f t="shared" si="4"/>
        <v>0</v>
      </c>
      <c r="C21" s="114" t="str">
        <f t="shared" si="6"/>
        <v/>
      </c>
      <c r="F21" s="114" t="str">
        <f t="shared" si="0"/>
        <v/>
      </c>
      <c r="I21" s="114" t="str">
        <f t="shared" si="1"/>
        <v/>
      </c>
      <c r="L21" s="114" t="str">
        <f t="shared" si="2"/>
        <v/>
      </c>
      <c r="N21" s="129"/>
      <c r="O21" s="114" t="str">
        <f t="shared" si="3"/>
        <v/>
      </c>
      <c r="P21" s="129"/>
      <c r="R21" s="114" t="str">
        <f t="shared" si="5"/>
        <v/>
      </c>
    </row>
    <row r="22" spans="1:18" ht="13.35" customHeight="1">
      <c r="A22" s="76" t="s">
        <v>99</v>
      </c>
      <c r="B22" s="113">
        <f t="shared" si="4"/>
        <v>1822</v>
      </c>
      <c r="C22" s="114">
        <f t="shared" si="6"/>
        <v>4.2158359942616501</v>
      </c>
      <c r="E22" s="113">
        <f>SUM(E23:E25)</f>
        <v>263</v>
      </c>
      <c r="F22" s="114">
        <f t="shared" si="0"/>
        <v>14.434687156970364</v>
      </c>
      <c r="H22" s="113">
        <f>SUM(H23:H25)</f>
        <v>545</v>
      </c>
      <c r="I22" s="114">
        <f t="shared" si="1"/>
        <v>29.912184412733261</v>
      </c>
      <c r="K22" s="113">
        <f>SUM(K23:K25)</f>
        <v>495</v>
      </c>
      <c r="L22" s="114">
        <f t="shared" si="2"/>
        <v>27.167947310647637</v>
      </c>
      <c r="N22" s="113">
        <f>SUM(N23:N25)</f>
        <v>472</v>
      </c>
      <c r="O22" s="114">
        <f t="shared" si="3"/>
        <v>25.905598243688253</v>
      </c>
      <c r="Q22" s="113">
        <f>SUM(Q23:Q25)</f>
        <v>47</v>
      </c>
      <c r="R22" s="114">
        <f t="shared" si="5"/>
        <v>2.5795828759604831</v>
      </c>
    </row>
    <row r="23" spans="1:18" ht="13.35" customHeight="1">
      <c r="A23" s="76" t="s">
        <v>100</v>
      </c>
      <c r="B23" s="113">
        <f t="shared" si="4"/>
        <v>570</v>
      </c>
      <c r="C23" s="114">
        <f t="shared" si="6"/>
        <v>1.3188949049007357</v>
      </c>
      <c r="E23" s="164">
        <v>82</v>
      </c>
      <c r="F23" s="114">
        <f t="shared" si="0"/>
        <v>14.385964912280702</v>
      </c>
      <c r="G23" s="164"/>
      <c r="H23" s="164">
        <v>199</v>
      </c>
      <c r="I23" s="114">
        <f t="shared" si="1"/>
        <v>34.912280701754383</v>
      </c>
      <c r="J23" s="164"/>
      <c r="K23" s="164">
        <v>160</v>
      </c>
      <c r="L23" s="114">
        <f t="shared" si="2"/>
        <v>28.07017543859649</v>
      </c>
      <c r="M23" s="164"/>
      <c r="N23" s="164">
        <v>126</v>
      </c>
      <c r="O23" s="114">
        <f t="shared" si="3"/>
        <v>22.105263157894736</v>
      </c>
      <c r="P23" s="164"/>
      <c r="Q23" s="164">
        <v>3</v>
      </c>
      <c r="R23" s="114">
        <f t="shared" si="5"/>
        <v>0.52631578947368418</v>
      </c>
    </row>
    <row r="24" spans="1:18" ht="13.35" customHeight="1">
      <c r="A24" s="76" t="s">
        <v>101</v>
      </c>
      <c r="B24" s="113">
        <f t="shared" si="4"/>
        <v>209</v>
      </c>
      <c r="C24" s="114">
        <f t="shared" si="6"/>
        <v>0.48359479846360309</v>
      </c>
      <c r="E24" s="164">
        <v>46</v>
      </c>
      <c r="F24" s="114">
        <f t="shared" si="0"/>
        <v>22.009569377990431</v>
      </c>
      <c r="G24" s="164"/>
      <c r="H24" s="164">
        <v>69</v>
      </c>
      <c r="I24" s="114">
        <f t="shared" si="1"/>
        <v>33.014354066985646</v>
      </c>
      <c r="J24" s="164"/>
      <c r="K24" s="164">
        <v>65</v>
      </c>
      <c r="L24" s="114">
        <f t="shared" si="2"/>
        <v>31.100478468899524</v>
      </c>
      <c r="M24" s="164"/>
      <c r="N24" s="164">
        <v>26</v>
      </c>
      <c r="O24" s="114">
        <f t="shared" si="3"/>
        <v>12.440191387559809</v>
      </c>
      <c r="P24" s="164"/>
      <c r="Q24" s="164">
        <v>3</v>
      </c>
      <c r="R24" s="114">
        <f t="shared" si="5"/>
        <v>1.4354066985645932</v>
      </c>
    </row>
    <row r="25" spans="1:18" ht="13.35" customHeight="1">
      <c r="A25" s="76" t="s">
        <v>102</v>
      </c>
      <c r="B25" s="113">
        <f t="shared" si="4"/>
        <v>1043</v>
      </c>
      <c r="C25" s="114">
        <f t="shared" si="6"/>
        <v>2.4133462908973113</v>
      </c>
      <c r="E25" s="164">
        <v>135</v>
      </c>
      <c r="F25" s="114">
        <f t="shared" si="0"/>
        <v>12.943432406519657</v>
      </c>
      <c r="G25" s="164"/>
      <c r="H25" s="164">
        <v>277</v>
      </c>
      <c r="I25" s="114">
        <f t="shared" si="1"/>
        <v>26.558005752636625</v>
      </c>
      <c r="J25" s="164"/>
      <c r="K25" s="164">
        <v>270</v>
      </c>
      <c r="L25" s="114">
        <f t="shared" si="2"/>
        <v>25.886864813039313</v>
      </c>
      <c r="M25" s="164"/>
      <c r="N25" s="164">
        <v>320</v>
      </c>
      <c r="O25" s="114">
        <f t="shared" si="3"/>
        <v>30.68072866730585</v>
      </c>
      <c r="P25" s="164"/>
      <c r="Q25" s="164">
        <v>41</v>
      </c>
      <c r="R25" s="114">
        <f t="shared" si="5"/>
        <v>3.9309683604985617</v>
      </c>
    </row>
    <row r="26" spans="1:18" ht="9" customHeight="1">
      <c r="B26" s="113">
        <f t="shared" si="4"/>
        <v>0</v>
      </c>
      <c r="C26" s="114" t="str">
        <f t="shared" si="6"/>
        <v/>
      </c>
      <c r="F26" s="114" t="str">
        <f t="shared" si="0"/>
        <v/>
      </c>
      <c r="I26" s="114" t="str">
        <f t="shared" si="1"/>
        <v/>
      </c>
      <c r="L26" s="114" t="str">
        <f t="shared" si="2"/>
        <v/>
      </c>
      <c r="O26" s="114" t="str">
        <f t="shared" si="3"/>
        <v/>
      </c>
      <c r="R26" s="114" t="str">
        <f t="shared" si="5"/>
        <v/>
      </c>
    </row>
    <row r="27" spans="1:18" ht="13.35" customHeight="1">
      <c r="A27" s="127" t="s">
        <v>185</v>
      </c>
      <c r="B27" s="113">
        <f t="shared" si="4"/>
        <v>1982</v>
      </c>
      <c r="C27" s="114">
        <f t="shared" si="6"/>
        <v>4.5860521079179968</v>
      </c>
      <c r="E27" s="113">
        <f>SUM(E28)</f>
        <v>317</v>
      </c>
      <c r="F27" s="114">
        <f t="shared" si="0"/>
        <v>15.993945509586277</v>
      </c>
      <c r="H27" s="113">
        <f>SUM(H28)</f>
        <v>575</v>
      </c>
      <c r="I27" s="114">
        <f t="shared" si="1"/>
        <v>29.011099899091825</v>
      </c>
      <c r="K27" s="113">
        <f>SUM(K28)</f>
        <v>627</v>
      </c>
      <c r="L27" s="114">
        <f t="shared" si="2"/>
        <v>31.634712411705344</v>
      </c>
      <c r="N27" s="113">
        <f>SUM(N28)</f>
        <v>423</v>
      </c>
      <c r="O27" s="114">
        <f t="shared" si="3"/>
        <v>21.342078708375379</v>
      </c>
      <c r="Q27" s="113">
        <f>SUM(Q28)</f>
        <v>40</v>
      </c>
      <c r="R27" s="114">
        <f t="shared" si="5"/>
        <v>2.0181634712411705</v>
      </c>
    </row>
    <row r="28" spans="1:18" ht="13.35" customHeight="1">
      <c r="A28" s="76" t="s">
        <v>103</v>
      </c>
      <c r="B28" s="113">
        <f t="shared" si="4"/>
        <v>1982</v>
      </c>
      <c r="C28" s="114">
        <f t="shared" si="6"/>
        <v>4.5860521079179968</v>
      </c>
      <c r="E28" s="113">
        <f>SUM(E29:E33)</f>
        <v>317</v>
      </c>
      <c r="F28" s="114">
        <f t="shared" si="0"/>
        <v>15.993945509586277</v>
      </c>
      <c r="H28" s="113">
        <f>SUM(H29:H33)</f>
        <v>575</v>
      </c>
      <c r="I28" s="114">
        <f t="shared" si="1"/>
        <v>29.011099899091825</v>
      </c>
      <c r="K28" s="113">
        <f>SUM(K29:K33)</f>
        <v>627</v>
      </c>
      <c r="L28" s="114">
        <f t="shared" si="2"/>
        <v>31.634712411705344</v>
      </c>
      <c r="N28" s="113">
        <f>SUM(N29:N33)</f>
        <v>423</v>
      </c>
      <c r="O28" s="114">
        <f t="shared" si="3"/>
        <v>21.342078708375379</v>
      </c>
      <c r="Q28" s="113">
        <f>SUM(Q29:Q33)</f>
        <v>40</v>
      </c>
      <c r="R28" s="114">
        <f t="shared" si="5"/>
        <v>2.0181634712411705</v>
      </c>
    </row>
    <row r="29" spans="1:18" ht="13.35" customHeight="1">
      <c r="A29" s="76" t="s">
        <v>104</v>
      </c>
      <c r="B29" s="113">
        <f t="shared" si="4"/>
        <v>396</v>
      </c>
      <c r="C29" s="114">
        <f t="shared" si="6"/>
        <v>0.91628488129945862</v>
      </c>
      <c r="E29" s="164">
        <v>44</v>
      </c>
      <c r="F29" s="114">
        <f t="shared" si="0"/>
        <v>11.111111111111111</v>
      </c>
      <c r="G29" s="164"/>
      <c r="H29" s="164">
        <v>122</v>
      </c>
      <c r="I29" s="114">
        <f t="shared" si="1"/>
        <v>30.808080808080806</v>
      </c>
      <c r="J29" s="164"/>
      <c r="K29" s="164">
        <v>146</v>
      </c>
      <c r="L29" s="114">
        <f t="shared" si="2"/>
        <v>36.868686868686865</v>
      </c>
      <c r="M29" s="164"/>
      <c r="N29" s="164">
        <v>84</v>
      </c>
      <c r="O29" s="114">
        <f t="shared" si="3"/>
        <v>21.212121212121211</v>
      </c>
      <c r="P29" s="164"/>
      <c r="Q29" s="164">
        <v>0</v>
      </c>
      <c r="R29" s="114">
        <f t="shared" si="5"/>
        <v>0</v>
      </c>
    </row>
    <row r="30" spans="1:18" ht="13.35" customHeight="1">
      <c r="A30" s="76" t="s">
        <v>105</v>
      </c>
      <c r="B30" s="113">
        <f t="shared" si="4"/>
        <v>407</v>
      </c>
      <c r="C30" s="114">
        <f t="shared" si="6"/>
        <v>0.9417372391133324</v>
      </c>
      <c r="E30" s="164">
        <v>73</v>
      </c>
      <c r="F30" s="114">
        <f t="shared" si="0"/>
        <v>17.936117936117938</v>
      </c>
      <c r="G30" s="164"/>
      <c r="H30" s="164">
        <v>127</v>
      </c>
      <c r="I30" s="114">
        <f t="shared" si="1"/>
        <v>31.203931203931205</v>
      </c>
      <c r="J30" s="164"/>
      <c r="K30" s="164">
        <v>104</v>
      </c>
      <c r="L30" s="114">
        <f t="shared" si="2"/>
        <v>25.552825552825553</v>
      </c>
      <c r="M30" s="164"/>
      <c r="N30" s="164">
        <v>94</v>
      </c>
      <c r="O30" s="114">
        <f t="shared" si="3"/>
        <v>23.095823095823096</v>
      </c>
      <c r="P30" s="164"/>
      <c r="Q30" s="164">
        <v>9</v>
      </c>
      <c r="R30" s="114">
        <f t="shared" si="5"/>
        <v>2.2113022113022112</v>
      </c>
    </row>
    <row r="31" spans="1:18" ht="13.35" customHeight="1">
      <c r="A31" s="76" t="s">
        <v>106</v>
      </c>
      <c r="B31" s="113">
        <f t="shared" si="4"/>
        <v>192</v>
      </c>
      <c r="C31" s="114">
        <f t="shared" si="6"/>
        <v>0.44425933638761628</v>
      </c>
      <c r="E31" s="164">
        <v>50</v>
      </c>
      <c r="F31" s="114">
        <f t="shared" si="0"/>
        <v>26.041666666666668</v>
      </c>
      <c r="G31" s="164"/>
      <c r="H31" s="164">
        <v>65</v>
      </c>
      <c r="I31" s="114">
        <f t="shared" si="1"/>
        <v>33.854166666666671</v>
      </c>
      <c r="J31" s="164"/>
      <c r="K31" s="164">
        <v>46</v>
      </c>
      <c r="L31" s="114">
        <f t="shared" si="2"/>
        <v>23.958333333333336</v>
      </c>
      <c r="M31" s="164"/>
      <c r="N31" s="164">
        <v>31</v>
      </c>
      <c r="O31" s="114">
        <f t="shared" si="3"/>
        <v>16.145833333333336</v>
      </c>
      <c r="P31" s="164"/>
      <c r="Q31" s="164">
        <v>0</v>
      </c>
      <c r="R31" s="114">
        <f t="shared" si="5"/>
        <v>0</v>
      </c>
    </row>
    <row r="32" spans="1:18" ht="13.35" customHeight="1">
      <c r="A32" s="76" t="s">
        <v>107</v>
      </c>
      <c r="B32" s="113">
        <f t="shared" si="4"/>
        <v>532</v>
      </c>
      <c r="C32" s="114">
        <f t="shared" si="6"/>
        <v>1.2309685779073534</v>
      </c>
      <c r="E32" s="164">
        <v>91</v>
      </c>
      <c r="F32" s="114">
        <f t="shared" si="0"/>
        <v>17.105263157894736</v>
      </c>
      <c r="G32" s="164"/>
      <c r="H32" s="164">
        <v>124</v>
      </c>
      <c r="I32" s="114">
        <f t="shared" si="1"/>
        <v>23.308270676691727</v>
      </c>
      <c r="J32" s="164"/>
      <c r="K32" s="164">
        <v>157</v>
      </c>
      <c r="L32" s="114">
        <f t="shared" si="2"/>
        <v>29.511278195488721</v>
      </c>
      <c r="M32" s="164"/>
      <c r="N32" s="164">
        <v>132</v>
      </c>
      <c r="O32" s="114">
        <f t="shared" si="3"/>
        <v>24.81203007518797</v>
      </c>
      <c r="P32" s="164"/>
      <c r="Q32" s="164">
        <v>28</v>
      </c>
      <c r="R32" s="114">
        <f t="shared" si="5"/>
        <v>5.2631578947368416</v>
      </c>
    </row>
    <row r="33" spans="1:18" ht="13.35" customHeight="1">
      <c r="A33" s="76" t="s">
        <v>108</v>
      </c>
      <c r="B33" s="113">
        <f t="shared" si="4"/>
        <v>455</v>
      </c>
      <c r="C33" s="114">
        <f t="shared" si="6"/>
        <v>1.0528020732102363</v>
      </c>
      <c r="E33" s="164">
        <v>59</v>
      </c>
      <c r="F33" s="114">
        <f t="shared" si="0"/>
        <v>12.967032967032969</v>
      </c>
      <c r="G33" s="164"/>
      <c r="H33" s="164">
        <v>137</v>
      </c>
      <c r="I33" s="114">
        <f t="shared" si="1"/>
        <v>30.109890109890109</v>
      </c>
      <c r="J33" s="164"/>
      <c r="K33" s="164">
        <v>174</v>
      </c>
      <c r="L33" s="114">
        <f t="shared" si="2"/>
        <v>38.241758241758241</v>
      </c>
      <c r="M33" s="164"/>
      <c r="N33" s="164">
        <v>82</v>
      </c>
      <c r="O33" s="114">
        <f t="shared" si="3"/>
        <v>18.021978021978022</v>
      </c>
      <c r="P33" s="164"/>
      <c r="Q33" s="164">
        <v>3</v>
      </c>
      <c r="R33" s="114">
        <f t="shared" si="5"/>
        <v>0.65934065934065933</v>
      </c>
    </row>
    <row r="34" spans="1:18" ht="9" customHeight="1">
      <c r="B34" s="113">
        <f t="shared" si="4"/>
        <v>0</v>
      </c>
      <c r="C34" s="114" t="str">
        <f t="shared" si="6"/>
        <v/>
      </c>
      <c r="F34" s="114" t="str">
        <f t="shared" si="0"/>
        <v/>
      </c>
      <c r="I34" s="114" t="str">
        <f t="shared" si="1"/>
        <v/>
      </c>
      <c r="L34" s="114" t="str">
        <f t="shared" si="2"/>
        <v/>
      </c>
      <c r="O34" s="114" t="str">
        <f t="shared" si="3"/>
        <v/>
      </c>
      <c r="R34" s="114" t="str">
        <f t="shared" si="5"/>
        <v/>
      </c>
    </row>
    <row r="35" spans="1:18" ht="13.35" customHeight="1">
      <c r="A35" s="127" t="s">
        <v>167</v>
      </c>
      <c r="B35" s="113">
        <f t="shared" si="4"/>
        <v>13422</v>
      </c>
      <c r="C35" s="114">
        <f t="shared" si="6"/>
        <v>31.0565042343468</v>
      </c>
      <c r="E35" s="113">
        <f>SUM(E36+E42+E52+E54)</f>
        <v>2233</v>
      </c>
      <c r="F35" s="114">
        <f t="shared" si="0"/>
        <v>16.636864848755774</v>
      </c>
      <c r="H35" s="113">
        <f>SUM(H36+H42+H52+H54)</f>
        <v>3019</v>
      </c>
      <c r="I35" s="114">
        <f t="shared" si="1"/>
        <v>22.492922068246163</v>
      </c>
      <c r="K35" s="113">
        <f>SUM(K36+K42+K52+K54)</f>
        <v>3470</v>
      </c>
      <c r="L35" s="114">
        <f t="shared" si="2"/>
        <v>25.8530770376993</v>
      </c>
      <c r="N35" s="113">
        <f>SUM(N36+N42+N52+N54)</f>
        <v>4299</v>
      </c>
      <c r="O35" s="114">
        <f t="shared" si="3"/>
        <v>32.029503799731785</v>
      </c>
      <c r="Q35" s="113">
        <f>SUM(Q36+Q42+Q52+Q54)</f>
        <v>401</v>
      </c>
      <c r="R35" s="114">
        <f t="shared" si="5"/>
        <v>2.9876322455669797</v>
      </c>
    </row>
    <row r="36" spans="1:18" ht="15" customHeight="1">
      <c r="A36" s="76" t="s">
        <v>109</v>
      </c>
      <c r="B36" s="113">
        <f t="shared" si="4"/>
        <v>5157</v>
      </c>
      <c r="C36" s="114">
        <f t="shared" si="6"/>
        <v>11.93252811328613</v>
      </c>
      <c r="E36" s="113">
        <f>SUM(E37:E40)</f>
        <v>851</v>
      </c>
      <c r="F36" s="114">
        <f t="shared" si="0"/>
        <v>16.501842156292419</v>
      </c>
      <c r="H36" s="113">
        <f>SUM(H37:H40)</f>
        <v>1310</v>
      </c>
      <c r="I36" s="114">
        <f t="shared" si="1"/>
        <v>25.402365716501841</v>
      </c>
      <c r="K36" s="113">
        <f>SUM(K37:K40)</f>
        <v>1517</v>
      </c>
      <c r="L36" s="114">
        <f t="shared" si="2"/>
        <v>29.416327322086484</v>
      </c>
      <c r="N36" s="113">
        <f>SUM(N37:N40)</f>
        <v>1413</v>
      </c>
      <c r="O36" s="114">
        <f t="shared" si="3"/>
        <v>27.399650959860384</v>
      </c>
      <c r="Q36" s="113">
        <f>SUM(Q37:Q40)</f>
        <v>66</v>
      </c>
      <c r="R36" s="114">
        <f t="shared" si="5"/>
        <v>1.2798138452588714</v>
      </c>
    </row>
    <row r="37" spans="1:18" ht="13.35" customHeight="1">
      <c r="A37" s="76" t="s">
        <v>110</v>
      </c>
      <c r="B37" s="113">
        <f t="shared" si="4"/>
        <v>2862</v>
      </c>
      <c r="C37" s="114">
        <f t="shared" si="6"/>
        <v>6.6222407330279047</v>
      </c>
      <c r="E37" s="164">
        <v>486</v>
      </c>
      <c r="F37" s="114">
        <f t="shared" si="0"/>
        <v>16.981132075471699</v>
      </c>
      <c r="G37" s="164"/>
      <c r="H37" s="164">
        <v>817</v>
      </c>
      <c r="I37" s="114">
        <f t="shared" si="1"/>
        <v>28.546470999301189</v>
      </c>
      <c r="J37" s="164"/>
      <c r="K37" s="164">
        <v>876</v>
      </c>
      <c r="L37" s="114">
        <f t="shared" si="2"/>
        <v>30.607966457023061</v>
      </c>
      <c r="M37" s="164"/>
      <c r="N37" s="164">
        <v>657</v>
      </c>
      <c r="O37" s="114">
        <f t="shared" si="3"/>
        <v>22.955974842767297</v>
      </c>
      <c r="P37" s="164"/>
      <c r="Q37" s="164">
        <v>26</v>
      </c>
      <c r="R37" s="114">
        <f t="shared" si="5"/>
        <v>0.9084556254367574</v>
      </c>
    </row>
    <row r="38" spans="1:18" ht="13.35" customHeight="1">
      <c r="A38" s="76" t="s">
        <v>111</v>
      </c>
      <c r="B38" s="113">
        <f t="shared" si="4"/>
        <v>1295</v>
      </c>
      <c r="C38" s="114">
        <f t="shared" si="6"/>
        <v>2.9964366699060574</v>
      </c>
      <c r="E38" s="164">
        <v>226</v>
      </c>
      <c r="F38" s="114">
        <f t="shared" si="0"/>
        <v>17.451737451737451</v>
      </c>
      <c r="G38" s="164"/>
      <c r="H38" s="164">
        <v>231</v>
      </c>
      <c r="I38" s="114">
        <f t="shared" si="1"/>
        <v>17.837837837837839</v>
      </c>
      <c r="J38" s="164"/>
      <c r="K38" s="164">
        <v>273</v>
      </c>
      <c r="L38" s="114">
        <f t="shared" si="2"/>
        <v>21.081081081081081</v>
      </c>
      <c r="M38" s="164"/>
      <c r="N38" s="164">
        <v>534</v>
      </c>
      <c r="O38" s="114">
        <f t="shared" si="3"/>
        <v>41.235521235521233</v>
      </c>
      <c r="P38" s="164"/>
      <c r="Q38" s="164">
        <v>31</v>
      </c>
      <c r="R38" s="114">
        <f t="shared" si="5"/>
        <v>2.3938223938223939</v>
      </c>
    </row>
    <row r="39" spans="1:18" ht="13.35" customHeight="1">
      <c r="A39" s="76" t="s">
        <v>112</v>
      </c>
      <c r="B39" s="113">
        <f t="shared" si="4"/>
        <v>576</v>
      </c>
      <c r="C39" s="114">
        <f t="shared" si="6"/>
        <v>1.3327780091628489</v>
      </c>
      <c r="E39" s="164">
        <v>78</v>
      </c>
      <c r="F39" s="114">
        <f t="shared" si="0"/>
        <v>13.541666666666666</v>
      </c>
      <c r="G39" s="164"/>
      <c r="H39" s="164">
        <v>138</v>
      </c>
      <c r="I39" s="114">
        <f t="shared" si="1"/>
        <v>23.958333333333336</v>
      </c>
      <c r="J39" s="164"/>
      <c r="K39" s="164">
        <v>203</v>
      </c>
      <c r="L39" s="114">
        <f t="shared" si="2"/>
        <v>35.243055555555557</v>
      </c>
      <c r="M39" s="164"/>
      <c r="N39" s="164">
        <v>150</v>
      </c>
      <c r="O39" s="114">
        <f t="shared" si="3"/>
        <v>26.041666666666668</v>
      </c>
      <c r="P39" s="164"/>
      <c r="Q39" s="164">
        <v>7</v>
      </c>
      <c r="R39" s="114">
        <f t="shared" si="5"/>
        <v>1.2152777777777779</v>
      </c>
    </row>
    <row r="40" spans="1:18" ht="13.35" customHeight="1">
      <c r="A40" s="76" t="s">
        <v>113</v>
      </c>
      <c r="B40" s="113">
        <f t="shared" si="4"/>
        <v>424</v>
      </c>
      <c r="C40" s="114">
        <f t="shared" si="6"/>
        <v>0.98107270118931933</v>
      </c>
      <c r="E40" s="164">
        <v>61</v>
      </c>
      <c r="F40" s="114">
        <f t="shared" si="0"/>
        <v>14.386792452830189</v>
      </c>
      <c r="G40" s="164"/>
      <c r="H40" s="164">
        <v>124</v>
      </c>
      <c r="I40" s="114">
        <f t="shared" si="1"/>
        <v>29.245283018867923</v>
      </c>
      <c r="J40" s="164"/>
      <c r="K40" s="164">
        <v>165</v>
      </c>
      <c r="L40" s="114">
        <f t="shared" si="2"/>
        <v>38.915094339622641</v>
      </c>
      <c r="M40" s="164"/>
      <c r="N40" s="164">
        <v>72</v>
      </c>
      <c r="O40" s="114">
        <f t="shared" si="3"/>
        <v>16.981132075471699</v>
      </c>
      <c r="P40" s="164"/>
      <c r="Q40" s="164">
        <v>2</v>
      </c>
      <c r="R40" s="114">
        <f t="shared" si="5"/>
        <v>0.47169811320754718</v>
      </c>
    </row>
    <row r="41" spans="1:18" ht="9" customHeight="1">
      <c r="B41" s="113">
        <f t="shared" si="4"/>
        <v>0</v>
      </c>
      <c r="C41" s="114" t="str">
        <f t="shared" si="6"/>
        <v/>
      </c>
      <c r="F41" s="114" t="str">
        <f t="shared" si="0"/>
        <v/>
      </c>
      <c r="I41" s="114" t="str">
        <f t="shared" si="1"/>
        <v/>
      </c>
      <c r="L41" s="114" t="str">
        <f t="shared" si="2"/>
        <v/>
      </c>
      <c r="O41" s="114" t="str">
        <f t="shared" si="3"/>
        <v/>
      </c>
      <c r="R41" s="114" t="str">
        <f t="shared" si="5"/>
        <v/>
      </c>
    </row>
    <row r="42" spans="1:18" ht="13.35" customHeight="1">
      <c r="A42" s="76" t="s">
        <v>114</v>
      </c>
      <c r="B42" s="113">
        <f t="shared" si="4"/>
        <v>3923</v>
      </c>
      <c r="C42" s="114">
        <f t="shared" si="6"/>
        <v>9.0772363367115556</v>
      </c>
      <c r="E42" s="113">
        <f>SUM(E43:E50)</f>
        <v>568</v>
      </c>
      <c r="F42" s="114">
        <f t="shared" si="0"/>
        <v>14.478715268926843</v>
      </c>
      <c r="H42" s="113">
        <f>SUM(H43:H50)</f>
        <v>813</v>
      </c>
      <c r="I42" s="114">
        <f t="shared" si="1"/>
        <v>20.723935763446342</v>
      </c>
      <c r="K42" s="113">
        <f>SUM(K43:K50)</f>
        <v>970</v>
      </c>
      <c r="L42" s="114">
        <f t="shared" si="2"/>
        <v>24.725975019118021</v>
      </c>
      <c r="N42" s="113">
        <f>SUM(N43:N50)</f>
        <v>1369</v>
      </c>
      <c r="O42" s="114">
        <f t="shared" si="3"/>
        <v>34.896762681621205</v>
      </c>
      <c r="Q42" s="113">
        <f>SUM(Q43:Q50)</f>
        <v>203</v>
      </c>
      <c r="R42" s="114">
        <f t="shared" si="5"/>
        <v>5.1746112668875863</v>
      </c>
    </row>
    <row r="43" spans="1:18" ht="13.35" customHeight="1">
      <c r="A43" s="76" t="s">
        <v>168</v>
      </c>
      <c r="B43" s="113">
        <f t="shared" si="4"/>
        <v>348</v>
      </c>
      <c r="C43" s="114">
        <f t="shared" si="6"/>
        <v>0.80522004720255447</v>
      </c>
      <c r="E43" s="164">
        <v>44</v>
      </c>
      <c r="F43" s="114">
        <f t="shared" si="0"/>
        <v>12.643678160919542</v>
      </c>
      <c r="G43" s="164"/>
      <c r="H43" s="164">
        <v>90</v>
      </c>
      <c r="I43" s="114">
        <f t="shared" si="1"/>
        <v>25.862068965517242</v>
      </c>
      <c r="J43" s="164"/>
      <c r="K43" s="164">
        <v>128</v>
      </c>
      <c r="L43" s="114">
        <f t="shared" si="2"/>
        <v>36.781609195402297</v>
      </c>
      <c r="M43" s="164"/>
      <c r="N43" s="164">
        <v>85</v>
      </c>
      <c r="O43" s="114">
        <f t="shared" si="3"/>
        <v>24.425287356321839</v>
      </c>
      <c r="P43" s="164"/>
      <c r="Q43" s="164">
        <v>1</v>
      </c>
      <c r="R43" s="114">
        <f t="shared" si="5"/>
        <v>0.28735632183908044</v>
      </c>
    </row>
    <row r="44" spans="1:18" ht="13.35" customHeight="1">
      <c r="A44" s="76" t="s">
        <v>115</v>
      </c>
      <c r="B44" s="113">
        <f t="shared" si="4"/>
        <v>371</v>
      </c>
      <c r="C44" s="114">
        <f t="shared" si="6"/>
        <v>0.85843861354065432</v>
      </c>
      <c r="E44" s="164">
        <v>65</v>
      </c>
      <c r="F44" s="114">
        <f t="shared" si="0"/>
        <v>17.520215633423181</v>
      </c>
      <c r="G44" s="164"/>
      <c r="H44" s="164">
        <v>76</v>
      </c>
      <c r="I44" s="114">
        <f t="shared" si="1"/>
        <v>20.485175202156334</v>
      </c>
      <c r="J44" s="164"/>
      <c r="K44" s="164">
        <v>104</v>
      </c>
      <c r="L44" s="114">
        <f t="shared" si="2"/>
        <v>28.032345013477091</v>
      </c>
      <c r="M44" s="164"/>
      <c r="N44" s="164">
        <v>112</v>
      </c>
      <c r="O44" s="114">
        <f t="shared" si="3"/>
        <v>30.188679245283019</v>
      </c>
      <c r="P44" s="164"/>
      <c r="Q44" s="164">
        <v>14</v>
      </c>
      <c r="R44" s="114">
        <f t="shared" si="5"/>
        <v>3.7735849056603774</v>
      </c>
    </row>
    <row r="45" spans="1:18" ht="13.35" customHeight="1">
      <c r="A45" s="76" t="s">
        <v>116</v>
      </c>
      <c r="B45" s="113">
        <f t="shared" si="4"/>
        <v>543</v>
      </c>
      <c r="C45" s="114">
        <f t="shared" si="6"/>
        <v>1.2564209357212273</v>
      </c>
      <c r="E45" s="164">
        <v>32</v>
      </c>
      <c r="F45" s="114">
        <f t="shared" si="0"/>
        <v>5.8931860036832413</v>
      </c>
      <c r="G45" s="164"/>
      <c r="H45" s="164">
        <v>135</v>
      </c>
      <c r="I45" s="114">
        <f t="shared" si="1"/>
        <v>24.861878453038674</v>
      </c>
      <c r="J45" s="164"/>
      <c r="K45" s="164">
        <v>137</v>
      </c>
      <c r="L45" s="114">
        <f t="shared" si="2"/>
        <v>25.23020257826888</v>
      </c>
      <c r="M45" s="164"/>
      <c r="N45" s="164">
        <v>198</v>
      </c>
      <c r="O45" s="114">
        <f t="shared" si="3"/>
        <v>36.464088397790057</v>
      </c>
      <c r="P45" s="164"/>
      <c r="Q45" s="164">
        <v>41</v>
      </c>
      <c r="R45" s="114">
        <f t="shared" si="5"/>
        <v>7.5506445672191527</v>
      </c>
    </row>
    <row r="46" spans="1:18" ht="13.35" customHeight="1">
      <c r="A46" s="76" t="s">
        <v>117</v>
      </c>
      <c r="B46" s="113">
        <f t="shared" si="4"/>
        <v>729</v>
      </c>
      <c r="C46" s="114">
        <f t="shared" si="6"/>
        <v>1.6867971678467306</v>
      </c>
      <c r="E46" s="164">
        <v>104</v>
      </c>
      <c r="F46" s="114">
        <f t="shared" si="0"/>
        <v>14.266117969821673</v>
      </c>
      <c r="G46" s="164"/>
      <c r="H46" s="164">
        <v>166</v>
      </c>
      <c r="I46" s="114">
        <f t="shared" si="1"/>
        <v>22.770919067215363</v>
      </c>
      <c r="J46" s="164"/>
      <c r="K46" s="164">
        <v>176</v>
      </c>
      <c r="L46" s="114">
        <f t="shared" si="2"/>
        <v>24.142661179698216</v>
      </c>
      <c r="M46" s="164"/>
      <c r="N46" s="164">
        <v>264</v>
      </c>
      <c r="O46" s="114">
        <f t="shared" si="3"/>
        <v>36.213991769547327</v>
      </c>
      <c r="P46" s="164"/>
      <c r="Q46" s="164">
        <v>19</v>
      </c>
      <c r="R46" s="114">
        <f t="shared" si="5"/>
        <v>2.6063100137174211</v>
      </c>
    </row>
    <row r="47" spans="1:18" ht="13.35" customHeight="1">
      <c r="A47" s="76" t="s">
        <v>169</v>
      </c>
      <c r="B47" s="113">
        <f t="shared" si="4"/>
        <v>596</v>
      </c>
      <c r="C47" s="114">
        <f t="shared" si="6"/>
        <v>1.3790550233698922</v>
      </c>
      <c r="E47" s="164">
        <v>105</v>
      </c>
      <c r="F47" s="114">
        <f t="shared" si="0"/>
        <v>17.617449664429529</v>
      </c>
      <c r="G47" s="164"/>
      <c r="H47" s="164">
        <v>155</v>
      </c>
      <c r="I47" s="114">
        <f t="shared" si="1"/>
        <v>26.006711409395972</v>
      </c>
      <c r="J47" s="164"/>
      <c r="K47" s="164">
        <v>173</v>
      </c>
      <c r="L47" s="114">
        <f t="shared" si="2"/>
        <v>29.026845637583893</v>
      </c>
      <c r="M47" s="164"/>
      <c r="N47" s="164">
        <v>156</v>
      </c>
      <c r="O47" s="114">
        <f t="shared" si="3"/>
        <v>26.174496644295303</v>
      </c>
      <c r="P47" s="164"/>
      <c r="Q47" s="164">
        <v>7</v>
      </c>
      <c r="R47" s="114">
        <f t="shared" si="5"/>
        <v>1.174496644295302</v>
      </c>
    </row>
    <row r="48" spans="1:18" ht="13.35" customHeight="1">
      <c r="A48" s="76" t="s">
        <v>121</v>
      </c>
      <c r="B48" s="113">
        <f t="shared" si="4"/>
        <v>261</v>
      </c>
      <c r="C48" s="114">
        <f t="shared" si="6"/>
        <v>0.60391503540191582</v>
      </c>
      <c r="E48" s="164">
        <v>39</v>
      </c>
      <c r="F48" s="114">
        <f t="shared" si="0"/>
        <v>14.942528735632186</v>
      </c>
      <c r="G48" s="164"/>
      <c r="H48" s="164">
        <v>41</v>
      </c>
      <c r="I48" s="114">
        <f t="shared" si="1"/>
        <v>15.708812260536398</v>
      </c>
      <c r="J48" s="164"/>
      <c r="K48" s="164">
        <v>59</v>
      </c>
      <c r="L48" s="114">
        <f t="shared" si="2"/>
        <v>22.60536398467433</v>
      </c>
      <c r="M48" s="164"/>
      <c r="N48" s="164">
        <v>106</v>
      </c>
      <c r="O48" s="114">
        <f t="shared" si="3"/>
        <v>40.61302681992337</v>
      </c>
      <c r="P48" s="164"/>
      <c r="Q48" s="164">
        <v>16</v>
      </c>
      <c r="R48" s="114">
        <f t="shared" si="5"/>
        <v>6.1302681992337158</v>
      </c>
    </row>
    <row r="49" spans="1:18" ht="13.35" customHeight="1">
      <c r="A49" s="76" t="s">
        <v>120</v>
      </c>
      <c r="B49" s="113">
        <f t="shared" si="4"/>
        <v>562</v>
      </c>
      <c r="C49" s="114">
        <f t="shared" si="6"/>
        <v>1.3003840992179185</v>
      </c>
      <c r="E49" s="164">
        <v>71</v>
      </c>
      <c r="F49" s="114">
        <f t="shared" si="0"/>
        <v>12.633451957295375</v>
      </c>
      <c r="G49" s="164"/>
      <c r="H49" s="164">
        <v>87</v>
      </c>
      <c r="I49" s="114">
        <f t="shared" si="1"/>
        <v>15.480427046263346</v>
      </c>
      <c r="J49" s="164"/>
      <c r="K49" s="164">
        <v>106</v>
      </c>
      <c r="L49" s="114">
        <f t="shared" si="2"/>
        <v>18.861209964412812</v>
      </c>
      <c r="M49" s="164"/>
      <c r="N49" s="164">
        <v>248</v>
      </c>
      <c r="O49" s="114">
        <f t="shared" si="3"/>
        <v>44.128113879003564</v>
      </c>
      <c r="P49" s="164"/>
      <c r="Q49" s="164">
        <v>50</v>
      </c>
      <c r="R49" s="114">
        <f t="shared" si="5"/>
        <v>8.8967971530249113</v>
      </c>
    </row>
    <row r="50" spans="1:18" ht="13.35" customHeight="1">
      <c r="A50" s="76" t="s">
        <v>119</v>
      </c>
      <c r="B50" s="113">
        <f t="shared" si="4"/>
        <v>513</v>
      </c>
      <c r="C50" s="114">
        <f t="shared" si="6"/>
        <v>1.1870054144106623</v>
      </c>
      <c r="E50" s="164">
        <v>108</v>
      </c>
      <c r="F50" s="114">
        <f t="shared" si="0"/>
        <v>21.052631578947366</v>
      </c>
      <c r="G50" s="164"/>
      <c r="H50" s="164">
        <v>63</v>
      </c>
      <c r="I50" s="114">
        <f t="shared" si="1"/>
        <v>12.280701754385964</v>
      </c>
      <c r="J50" s="164"/>
      <c r="K50" s="164">
        <v>87</v>
      </c>
      <c r="L50" s="114">
        <f t="shared" si="2"/>
        <v>16.959064327485379</v>
      </c>
      <c r="M50" s="164"/>
      <c r="N50" s="164">
        <v>200</v>
      </c>
      <c r="O50" s="114">
        <f t="shared" si="3"/>
        <v>38.98635477582846</v>
      </c>
      <c r="P50" s="164"/>
      <c r="Q50" s="164">
        <v>55</v>
      </c>
      <c r="R50" s="114">
        <f t="shared" si="5"/>
        <v>10.721247563352826</v>
      </c>
    </row>
    <row r="51" spans="1:18" ht="9" customHeight="1">
      <c r="B51" s="113">
        <f t="shared" si="4"/>
        <v>0</v>
      </c>
      <c r="C51" s="114" t="str">
        <f t="shared" si="6"/>
        <v/>
      </c>
      <c r="E51" s="164"/>
      <c r="F51" s="114" t="str">
        <f t="shared" si="0"/>
        <v/>
      </c>
      <c r="G51" s="164"/>
      <c r="H51" s="164"/>
      <c r="I51" s="114" t="str">
        <f t="shared" si="1"/>
        <v/>
      </c>
      <c r="J51" s="164"/>
      <c r="K51" s="164"/>
      <c r="L51" s="114" t="str">
        <f t="shared" si="2"/>
        <v/>
      </c>
      <c r="M51" s="164"/>
      <c r="N51" s="164"/>
      <c r="O51" s="114" t="str">
        <f t="shared" si="3"/>
        <v/>
      </c>
      <c r="P51" s="164"/>
      <c r="Q51" s="164"/>
      <c r="R51" s="114" t="str">
        <f t="shared" si="5"/>
        <v/>
      </c>
    </row>
    <row r="52" spans="1:18" ht="13.35" customHeight="1">
      <c r="A52" s="76" t="s">
        <v>123</v>
      </c>
      <c r="B52" s="113">
        <f t="shared" si="4"/>
        <v>979</v>
      </c>
      <c r="C52" s="114">
        <f t="shared" si="6"/>
        <v>2.2652598454347728</v>
      </c>
      <c r="E52" s="164">
        <v>206</v>
      </c>
      <c r="F52" s="114">
        <f t="shared" si="0"/>
        <v>21.04187946884576</v>
      </c>
      <c r="G52" s="164"/>
      <c r="H52" s="164">
        <v>211</v>
      </c>
      <c r="I52" s="114">
        <f t="shared" si="1"/>
        <v>21.552604698672116</v>
      </c>
      <c r="J52" s="164"/>
      <c r="K52" s="164">
        <v>164</v>
      </c>
      <c r="L52" s="114">
        <f t="shared" si="2"/>
        <v>16.751787538304391</v>
      </c>
      <c r="M52" s="164"/>
      <c r="N52" s="164">
        <v>375</v>
      </c>
      <c r="O52" s="114">
        <f t="shared" si="3"/>
        <v>38.304392236976511</v>
      </c>
      <c r="P52" s="164"/>
      <c r="Q52" s="164">
        <v>23</v>
      </c>
      <c r="R52" s="114">
        <f t="shared" si="5"/>
        <v>2.3493360572012256</v>
      </c>
    </row>
    <row r="53" spans="1:18" ht="9" customHeight="1">
      <c r="B53" s="113">
        <f t="shared" si="4"/>
        <v>0</v>
      </c>
      <c r="C53" s="114" t="str">
        <f t="shared" si="6"/>
        <v/>
      </c>
      <c r="F53" s="114" t="str">
        <f t="shared" si="0"/>
        <v/>
      </c>
      <c r="I53" s="114" t="str">
        <f t="shared" si="1"/>
        <v/>
      </c>
      <c r="L53" s="114" t="str">
        <f t="shared" si="2"/>
        <v/>
      </c>
      <c r="O53" s="114" t="str">
        <f t="shared" si="3"/>
        <v/>
      </c>
      <c r="R53" s="114" t="str">
        <f t="shared" si="5"/>
        <v/>
      </c>
    </row>
    <row r="54" spans="1:18" ht="13.35" customHeight="1">
      <c r="A54" s="76" t="s">
        <v>124</v>
      </c>
      <c r="B54" s="113">
        <f t="shared" si="4"/>
        <v>3363</v>
      </c>
      <c r="C54" s="114">
        <f t="shared" si="6"/>
        <v>7.7814799389143419</v>
      </c>
      <c r="E54" s="113">
        <f>SUM(E55:E59)</f>
        <v>608</v>
      </c>
      <c r="F54" s="114">
        <f t="shared" si="0"/>
        <v>18.07909604519774</v>
      </c>
      <c r="H54" s="113">
        <f>SUM(H55:H59)</f>
        <v>685</v>
      </c>
      <c r="I54" s="114">
        <f t="shared" si="1"/>
        <v>20.368718406184954</v>
      </c>
      <c r="K54" s="113">
        <f>SUM(K55:K59)</f>
        <v>819</v>
      </c>
      <c r="L54" s="114">
        <f t="shared" si="2"/>
        <v>24.353256021409457</v>
      </c>
      <c r="N54" s="113">
        <f>SUM(N55:N59)</f>
        <v>1142</v>
      </c>
      <c r="O54" s="114">
        <f t="shared" si="3"/>
        <v>33.957775795420751</v>
      </c>
      <c r="Q54" s="113">
        <f>SUM(Q55:Q59)</f>
        <v>109</v>
      </c>
      <c r="R54" s="114">
        <f t="shared" si="5"/>
        <v>3.2411537317870951</v>
      </c>
    </row>
    <row r="55" spans="1:18" ht="13.35" customHeight="1">
      <c r="A55" s="76" t="s">
        <v>125</v>
      </c>
      <c r="B55" s="113">
        <f t="shared" si="4"/>
        <v>179</v>
      </c>
      <c r="C55" s="114">
        <f t="shared" si="6"/>
        <v>0.41417927715303815</v>
      </c>
      <c r="E55" s="164">
        <v>78</v>
      </c>
      <c r="F55" s="114">
        <f t="shared" si="0"/>
        <v>43.575418994413404</v>
      </c>
      <c r="G55" s="164"/>
      <c r="H55" s="164">
        <v>46</v>
      </c>
      <c r="I55" s="114">
        <f t="shared" si="1"/>
        <v>25.69832402234637</v>
      </c>
      <c r="J55" s="164"/>
      <c r="K55" s="164">
        <v>48</v>
      </c>
      <c r="L55" s="114">
        <f t="shared" si="2"/>
        <v>26.815642458100559</v>
      </c>
      <c r="M55" s="164"/>
      <c r="N55" s="164">
        <v>7</v>
      </c>
      <c r="O55" s="114">
        <f t="shared" si="3"/>
        <v>3.9106145251396649</v>
      </c>
      <c r="P55" s="164"/>
      <c r="Q55" s="164">
        <v>0</v>
      </c>
      <c r="R55" s="114">
        <f t="shared" si="5"/>
        <v>0</v>
      </c>
    </row>
    <row r="56" spans="1:18" ht="13.35" customHeight="1">
      <c r="A56" s="76" t="s">
        <v>126</v>
      </c>
      <c r="B56" s="113">
        <f t="shared" si="4"/>
        <v>2108</v>
      </c>
      <c r="C56" s="114">
        <f t="shared" si="6"/>
        <v>4.87759729742237</v>
      </c>
      <c r="E56" s="164">
        <v>342</v>
      </c>
      <c r="F56" s="114">
        <f t="shared" si="0"/>
        <v>16.223908918406071</v>
      </c>
      <c r="G56" s="164"/>
      <c r="H56" s="164">
        <v>465</v>
      </c>
      <c r="I56" s="114">
        <f t="shared" si="1"/>
        <v>22.058823529411764</v>
      </c>
      <c r="J56" s="164"/>
      <c r="K56" s="164">
        <v>511</v>
      </c>
      <c r="L56" s="114">
        <f t="shared" si="2"/>
        <v>24.24098671726755</v>
      </c>
      <c r="M56" s="164"/>
      <c r="N56" s="164">
        <v>701</v>
      </c>
      <c r="O56" s="114">
        <f t="shared" si="3"/>
        <v>33.254269449715366</v>
      </c>
      <c r="P56" s="164"/>
      <c r="Q56" s="164">
        <v>89</v>
      </c>
      <c r="R56" s="114">
        <f t="shared" si="5"/>
        <v>4.2220113851992407</v>
      </c>
    </row>
    <row r="57" spans="1:18" ht="13.35" customHeight="1">
      <c r="A57" s="76" t="s">
        <v>127</v>
      </c>
      <c r="B57" s="113">
        <f t="shared" si="4"/>
        <v>352</v>
      </c>
      <c r="C57" s="114">
        <f t="shared" si="6"/>
        <v>0.81447545004396316</v>
      </c>
      <c r="E57" s="164">
        <v>64</v>
      </c>
      <c r="F57" s="114">
        <f t="shared" si="0"/>
        <v>18.181818181818183</v>
      </c>
      <c r="G57" s="164"/>
      <c r="H57" s="164">
        <v>39</v>
      </c>
      <c r="I57" s="114">
        <f t="shared" si="1"/>
        <v>11.079545454545455</v>
      </c>
      <c r="J57" s="164"/>
      <c r="K57" s="164">
        <v>61</v>
      </c>
      <c r="L57" s="114">
        <f t="shared" si="2"/>
        <v>17.329545454545457</v>
      </c>
      <c r="M57" s="164"/>
      <c r="N57" s="164">
        <v>180</v>
      </c>
      <c r="O57" s="114">
        <f t="shared" si="3"/>
        <v>51.136363636363633</v>
      </c>
      <c r="P57" s="164"/>
      <c r="Q57" s="164">
        <v>8</v>
      </c>
      <c r="R57" s="114">
        <f t="shared" si="5"/>
        <v>2.2727272727272729</v>
      </c>
    </row>
    <row r="58" spans="1:18" ht="13.35" customHeight="1">
      <c r="A58" s="76" t="s">
        <v>170</v>
      </c>
      <c r="B58" s="113">
        <f t="shared" si="4"/>
        <v>463</v>
      </c>
      <c r="C58" s="114">
        <f t="shared" si="6"/>
        <v>1.0713128788930537</v>
      </c>
      <c r="E58" s="164">
        <v>102</v>
      </c>
      <c r="F58" s="114">
        <f t="shared" si="0"/>
        <v>22.030237580993521</v>
      </c>
      <c r="G58" s="164"/>
      <c r="H58" s="164">
        <v>63</v>
      </c>
      <c r="I58" s="114">
        <f t="shared" si="1"/>
        <v>13.606911447084233</v>
      </c>
      <c r="J58" s="164"/>
      <c r="K58" s="164">
        <v>99</v>
      </c>
      <c r="L58" s="114">
        <f t="shared" si="2"/>
        <v>21.382289416846653</v>
      </c>
      <c r="M58" s="164"/>
      <c r="N58" s="164">
        <v>187</v>
      </c>
      <c r="O58" s="114">
        <f t="shared" si="3"/>
        <v>40.388768898488117</v>
      </c>
      <c r="P58" s="164"/>
      <c r="Q58" s="164">
        <v>12</v>
      </c>
      <c r="R58" s="114">
        <f t="shared" si="5"/>
        <v>2.5917926565874732</v>
      </c>
    </row>
    <row r="59" spans="1:18" ht="13.35" customHeight="1">
      <c r="A59" s="76" t="s">
        <v>129</v>
      </c>
      <c r="B59" s="113">
        <f t="shared" si="4"/>
        <v>261</v>
      </c>
      <c r="C59" s="114">
        <f t="shared" si="6"/>
        <v>0.60391503540191582</v>
      </c>
      <c r="E59" s="164">
        <v>22</v>
      </c>
      <c r="F59" s="114">
        <f t="shared" si="0"/>
        <v>8.4291187739463602</v>
      </c>
      <c r="G59" s="164"/>
      <c r="H59" s="164">
        <v>72</v>
      </c>
      <c r="I59" s="114">
        <f t="shared" si="1"/>
        <v>27.586206896551722</v>
      </c>
      <c r="J59" s="164"/>
      <c r="K59" s="164">
        <v>100</v>
      </c>
      <c r="L59" s="114">
        <f t="shared" si="2"/>
        <v>38.314176245210732</v>
      </c>
      <c r="M59" s="164"/>
      <c r="N59" s="164">
        <v>67</v>
      </c>
      <c r="O59" s="114">
        <f t="shared" si="3"/>
        <v>25.670498084291189</v>
      </c>
      <c r="P59" s="164"/>
      <c r="Q59" s="164">
        <v>0</v>
      </c>
      <c r="R59" s="114">
        <f t="shared" si="5"/>
        <v>0</v>
      </c>
    </row>
    <row r="60" spans="1:18" ht="9" customHeight="1">
      <c r="B60" s="113">
        <f t="shared" si="4"/>
        <v>0</v>
      </c>
      <c r="C60" s="114" t="str">
        <f t="shared" si="6"/>
        <v/>
      </c>
      <c r="F60" s="114" t="str">
        <f t="shared" si="0"/>
        <v/>
      </c>
      <c r="I60" s="114" t="str">
        <f t="shared" si="1"/>
        <v/>
      </c>
      <c r="L60" s="114" t="str">
        <f t="shared" si="2"/>
        <v/>
      </c>
      <c r="O60" s="114" t="str">
        <f t="shared" si="3"/>
        <v/>
      </c>
      <c r="R60" s="114" t="str">
        <f t="shared" si="5"/>
        <v/>
      </c>
    </row>
    <row r="61" spans="1:18" ht="13.35" customHeight="1">
      <c r="A61" s="127" t="s">
        <v>171</v>
      </c>
      <c r="B61" s="113">
        <f t="shared" si="4"/>
        <v>4182</v>
      </c>
      <c r="C61" s="114">
        <f t="shared" si="6"/>
        <v>9.6765236706927666</v>
      </c>
      <c r="E61" s="113">
        <f>SUM(E62+E64+E71+E73)</f>
        <v>445</v>
      </c>
      <c r="F61" s="114">
        <f t="shared" si="0"/>
        <v>10.640841702534672</v>
      </c>
      <c r="H61" s="113">
        <f>SUM(H62+H64+H71+H73)</f>
        <v>712</v>
      </c>
      <c r="I61" s="114">
        <f t="shared" si="1"/>
        <v>17.025346724055478</v>
      </c>
      <c r="K61" s="113">
        <f>SUM(K62+K64+K71+K73)</f>
        <v>1135</v>
      </c>
      <c r="L61" s="114">
        <f t="shared" si="2"/>
        <v>27.140124342419895</v>
      </c>
      <c r="N61" s="113">
        <f>SUM(N62+N64+N71+N73)</f>
        <v>1555</v>
      </c>
      <c r="O61" s="114">
        <f t="shared" si="3"/>
        <v>37.183165949306549</v>
      </c>
      <c r="Q61" s="113">
        <f>SUM(Q62+Q64+Q71+Q73)</f>
        <v>335</v>
      </c>
      <c r="R61" s="114">
        <f t="shared" si="5"/>
        <v>8.0105212816834062</v>
      </c>
    </row>
    <row r="62" spans="1:18" ht="13.35" customHeight="1">
      <c r="A62" s="76" t="s">
        <v>172</v>
      </c>
      <c r="B62" s="113">
        <f t="shared" si="4"/>
        <v>616</v>
      </c>
      <c r="C62" s="114">
        <f t="shared" si="6"/>
        <v>1.4253320375769354</v>
      </c>
      <c r="E62" s="164">
        <v>58</v>
      </c>
      <c r="F62" s="114">
        <f t="shared" si="0"/>
        <v>9.4155844155844157</v>
      </c>
      <c r="G62" s="164"/>
      <c r="H62" s="164">
        <v>116</v>
      </c>
      <c r="I62" s="114">
        <f t="shared" si="1"/>
        <v>18.831168831168831</v>
      </c>
      <c r="J62" s="164"/>
      <c r="K62" s="164">
        <v>225</v>
      </c>
      <c r="L62" s="114">
        <f t="shared" si="2"/>
        <v>36.52597402597403</v>
      </c>
      <c r="M62" s="164"/>
      <c r="N62" s="164">
        <v>202</v>
      </c>
      <c r="O62" s="114">
        <f t="shared" si="3"/>
        <v>32.792207792207797</v>
      </c>
      <c r="P62" s="164"/>
      <c r="Q62" s="164">
        <v>15</v>
      </c>
      <c r="R62" s="114">
        <f t="shared" si="5"/>
        <v>2.4350649350649354</v>
      </c>
    </row>
    <row r="63" spans="1:18" ht="9" customHeight="1">
      <c r="B63" s="113">
        <f t="shared" si="4"/>
        <v>0</v>
      </c>
      <c r="C63" s="114" t="str">
        <f t="shared" si="6"/>
        <v/>
      </c>
      <c r="F63" s="114" t="str">
        <f t="shared" si="0"/>
        <v/>
      </c>
      <c r="I63" s="114" t="str">
        <f t="shared" si="1"/>
        <v/>
      </c>
      <c r="L63" s="114" t="str">
        <f t="shared" si="2"/>
        <v/>
      </c>
      <c r="O63" s="114" t="str">
        <f t="shared" si="3"/>
        <v/>
      </c>
      <c r="R63" s="114" t="str">
        <f t="shared" si="5"/>
        <v/>
      </c>
    </row>
    <row r="64" spans="1:18" ht="13.35" customHeight="1">
      <c r="A64" s="76" t="s">
        <v>130</v>
      </c>
      <c r="B64" s="113">
        <f t="shared" si="4"/>
        <v>2559</v>
      </c>
      <c r="C64" s="114">
        <f t="shared" si="6"/>
        <v>5.9211439677911981</v>
      </c>
      <c r="E64" s="113">
        <f>SUM(E65:E69)</f>
        <v>316</v>
      </c>
      <c r="F64" s="114">
        <f t="shared" si="0"/>
        <v>12.348573661586556</v>
      </c>
      <c r="H64" s="113">
        <f>SUM(H65:H69)</f>
        <v>334</v>
      </c>
      <c r="I64" s="114">
        <f t="shared" si="1"/>
        <v>13.05197342711997</v>
      </c>
      <c r="K64" s="113">
        <f>SUM(K65:K69)</f>
        <v>612</v>
      </c>
      <c r="L64" s="114">
        <f t="shared" si="2"/>
        <v>23.91559202813599</v>
      </c>
      <c r="N64" s="113">
        <f>SUM(N65:N69)</f>
        <v>989</v>
      </c>
      <c r="O64" s="114">
        <f t="shared" si="3"/>
        <v>38.647909339585773</v>
      </c>
      <c r="Q64" s="113">
        <f>SUM(Q65:Q69)</f>
        <v>308</v>
      </c>
      <c r="R64" s="114">
        <f t="shared" si="5"/>
        <v>12.035951543571707</v>
      </c>
    </row>
    <row r="65" spans="1:18" ht="13.35" customHeight="1">
      <c r="A65" s="76" t="s">
        <v>131</v>
      </c>
      <c r="B65" s="113">
        <f t="shared" si="4"/>
        <v>749</v>
      </c>
      <c r="C65" s="114">
        <f t="shared" si="6"/>
        <v>1.7330741820537738</v>
      </c>
      <c r="E65" s="164">
        <v>37</v>
      </c>
      <c r="F65" s="114">
        <f t="shared" si="0"/>
        <v>4.9399198931909218</v>
      </c>
      <c r="G65" s="164"/>
      <c r="H65" s="164">
        <v>90</v>
      </c>
      <c r="I65" s="114">
        <f t="shared" si="1"/>
        <v>12.016021361815755</v>
      </c>
      <c r="J65" s="164"/>
      <c r="K65" s="164">
        <v>198</v>
      </c>
      <c r="L65" s="114">
        <f t="shared" si="2"/>
        <v>26.43524699599466</v>
      </c>
      <c r="M65" s="164"/>
      <c r="N65" s="164">
        <v>188</v>
      </c>
      <c r="O65" s="114">
        <f t="shared" si="3"/>
        <v>25.100133511348467</v>
      </c>
      <c r="P65" s="164"/>
      <c r="Q65" s="164">
        <v>236</v>
      </c>
      <c r="R65" s="114">
        <f t="shared" si="5"/>
        <v>31.508678237650201</v>
      </c>
    </row>
    <row r="66" spans="1:18" ht="13.35" customHeight="1">
      <c r="A66" s="76" t="s">
        <v>132</v>
      </c>
      <c r="B66" s="113">
        <f t="shared" si="4"/>
        <v>516</v>
      </c>
      <c r="C66" s="114">
        <f t="shared" si="6"/>
        <v>1.1939469665417188</v>
      </c>
      <c r="E66" s="164">
        <v>65</v>
      </c>
      <c r="F66" s="114">
        <f t="shared" si="0"/>
        <v>12.596899224806201</v>
      </c>
      <c r="G66" s="164"/>
      <c r="H66" s="164">
        <v>54</v>
      </c>
      <c r="I66" s="114">
        <f t="shared" si="1"/>
        <v>10.465116279069768</v>
      </c>
      <c r="J66" s="164"/>
      <c r="K66" s="164">
        <v>119</v>
      </c>
      <c r="L66" s="114">
        <f t="shared" si="2"/>
        <v>23.062015503875969</v>
      </c>
      <c r="M66" s="164"/>
      <c r="N66" s="164">
        <v>270</v>
      </c>
      <c r="O66" s="114">
        <f t="shared" si="3"/>
        <v>52.325581395348841</v>
      </c>
      <c r="P66" s="164"/>
      <c r="Q66" s="164">
        <v>8</v>
      </c>
      <c r="R66" s="114">
        <f t="shared" si="5"/>
        <v>1.5503875968992249</v>
      </c>
    </row>
    <row r="67" spans="1:18" ht="13.35" customHeight="1">
      <c r="A67" s="76" t="s">
        <v>135</v>
      </c>
      <c r="B67" s="113">
        <f t="shared" si="4"/>
        <v>812</v>
      </c>
      <c r="C67" s="114">
        <f t="shared" si="6"/>
        <v>1.8788467768059605</v>
      </c>
      <c r="E67" s="164">
        <v>122</v>
      </c>
      <c r="F67" s="114">
        <f t="shared" si="0"/>
        <v>15.024630541871922</v>
      </c>
      <c r="G67" s="164"/>
      <c r="H67" s="164">
        <v>108</v>
      </c>
      <c r="I67" s="114">
        <f t="shared" si="1"/>
        <v>13.300492610837439</v>
      </c>
      <c r="J67" s="164"/>
      <c r="K67" s="164">
        <v>175</v>
      </c>
      <c r="L67" s="114">
        <f t="shared" si="2"/>
        <v>21.551724137931032</v>
      </c>
      <c r="M67" s="164"/>
      <c r="N67" s="164">
        <v>354</v>
      </c>
      <c r="O67" s="114">
        <f t="shared" si="3"/>
        <v>43.596059113300498</v>
      </c>
      <c r="P67" s="164"/>
      <c r="Q67" s="164">
        <v>53</v>
      </c>
      <c r="R67" s="114">
        <f t="shared" si="5"/>
        <v>6.5270935960591139</v>
      </c>
    </row>
    <row r="68" spans="1:18" ht="13.35" customHeight="1">
      <c r="A68" s="76" t="s">
        <v>133</v>
      </c>
      <c r="B68" s="113">
        <f t="shared" si="4"/>
        <v>141</v>
      </c>
      <c r="C68" s="114">
        <f t="shared" si="6"/>
        <v>0.32625295015965572</v>
      </c>
      <c r="E68" s="164">
        <v>30</v>
      </c>
      <c r="F68" s="114">
        <f t="shared" si="0"/>
        <v>21.276595744680851</v>
      </c>
      <c r="G68" s="164"/>
      <c r="H68" s="164">
        <v>17</v>
      </c>
      <c r="I68" s="114">
        <f t="shared" si="1"/>
        <v>12.056737588652481</v>
      </c>
      <c r="J68" s="164"/>
      <c r="K68" s="164">
        <v>23</v>
      </c>
      <c r="L68" s="114">
        <f t="shared" si="2"/>
        <v>16.312056737588655</v>
      </c>
      <c r="M68" s="164"/>
      <c r="N68" s="164">
        <v>61</v>
      </c>
      <c r="O68" s="114">
        <f t="shared" si="3"/>
        <v>43.262411347517734</v>
      </c>
      <c r="P68" s="164"/>
      <c r="Q68" s="164">
        <v>10</v>
      </c>
      <c r="R68" s="114">
        <f t="shared" si="5"/>
        <v>7.0921985815602842</v>
      </c>
    </row>
    <row r="69" spans="1:18" ht="13.35" customHeight="1">
      <c r="A69" s="76" t="s">
        <v>134</v>
      </c>
      <c r="B69" s="113">
        <f t="shared" si="4"/>
        <v>341</v>
      </c>
      <c r="C69" s="114">
        <f t="shared" si="6"/>
        <v>0.78902309223008937</v>
      </c>
      <c r="E69" s="164">
        <v>62</v>
      </c>
      <c r="F69" s="114">
        <f t="shared" si="0"/>
        <v>18.181818181818183</v>
      </c>
      <c r="G69" s="164"/>
      <c r="H69" s="164">
        <v>65</v>
      </c>
      <c r="I69" s="114">
        <f t="shared" si="1"/>
        <v>19.061583577712611</v>
      </c>
      <c r="J69" s="164"/>
      <c r="K69" s="164">
        <v>97</v>
      </c>
      <c r="L69" s="114">
        <f t="shared" si="2"/>
        <v>28.445747800586513</v>
      </c>
      <c r="M69" s="164"/>
      <c r="N69" s="164">
        <v>116</v>
      </c>
      <c r="O69" s="114">
        <f t="shared" si="3"/>
        <v>34.017595307917887</v>
      </c>
      <c r="P69" s="164"/>
      <c r="Q69" s="164">
        <v>1</v>
      </c>
      <c r="R69" s="114">
        <f t="shared" si="5"/>
        <v>0.2932551319648094</v>
      </c>
    </row>
    <row r="70" spans="1:18" ht="9" customHeight="1">
      <c r="B70" s="113">
        <f t="shared" si="4"/>
        <v>0</v>
      </c>
      <c r="C70" s="114" t="str">
        <f t="shared" si="6"/>
        <v/>
      </c>
      <c r="E70" s="164"/>
      <c r="F70" s="114" t="str">
        <f t="shared" si="0"/>
        <v/>
      </c>
      <c r="G70" s="164"/>
      <c r="H70" s="164"/>
      <c r="I70" s="114" t="str">
        <f t="shared" si="1"/>
        <v/>
      </c>
      <c r="J70" s="164"/>
      <c r="K70" s="164"/>
      <c r="L70" s="114" t="str">
        <f t="shared" si="2"/>
        <v/>
      </c>
      <c r="M70" s="164"/>
      <c r="N70" s="164"/>
      <c r="O70" s="114" t="str">
        <f t="shared" si="3"/>
        <v/>
      </c>
      <c r="P70" s="164"/>
      <c r="Q70" s="164"/>
      <c r="R70" s="114" t="str">
        <f t="shared" si="5"/>
        <v/>
      </c>
    </row>
    <row r="71" spans="1:18" ht="13.35" customHeight="1">
      <c r="A71" s="76" t="s">
        <v>136</v>
      </c>
      <c r="B71" s="113">
        <f t="shared" si="4"/>
        <v>478</v>
      </c>
      <c r="C71" s="114">
        <f t="shared" si="6"/>
        <v>1.1060206395483363</v>
      </c>
      <c r="E71" s="164">
        <v>58</v>
      </c>
      <c r="F71" s="114">
        <f t="shared" si="0"/>
        <v>12.133891213389122</v>
      </c>
      <c r="G71" s="164"/>
      <c r="H71" s="164">
        <v>70</v>
      </c>
      <c r="I71" s="114">
        <f t="shared" si="1"/>
        <v>14.644351464435147</v>
      </c>
      <c r="J71" s="164"/>
      <c r="K71" s="164">
        <v>126</v>
      </c>
      <c r="L71" s="114">
        <f t="shared" si="2"/>
        <v>26.359832635983267</v>
      </c>
      <c r="M71" s="164"/>
      <c r="N71" s="164">
        <v>219</v>
      </c>
      <c r="O71" s="114">
        <f t="shared" si="3"/>
        <v>45.81589958158996</v>
      </c>
      <c r="P71" s="164"/>
      <c r="Q71" s="164">
        <v>5</v>
      </c>
      <c r="R71" s="114">
        <f t="shared" si="5"/>
        <v>1.0460251046025104</v>
      </c>
    </row>
    <row r="72" spans="1:18" ht="9" customHeight="1">
      <c r="B72" s="113">
        <f t="shared" si="4"/>
        <v>0</v>
      </c>
      <c r="C72" s="114" t="str">
        <f t="shared" si="6"/>
        <v/>
      </c>
      <c r="E72" s="164"/>
      <c r="F72" s="114" t="str">
        <f t="shared" si="0"/>
        <v/>
      </c>
      <c r="G72" s="164"/>
      <c r="H72" s="164"/>
      <c r="I72" s="114" t="str">
        <f t="shared" si="1"/>
        <v/>
      </c>
      <c r="J72" s="164"/>
      <c r="K72" s="164"/>
      <c r="L72" s="114" t="str">
        <f t="shared" si="2"/>
        <v/>
      </c>
      <c r="M72" s="164"/>
      <c r="N72" s="164"/>
      <c r="O72" s="114" t="str">
        <f t="shared" si="3"/>
        <v/>
      </c>
      <c r="P72" s="164"/>
      <c r="Q72" s="164"/>
      <c r="R72" s="114" t="str">
        <f t="shared" si="5"/>
        <v/>
      </c>
    </row>
    <row r="73" spans="1:18" ht="13.35" customHeight="1">
      <c r="A73" s="76" t="s">
        <v>137</v>
      </c>
      <c r="B73" s="113">
        <f t="shared" si="4"/>
        <v>529</v>
      </c>
      <c r="C73" s="114">
        <f t="shared" si="6"/>
        <v>1.2240270257762971</v>
      </c>
      <c r="E73" s="164">
        <v>13</v>
      </c>
      <c r="F73" s="114">
        <f t="shared" si="0"/>
        <v>2.4574669187145557</v>
      </c>
      <c r="G73" s="164"/>
      <c r="H73" s="164">
        <v>192</v>
      </c>
      <c r="I73" s="114">
        <f t="shared" si="1"/>
        <v>36.294896030245752</v>
      </c>
      <c r="J73" s="164"/>
      <c r="K73" s="164">
        <v>172</v>
      </c>
      <c r="L73" s="114">
        <f t="shared" si="2"/>
        <v>32.514177693761816</v>
      </c>
      <c r="M73" s="164"/>
      <c r="N73" s="164">
        <v>145</v>
      </c>
      <c r="O73" s="114">
        <f t="shared" si="3"/>
        <v>27.410207939508506</v>
      </c>
      <c r="P73" s="164"/>
      <c r="Q73" s="164">
        <v>7</v>
      </c>
      <c r="R73" s="114">
        <f t="shared" si="5"/>
        <v>1.3232514177693762</v>
      </c>
    </row>
    <row r="74" spans="1:18" ht="9" customHeight="1">
      <c r="B74" s="113">
        <f t="shared" si="4"/>
        <v>0</v>
      </c>
      <c r="C74" s="114" t="str">
        <f t="shared" si="6"/>
        <v/>
      </c>
      <c r="F74" s="114" t="str">
        <f t="shared" si="0"/>
        <v/>
      </c>
      <c r="I74" s="114" t="str">
        <f t="shared" si="1"/>
        <v/>
      </c>
      <c r="L74" s="114" t="str">
        <f t="shared" si="2"/>
        <v/>
      </c>
      <c r="O74" s="114" t="str">
        <f t="shared" si="3"/>
        <v/>
      </c>
      <c r="R74" s="114" t="str">
        <f t="shared" si="5"/>
        <v/>
      </c>
    </row>
    <row r="75" spans="1:18" ht="13.35" customHeight="1">
      <c r="A75" s="127" t="s">
        <v>173</v>
      </c>
      <c r="B75" s="113">
        <f t="shared" si="4"/>
        <v>1382</v>
      </c>
      <c r="C75" s="114">
        <f t="shared" si="6"/>
        <v>3.1977416817066966</v>
      </c>
      <c r="E75" s="113">
        <f>SUM(E76)</f>
        <v>230</v>
      </c>
      <c r="F75" s="114">
        <f t="shared" si="0"/>
        <v>16.642547033285094</v>
      </c>
      <c r="H75" s="113">
        <f>SUM(H76)</f>
        <v>378</v>
      </c>
      <c r="I75" s="114">
        <f t="shared" si="1"/>
        <v>27.35166425470333</v>
      </c>
      <c r="K75" s="113">
        <f>SUM(K76)</f>
        <v>419</v>
      </c>
      <c r="L75" s="114">
        <f t="shared" si="2"/>
        <v>30.318379160636759</v>
      </c>
      <c r="N75" s="113">
        <f>SUM(N76)</f>
        <v>335</v>
      </c>
      <c r="O75" s="114">
        <f t="shared" si="3"/>
        <v>24.240231548480462</v>
      </c>
      <c r="Q75" s="113">
        <f>SUM(Q76)</f>
        <v>20</v>
      </c>
      <c r="R75" s="114">
        <f t="shared" si="5"/>
        <v>1.4471780028943559</v>
      </c>
    </row>
    <row r="76" spans="1:18" ht="13.35" customHeight="1">
      <c r="A76" s="76" t="s">
        <v>174</v>
      </c>
      <c r="B76" s="113">
        <f t="shared" si="4"/>
        <v>1382</v>
      </c>
      <c r="C76" s="114">
        <f t="shared" si="6"/>
        <v>3.1977416817066966</v>
      </c>
      <c r="E76" s="113">
        <f>SUM(E77:E80)</f>
        <v>230</v>
      </c>
      <c r="F76" s="114">
        <f t="shared" ref="F76:F103" si="7">IF($A76&lt;&gt;"",E76/$B76*100,"")</f>
        <v>16.642547033285094</v>
      </c>
      <c r="H76" s="113">
        <f>SUM(H77:H80)</f>
        <v>378</v>
      </c>
      <c r="I76" s="114">
        <f t="shared" ref="I76:I103" si="8">IF($A76&lt;&gt;"",H76/$B76*100,"")</f>
        <v>27.35166425470333</v>
      </c>
      <c r="K76" s="113">
        <f>SUM(K77:K80)</f>
        <v>419</v>
      </c>
      <c r="L76" s="114">
        <f t="shared" ref="L76:L103" si="9">IF($A76&lt;&gt;"",K76/$B76*100,"")</f>
        <v>30.318379160636759</v>
      </c>
      <c r="N76" s="113">
        <f>SUM(N77:N80)</f>
        <v>335</v>
      </c>
      <c r="O76" s="114">
        <f t="shared" ref="O76:O103" si="10">IF($A76&lt;&gt;"",N76/$B76*100,"")</f>
        <v>24.240231548480462</v>
      </c>
      <c r="Q76" s="113">
        <f>SUM(Q77:Q80)</f>
        <v>20</v>
      </c>
      <c r="R76" s="114">
        <f t="shared" si="5"/>
        <v>1.4471780028943559</v>
      </c>
    </row>
    <row r="77" spans="1:18" ht="13.35" customHeight="1">
      <c r="A77" s="76" t="s">
        <v>139</v>
      </c>
      <c r="B77" s="113">
        <f t="shared" ref="B77:B103" si="11">SUM(E77+H77+K77+N77+Q77)</f>
        <v>331</v>
      </c>
      <c r="C77" s="114">
        <f t="shared" si="6"/>
        <v>0.76588458512656765</v>
      </c>
      <c r="E77" s="164">
        <v>53</v>
      </c>
      <c r="F77" s="114">
        <f t="shared" si="7"/>
        <v>16.012084592145015</v>
      </c>
      <c r="G77" s="164"/>
      <c r="H77" s="164">
        <v>88</v>
      </c>
      <c r="I77" s="114">
        <f t="shared" si="8"/>
        <v>26.586102719033235</v>
      </c>
      <c r="J77" s="164"/>
      <c r="K77" s="164">
        <v>113</v>
      </c>
      <c r="L77" s="114">
        <f t="shared" si="9"/>
        <v>34.138972809667671</v>
      </c>
      <c r="M77" s="164"/>
      <c r="N77" s="164">
        <v>77</v>
      </c>
      <c r="O77" s="114">
        <f t="shared" si="10"/>
        <v>23.262839879154079</v>
      </c>
      <c r="P77" s="164"/>
      <c r="Q77" s="164">
        <v>0</v>
      </c>
      <c r="R77" s="114">
        <f t="shared" ref="R77:R105" si="12">IF($A77&lt;&gt;"",Q77/$B77*100,"")</f>
        <v>0</v>
      </c>
    </row>
    <row r="78" spans="1:18" ht="13.35" customHeight="1">
      <c r="A78" s="76" t="s">
        <v>140</v>
      </c>
      <c r="B78" s="113">
        <f t="shared" si="11"/>
        <v>401</v>
      </c>
      <c r="C78" s="114">
        <f t="shared" si="6"/>
        <v>0.92785413485121948</v>
      </c>
      <c r="E78" s="164">
        <v>58</v>
      </c>
      <c r="F78" s="114">
        <f t="shared" si="7"/>
        <v>14.463840399002494</v>
      </c>
      <c r="G78" s="164"/>
      <c r="H78" s="164">
        <v>118</v>
      </c>
      <c r="I78" s="114">
        <f t="shared" si="8"/>
        <v>29.42643391521197</v>
      </c>
      <c r="J78" s="164"/>
      <c r="K78" s="164">
        <v>127</v>
      </c>
      <c r="L78" s="114">
        <f t="shared" si="9"/>
        <v>31.67082294264339</v>
      </c>
      <c r="M78" s="164"/>
      <c r="N78" s="164">
        <v>97</v>
      </c>
      <c r="O78" s="114">
        <f t="shared" si="10"/>
        <v>24.189526184538654</v>
      </c>
      <c r="P78" s="164"/>
      <c r="Q78" s="164">
        <v>1</v>
      </c>
      <c r="R78" s="114">
        <f t="shared" si="12"/>
        <v>0.24937655860349126</v>
      </c>
    </row>
    <row r="79" spans="1:18" ht="13.35" customHeight="1">
      <c r="A79" s="76" t="s">
        <v>141</v>
      </c>
      <c r="B79" s="113">
        <f t="shared" si="11"/>
        <v>353</v>
      </c>
      <c r="C79" s="114">
        <f t="shared" ref="C79:C105" si="13">IF(A79&lt;&gt;0,B79/$B$12*100,"")</f>
        <v>0.81678930075431522</v>
      </c>
      <c r="E79" s="164">
        <v>69</v>
      </c>
      <c r="F79" s="114">
        <f t="shared" si="7"/>
        <v>19.546742209631731</v>
      </c>
      <c r="G79" s="164"/>
      <c r="H79" s="164">
        <v>112</v>
      </c>
      <c r="I79" s="114">
        <f t="shared" si="8"/>
        <v>31.728045325779036</v>
      </c>
      <c r="J79" s="164"/>
      <c r="K79" s="164">
        <v>95</v>
      </c>
      <c r="L79" s="114">
        <f t="shared" si="9"/>
        <v>26.912181303116146</v>
      </c>
      <c r="M79" s="164"/>
      <c r="N79" s="164">
        <v>64</v>
      </c>
      <c r="O79" s="114">
        <f t="shared" si="10"/>
        <v>18.130311614730878</v>
      </c>
      <c r="P79" s="164"/>
      <c r="Q79" s="164">
        <v>13</v>
      </c>
      <c r="R79" s="114">
        <f t="shared" si="12"/>
        <v>3.6827195467422094</v>
      </c>
    </row>
    <row r="80" spans="1:18" ht="13.35" customHeight="1">
      <c r="A80" s="76" t="s">
        <v>142</v>
      </c>
      <c r="B80" s="113">
        <f t="shared" si="11"/>
        <v>297</v>
      </c>
      <c r="C80" s="114">
        <f t="shared" si="13"/>
        <v>0.68721366097459391</v>
      </c>
      <c r="E80" s="164">
        <v>50</v>
      </c>
      <c r="F80" s="114">
        <f t="shared" si="7"/>
        <v>16.835016835016837</v>
      </c>
      <c r="G80" s="164"/>
      <c r="H80" s="164">
        <v>60</v>
      </c>
      <c r="I80" s="114">
        <f t="shared" si="8"/>
        <v>20.202020202020201</v>
      </c>
      <c r="J80" s="164"/>
      <c r="K80" s="164">
        <v>84</v>
      </c>
      <c r="L80" s="114">
        <f t="shared" si="9"/>
        <v>28.28282828282828</v>
      </c>
      <c r="M80" s="164"/>
      <c r="N80" s="164">
        <v>97</v>
      </c>
      <c r="O80" s="114">
        <f t="shared" si="10"/>
        <v>32.659932659932664</v>
      </c>
      <c r="P80" s="164"/>
      <c r="Q80" s="164">
        <v>6</v>
      </c>
      <c r="R80" s="114">
        <f t="shared" si="12"/>
        <v>2.0202020202020203</v>
      </c>
    </row>
    <row r="81" spans="1:18" ht="9" customHeight="1">
      <c r="B81" s="113">
        <f t="shared" si="11"/>
        <v>0</v>
      </c>
      <c r="C81" s="114" t="str">
        <f t="shared" si="13"/>
        <v/>
      </c>
      <c r="F81" s="114" t="str">
        <f t="shared" si="7"/>
        <v/>
      </c>
      <c r="I81" s="114" t="str">
        <f t="shared" si="8"/>
        <v/>
      </c>
      <c r="L81" s="114" t="str">
        <f t="shared" si="9"/>
        <v/>
      </c>
      <c r="O81" s="114" t="str">
        <f t="shared" si="10"/>
        <v/>
      </c>
      <c r="R81" s="114" t="str">
        <f t="shared" si="12"/>
        <v/>
      </c>
    </row>
    <row r="82" spans="1:18" ht="13.35" customHeight="1">
      <c r="A82" s="127" t="s">
        <v>188</v>
      </c>
      <c r="B82" s="113">
        <f t="shared" si="11"/>
        <v>6878</v>
      </c>
      <c r="C82" s="114">
        <f t="shared" si="13"/>
        <v>15.914665185802212</v>
      </c>
      <c r="E82" s="113">
        <f>SUM(E83)</f>
        <v>1041</v>
      </c>
      <c r="F82" s="114">
        <f t="shared" si="7"/>
        <v>15.135213724920035</v>
      </c>
      <c r="H82" s="113">
        <f>SUM(H83)</f>
        <v>1868</v>
      </c>
      <c r="I82" s="114">
        <f t="shared" si="8"/>
        <v>27.159057865658621</v>
      </c>
      <c r="K82" s="113">
        <f>SUM(K83)</f>
        <v>2172</v>
      </c>
      <c r="L82" s="114">
        <f t="shared" si="9"/>
        <v>31.578947368421051</v>
      </c>
      <c r="N82" s="113">
        <f>SUM(N83)</f>
        <v>1677</v>
      </c>
      <c r="O82" s="114">
        <f t="shared" si="10"/>
        <v>24.382087816225649</v>
      </c>
      <c r="Q82" s="113">
        <f>SUM(Q83)</f>
        <v>120</v>
      </c>
      <c r="R82" s="114">
        <f t="shared" si="12"/>
        <v>1.7446932247746436</v>
      </c>
    </row>
    <row r="83" spans="1:18" ht="13.35" customHeight="1">
      <c r="A83" s="76" t="s">
        <v>143</v>
      </c>
      <c r="B83" s="113">
        <f t="shared" si="11"/>
        <v>6878</v>
      </c>
      <c r="C83" s="114">
        <f t="shared" si="13"/>
        <v>15.914665185802212</v>
      </c>
      <c r="E83" s="113">
        <f>SUM(E84:E92)</f>
        <v>1041</v>
      </c>
      <c r="F83" s="114">
        <f t="shared" si="7"/>
        <v>15.135213724920035</v>
      </c>
      <c r="H83" s="113">
        <f>SUM(H84:H92)</f>
        <v>1868</v>
      </c>
      <c r="I83" s="114">
        <f t="shared" si="8"/>
        <v>27.159057865658621</v>
      </c>
      <c r="K83" s="113">
        <f>SUM(K84:K92)</f>
        <v>2172</v>
      </c>
      <c r="L83" s="114">
        <f t="shared" si="9"/>
        <v>31.578947368421051</v>
      </c>
      <c r="N83" s="113">
        <f>SUM(N84:N92)</f>
        <v>1677</v>
      </c>
      <c r="O83" s="114">
        <f t="shared" si="10"/>
        <v>24.382087816225649</v>
      </c>
      <c r="Q83" s="113">
        <f>SUM(Q84:Q92)</f>
        <v>120</v>
      </c>
      <c r="R83" s="114">
        <f t="shared" si="12"/>
        <v>1.7446932247746436</v>
      </c>
    </row>
    <row r="84" spans="1:18" ht="13.35" customHeight="1">
      <c r="A84" s="115" t="s">
        <v>450</v>
      </c>
      <c r="B84" s="113">
        <f t="shared" si="11"/>
        <v>564</v>
      </c>
      <c r="C84" s="114">
        <f t="shared" si="13"/>
        <v>1.3050118006386229</v>
      </c>
      <c r="E84" s="164">
        <v>105</v>
      </c>
      <c r="F84" s="114">
        <f t="shared" si="7"/>
        <v>18.617021276595743</v>
      </c>
      <c r="G84" s="164"/>
      <c r="H84" s="164">
        <v>192</v>
      </c>
      <c r="I84" s="114">
        <f t="shared" si="8"/>
        <v>34.042553191489361</v>
      </c>
      <c r="J84" s="164"/>
      <c r="K84" s="164">
        <v>193</v>
      </c>
      <c r="L84" s="114">
        <f t="shared" si="9"/>
        <v>34.219858156028373</v>
      </c>
      <c r="M84" s="164"/>
      <c r="N84" s="164">
        <v>74</v>
      </c>
      <c r="O84" s="114">
        <f t="shared" si="10"/>
        <v>13.120567375886525</v>
      </c>
      <c r="P84" s="164"/>
      <c r="Q84" s="164">
        <v>0</v>
      </c>
      <c r="R84" s="114">
        <f t="shared" si="12"/>
        <v>0</v>
      </c>
    </row>
    <row r="85" spans="1:18" ht="13.35" customHeight="1">
      <c r="A85" s="76" t="s">
        <v>144</v>
      </c>
      <c r="B85" s="113">
        <f t="shared" si="11"/>
        <v>993</v>
      </c>
      <c r="C85" s="114">
        <f t="shared" si="13"/>
        <v>2.2976537553797027</v>
      </c>
      <c r="E85" s="164">
        <v>197</v>
      </c>
      <c r="F85" s="114">
        <f t="shared" si="7"/>
        <v>19.838872104733131</v>
      </c>
      <c r="G85" s="164"/>
      <c r="H85" s="164">
        <v>227</v>
      </c>
      <c r="I85" s="114">
        <f t="shared" si="8"/>
        <v>22.860020140986908</v>
      </c>
      <c r="J85" s="164"/>
      <c r="K85" s="164">
        <v>336</v>
      </c>
      <c r="L85" s="114">
        <f t="shared" si="9"/>
        <v>33.836858006042299</v>
      </c>
      <c r="M85" s="164"/>
      <c r="N85" s="164">
        <v>212</v>
      </c>
      <c r="O85" s="114">
        <f t="shared" si="10"/>
        <v>21.349446122860019</v>
      </c>
      <c r="P85" s="164"/>
      <c r="Q85" s="164">
        <v>21</v>
      </c>
      <c r="R85" s="114">
        <f t="shared" si="12"/>
        <v>2.1148036253776437</v>
      </c>
    </row>
    <row r="86" spans="1:18" ht="13.35" customHeight="1">
      <c r="A86" s="76" t="s">
        <v>146</v>
      </c>
      <c r="B86" s="113">
        <f t="shared" si="11"/>
        <v>1271</v>
      </c>
      <c r="C86" s="114">
        <f t="shared" si="13"/>
        <v>2.9409042528576057</v>
      </c>
      <c r="E86" s="164">
        <v>162</v>
      </c>
      <c r="F86" s="114">
        <f t="shared" si="7"/>
        <v>12.745869394177815</v>
      </c>
      <c r="G86" s="164"/>
      <c r="H86" s="164">
        <v>487</v>
      </c>
      <c r="I86" s="114">
        <f t="shared" si="8"/>
        <v>38.316286388670342</v>
      </c>
      <c r="J86" s="164"/>
      <c r="K86" s="164">
        <v>424</v>
      </c>
      <c r="L86" s="114">
        <f t="shared" si="9"/>
        <v>33.359559402045633</v>
      </c>
      <c r="M86" s="164"/>
      <c r="N86" s="164">
        <v>187</v>
      </c>
      <c r="O86" s="114">
        <f t="shared" si="10"/>
        <v>14.712824547600315</v>
      </c>
      <c r="P86" s="164"/>
      <c r="Q86" s="164">
        <v>11</v>
      </c>
      <c r="R86" s="114">
        <f t="shared" si="12"/>
        <v>0.86546026750590099</v>
      </c>
    </row>
    <row r="87" spans="1:18" ht="13.35" customHeight="1">
      <c r="A87" s="76" t="s">
        <v>148</v>
      </c>
      <c r="B87" s="113">
        <f t="shared" si="11"/>
        <v>600</v>
      </c>
      <c r="C87" s="114">
        <f t="shared" si="13"/>
        <v>1.3883104262113009</v>
      </c>
      <c r="E87" s="164">
        <v>50</v>
      </c>
      <c r="F87" s="114">
        <f t="shared" si="7"/>
        <v>8.3333333333333321</v>
      </c>
      <c r="G87" s="164"/>
      <c r="H87" s="164">
        <v>130</v>
      </c>
      <c r="I87" s="114">
        <f t="shared" si="8"/>
        <v>21.666666666666668</v>
      </c>
      <c r="J87" s="164"/>
      <c r="K87" s="164">
        <v>165</v>
      </c>
      <c r="L87" s="114">
        <f t="shared" si="9"/>
        <v>27.500000000000004</v>
      </c>
      <c r="M87" s="164"/>
      <c r="N87" s="164">
        <v>238</v>
      </c>
      <c r="O87" s="114">
        <f t="shared" si="10"/>
        <v>39.666666666666664</v>
      </c>
      <c r="P87" s="164"/>
      <c r="Q87" s="164">
        <v>17</v>
      </c>
      <c r="R87" s="114">
        <f t="shared" si="12"/>
        <v>2.833333333333333</v>
      </c>
    </row>
    <row r="88" spans="1:18" ht="13.35" customHeight="1">
      <c r="A88" s="76" t="s">
        <v>147</v>
      </c>
      <c r="B88" s="113">
        <f t="shared" si="11"/>
        <v>616</v>
      </c>
      <c r="C88" s="114">
        <f t="shared" si="13"/>
        <v>1.4253320375769354</v>
      </c>
      <c r="E88" s="164">
        <v>60</v>
      </c>
      <c r="F88" s="114">
        <f t="shared" si="7"/>
        <v>9.7402597402597415</v>
      </c>
      <c r="G88" s="164"/>
      <c r="H88" s="164">
        <v>208</v>
      </c>
      <c r="I88" s="114">
        <f t="shared" si="8"/>
        <v>33.766233766233768</v>
      </c>
      <c r="J88" s="164"/>
      <c r="K88" s="164">
        <v>204</v>
      </c>
      <c r="L88" s="114">
        <f t="shared" si="9"/>
        <v>33.116883116883116</v>
      </c>
      <c r="M88" s="164"/>
      <c r="N88" s="164">
        <v>139</v>
      </c>
      <c r="O88" s="114">
        <f t="shared" si="10"/>
        <v>22.564935064935064</v>
      </c>
      <c r="P88" s="164"/>
      <c r="Q88" s="164">
        <v>5</v>
      </c>
      <c r="R88" s="114">
        <f t="shared" si="12"/>
        <v>0.81168831168831157</v>
      </c>
    </row>
    <row r="89" spans="1:18" ht="13.35" customHeight="1">
      <c r="A89" s="76" t="s">
        <v>145</v>
      </c>
      <c r="B89" s="113">
        <f t="shared" si="11"/>
        <v>886</v>
      </c>
      <c r="C89" s="114">
        <f t="shared" si="13"/>
        <v>2.050071729372021</v>
      </c>
      <c r="E89" s="164">
        <v>157</v>
      </c>
      <c r="F89" s="114">
        <f t="shared" si="7"/>
        <v>17.720090293453726</v>
      </c>
      <c r="G89" s="164"/>
      <c r="H89" s="164">
        <v>207</v>
      </c>
      <c r="I89" s="114">
        <f t="shared" si="8"/>
        <v>23.363431151241535</v>
      </c>
      <c r="J89" s="164"/>
      <c r="K89" s="164">
        <v>305</v>
      </c>
      <c r="L89" s="114">
        <f t="shared" si="9"/>
        <v>34.424379232505643</v>
      </c>
      <c r="M89" s="164"/>
      <c r="N89" s="164">
        <v>210</v>
      </c>
      <c r="O89" s="114">
        <f t="shared" si="10"/>
        <v>23.702031602708804</v>
      </c>
      <c r="P89" s="164"/>
      <c r="Q89" s="164">
        <v>7</v>
      </c>
      <c r="R89" s="114">
        <f t="shared" si="12"/>
        <v>0.79006772009029347</v>
      </c>
    </row>
    <row r="90" spans="1:18" ht="13.35" customHeight="1">
      <c r="A90" s="76" t="s">
        <v>149</v>
      </c>
      <c r="B90" s="113">
        <f t="shared" si="11"/>
        <v>740</v>
      </c>
      <c r="C90" s="114">
        <f t="shared" si="13"/>
        <v>1.7122495256606043</v>
      </c>
      <c r="E90" s="164">
        <v>158</v>
      </c>
      <c r="F90" s="114">
        <f t="shared" si="7"/>
        <v>21.351351351351351</v>
      </c>
      <c r="G90" s="164"/>
      <c r="H90" s="164">
        <v>121</v>
      </c>
      <c r="I90" s="114">
        <f t="shared" si="8"/>
        <v>16.351351351351351</v>
      </c>
      <c r="J90" s="164"/>
      <c r="K90" s="164">
        <v>187</v>
      </c>
      <c r="L90" s="114">
        <f t="shared" si="9"/>
        <v>25.270270270270267</v>
      </c>
      <c r="M90" s="164"/>
      <c r="N90" s="164">
        <v>249</v>
      </c>
      <c r="O90" s="114">
        <f t="shared" si="10"/>
        <v>33.648648648648646</v>
      </c>
      <c r="P90" s="164"/>
      <c r="Q90" s="164">
        <v>25</v>
      </c>
      <c r="R90" s="114">
        <f t="shared" si="12"/>
        <v>3.3783783783783785</v>
      </c>
    </row>
    <row r="91" spans="1:18" ht="13.35" customHeight="1">
      <c r="A91" s="76" t="s">
        <v>151</v>
      </c>
      <c r="B91" s="113">
        <f t="shared" si="11"/>
        <v>401</v>
      </c>
      <c r="C91" s="114">
        <f t="shared" si="13"/>
        <v>0.92785413485121948</v>
      </c>
      <c r="E91" s="164">
        <v>67</v>
      </c>
      <c r="F91" s="114">
        <f t="shared" si="7"/>
        <v>16.708229426433917</v>
      </c>
      <c r="G91" s="164"/>
      <c r="H91" s="164">
        <v>121</v>
      </c>
      <c r="I91" s="114">
        <f t="shared" si="8"/>
        <v>30.174563591022448</v>
      </c>
      <c r="J91" s="164"/>
      <c r="K91" s="164">
        <v>143</v>
      </c>
      <c r="L91" s="114">
        <f t="shared" si="9"/>
        <v>35.660847880299251</v>
      </c>
      <c r="M91" s="164"/>
      <c r="N91" s="164">
        <v>69</v>
      </c>
      <c r="O91" s="114">
        <f t="shared" si="10"/>
        <v>17.206982543640898</v>
      </c>
      <c r="P91" s="164"/>
      <c r="Q91" s="164">
        <v>1</v>
      </c>
      <c r="R91" s="114">
        <f t="shared" si="12"/>
        <v>0.24937655860349126</v>
      </c>
    </row>
    <row r="92" spans="1:18" ht="13.35" customHeight="1">
      <c r="A92" s="76" t="s">
        <v>150</v>
      </c>
      <c r="B92" s="113">
        <f t="shared" si="11"/>
        <v>807</v>
      </c>
      <c r="C92" s="114">
        <f t="shared" si="13"/>
        <v>1.8672775232541996</v>
      </c>
      <c r="E92" s="164">
        <v>85</v>
      </c>
      <c r="F92" s="114">
        <f t="shared" si="7"/>
        <v>10.532837670384138</v>
      </c>
      <c r="G92" s="164"/>
      <c r="H92" s="164">
        <v>175</v>
      </c>
      <c r="I92" s="114">
        <f t="shared" si="8"/>
        <v>21.685254027261465</v>
      </c>
      <c r="J92" s="164"/>
      <c r="K92" s="164">
        <v>215</v>
      </c>
      <c r="L92" s="114">
        <f t="shared" si="9"/>
        <v>26.641883519206939</v>
      </c>
      <c r="M92" s="164"/>
      <c r="N92" s="164">
        <v>299</v>
      </c>
      <c r="O92" s="114">
        <f t="shared" si="10"/>
        <v>37.050805452292437</v>
      </c>
      <c r="P92" s="164"/>
      <c r="Q92" s="164">
        <v>33</v>
      </c>
      <c r="R92" s="114">
        <f t="shared" si="12"/>
        <v>4.0892193308550189</v>
      </c>
    </row>
    <row r="93" spans="1:18" ht="9" customHeight="1">
      <c r="B93" s="113">
        <f t="shared" si="11"/>
        <v>0</v>
      </c>
      <c r="C93" s="114" t="str">
        <f t="shared" si="13"/>
        <v/>
      </c>
      <c r="E93" s="165"/>
      <c r="F93" s="114" t="str">
        <f t="shared" si="7"/>
        <v/>
      </c>
      <c r="G93" s="165"/>
      <c r="H93" s="165"/>
      <c r="I93" s="114" t="str">
        <f t="shared" si="8"/>
        <v/>
      </c>
      <c r="J93" s="165"/>
      <c r="K93" s="165"/>
      <c r="L93" s="114" t="str">
        <f t="shared" si="9"/>
        <v/>
      </c>
      <c r="M93" s="165"/>
      <c r="N93" s="165"/>
      <c r="O93" s="114" t="str">
        <f t="shared" si="10"/>
        <v/>
      </c>
      <c r="P93" s="165"/>
      <c r="Q93" s="165"/>
      <c r="R93" s="114" t="str">
        <f t="shared" si="12"/>
        <v/>
      </c>
    </row>
    <row r="94" spans="1:18" ht="13.35" customHeight="1">
      <c r="A94" s="76" t="s">
        <v>327</v>
      </c>
      <c r="B94" s="113">
        <f t="shared" si="11"/>
        <v>89</v>
      </c>
      <c r="C94" s="114">
        <f t="shared" si="13"/>
        <v>0.20593271322134296</v>
      </c>
      <c r="E94" s="176">
        <v>84</v>
      </c>
      <c r="F94" s="114">
        <f t="shared" si="7"/>
        <v>94.382022471910105</v>
      </c>
      <c r="G94" s="176"/>
      <c r="H94" s="176">
        <v>5</v>
      </c>
      <c r="I94" s="114">
        <f t="shared" si="8"/>
        <v>5.6179775280898872</v>
      </c>
      <c r="J94" s="176"/>
      <c r="K94" s="176">
        <v>0</v>
      </c>
      <c r="L94" s="114">
        <f t="shared" si="9"/>
        <v>0</v>
      </c>
      <c r="M94" s="176"/>
      <c r="N94" s="176">
        <v>0</v>
      </c>
      <c r="O94" s="114">
        <f t="shared" si="10"/>
        <v>0</v>
      </c>
      <c r="P94" s="176"/>
      <c r="Q94" s="176">
        <v>0</v>
      </c>
      <c r="R94" s="114">
        <f t="shared" si="12"/>
        <v>0</v>
      </c>
    </row>
    <row r="95" spans="1:18" ht="13.35" customHeight="1">
      <c r="A95" s="115" t="s">
        <v>566</v>
      </c>
      <c r="B95" s="113">
        <f t="shared" si="11"/>
        <v>661</v>
      </c>
      <c r="C95" s="114">
        <f t="shared" si="13"/>
        <v>1.5294553195427831</v>
      </c>
      <c r="E95" s="177">
        <v>104</v>
      </c>
      <c r="F95" s="114">
        <f t="shared" si="7"/>
        <v>15.73373676248109</v>
      </c>
      <c r="G95" s="177"/>
      <c r="H95" s="177">
        <v>159</v>
      </c>
      <c r="I95" s="114">
        <f t="shared" si="8"/>
        <v>24.05446293494705</v>
      </c>
      <c r="J95" s="177"/>
      <c r="K95" s="177">
        <v>196</v>
      </c>
      <c r="L95" s="114">
        <f t="shared" si="9"/>
        <v>29.652042360060516</v>
      </c>
      <c r="M95" s="177"/>
      <c r="N95" s="177">
        <v>191</v>
      </c>
      <c r="O95" s="114">
        <f t="shared" si="10"/>
        <v>28.895612708018152</v>
      </c>
      <c r="P95" s="177"/>
      <c r="Q95" s="177">
        <v>11</v>
      </c>
      <c r="R95" s="114">
        <f t="shared" si="12"/>
        <v>1.6641452344931922</v>
      </c>
    </row>
    <row r="96" spans="1:18" ht="9" customHeight="1">
      <c r="B96" s="113">
        <f t="shared" si="11"/>
        <v>0</v>
      </c>
      <c r="C96" s="114" t="str">
        <f t="shared" si="13"/>
        <v/>
      </c>
      <c r="F96" s="114" t="str">
        <f t="shared" si="7"/>
        <v/>
      </c>
      <c r="I96" s="114" t="str">
        <f t="shared" si="8"/>
        <v/>
      </c>
      <c r="L96" s="114" t="str">
        <f t="shared" si="9"/>
        <v/>
      </c>
      <c r="O96" s="114" t="str">
        <f t="shared" si="10"/>
        <v/>
      </c>
      <c r="R96" s="114" t="str">
        <f t="shared" si="12"/>
        <v/>
      </c>
    </row>
    <row r="97" spans="1:19" ht="13.35" customHeight="1">
      <c r="A97" s="127" t="s">
        <v>347</v>
      </c>
      <c r="B97" s="113">
        <f t="shared" si="11"/>
        <v>11710</v>
      </c>
      <c r="C97" s="114">
        <f t="shared" si="13"/>
        <v>27.095191818223892</v>
      </c>
      <c r="E97" s="113">
        <f>SUM(E98:E103)</f>
        <v>1544</v>
      </c>
      <c r="F97" s="114">
        <f t="shared" si="7"/>
        <v>13.185311699402218</v>
      </c>
      <c r="H97" s="113">
        <f>SUM(H98:H103)</f>
        <v>2415</v>
      </c>
      <c r="I97" s="114">
        <f t="shared" si="8"/>
        <v>20.623398804440647</v>
      </c>
      <c r="K97" s="113">
        <f>SUM(K98:K103)</f>
        <v>3670</v>
      </c>
      <c r="L97" s="114">
        <f t="shared" si="9"/>
        <v>31.340734415029893</v>
      </c>
      <c r="N97" s="113">
        <f>SUM(N98:N103)</f>
        <v>3863</v>
      </c>
      <c r="O97" s="114">
        <f t="shared" si="10"/>
        <v>32.988898377455165</v>
      </c>
      <c r="Q97" s="113">
        <f>SUM(Q98:Q103)</f>
        <v>218</v>
      </c>
      <c r="R97" s="114">
        <f t="shared" si="12"/>
        <v>1.8616567036720753</v>
      </c>
    </row>
    <row r="98" spans="1:19" ht="13.35" customHeight="1">
      <c r="A98" s="76" t="s">
        <v>177</v>
      </c>
      <c r="B98" s="113">
        <f t="shared" si="11"/>
        <v>3139</v>
      </c>
      <c r="C98" s="114">
        <f t="shared" si="13"/>
        <v>7.2631773797954562</v>
      </c>
      <c r="E98" s="177">
        <v>454</v>
      </c>
      <c r="F98" s="114">
        <f t="shared" si="7"/>
        <v>14.463204842306467</v>
      </c>
      <c r="G98" s="177"/>
      <c r="H98" s="177">
        <v>527</v>
      </c>
      <c r="I98" s="114">
        <f t="shared" si="8"/>
        <v>16.788786237655305</v>
      </c>
      <c r="J98" s="177"/>
      <c r="K98" s="177">
        <v>881</v>
      </c>
      <c r="L98" s="114">
        <f t="shared" si="9"/>
        <v>28.066263141127745</v>
      </c>
      <c r="M98" s="177"/>
      <c r="N98" s="177">
        <v>1184</v>
      </c>
      <c r="O98" s="114">
        <f t="shared" si="10"/>
        <v>37.719018795794838</v>
      </c>
      <c r="P98" s="177"/>
      <c r="Q98" s="177">
        <v>93</v>
      </c>
      <c r="R98" s="114">
        <f t="shared" si="12"/>
        <v>2.9627269831156418</v>
      </c>
    </row>
    <row r="99" spans="1:19" ht="13.35" customHeight="1">
      <c r="A99" s="76" t="s">
        <v>178</v>
      </c>
      <c r="B99" s="113">
        <f t="shared" si="11"/>
        <v>2312</v>
      </c>
      <c r="C99" s="114">
        <f t="shared" si="13"/>
        <v>5.3496228423342123</v>
      </c>
      <c r="E99" s="177">
        <v>280</v>
      </c>
      <c r="F99" s="114">
        <f t="shared" si="7"/>
        <v>12.110726643598616</v>
      </c>
      <c r="G99" s="177"/>
      <c r="H99" s="177">
        <v>578</v>
      </c>
      <c r="I99" s="114">
        <f t="shared" si="8"/>
        <v>25</v>
      </c>
      <c r="J99" s="177"/>
      <c r="K99" s="177">
        <v>759</v>
      </c>
      <c r="L99" s="114">
        <f t="shared" si="9"/>
        <v>32.82871972318339</v>
      </c>
      <c r="M99" s="177"/>
      <c r="N99" s="177">
        <v>653</v>
      </c>
      <c r="O99" s="114">
        <f t="shared" si="10"/>
        <v>28.243944636678204</v>
      </c>
      <c r="P99" s="177"/>
      <c r="Q99" s="177">
        <v>42</v>
      </c>
      <c r="R99" s="114">
        <f t="shared" si="12"/>
        <v>1.8166089965397925</v>
      </c>
    </row>
    <row r="100" spans="1:19" ht="13.35" customHeight="1">
      <c r="A100" s="76" t="s">
        <v>179</v>
      </c>
      <c r="B100" s="113">
        <f t="shared" si="11"/>
        <v>2376</v>
      </c>
      <c r="C100" s="114">
        <f t="shared" si="13"/>
        <v>5.4977092877967513</v>
      </c>
      <c r="E100" s="177">
        <v>341</v>
      </c>
      <c r="F100" s="114">
        <f t="shared" si="7"/>
        <v>14.351851851851851</v>
      </c>
      <c r="G100" s="177"/>
      <c r="H100" s="177">
        <v>525</v>
      </c>
      <c r="I100" s="114">
        <f t="shared" si="8"/>
        <v>22.095959595959595</v>
      </c>
      <c r="J100" s="177"/>
      <c r="K100" s="177">
        <v>716</v>
      </c>
      <c r="L100" s="114">
        <f t="shared" si="9"/>
        <v>30.134680134680135</v>
      </c>
      <c r="M100" s="177"/>
      <c r="N100" s="177">
        <v>761</v>
      </c>
      <c r="O100" s="114">
        <f t="shared" si="10"/>
        <v>32.028619528619529</v>
      </c>
      <c r="P100" s="177"/>
      <c r="Q100" s="177">
        <v>33</v>
      </c>
      <c r="R100" s="114">
        <f t="shared" si="12"/>
        <v>1.3888888888888888</v>
      </c>
    </row>
    <row r="101" spans="1:19" ht="13.35" customHeight="1">
      <c r="A101" s="115" t="s">
        <v>348</v>
      </c>
      <c r="B101" s="113">
        <f t="shared" si="11"/>
        <v>1616</v>
      </c>
      <c r="C101" s="114">
        <f t="shared" si="13"/>
        <v>3.7391827479291031</v>
      </c>
      <c r="E101" s="177">
        <v>195</v>
      </c>
      <c r="F101" s="114">
        <f t="shared" si="7"/>
        <v>12.066831683168317</v>
      </c>
      <c r="G101" s="177"/>
      <c r="H101" s="177">
        <v>339</v>
      </c>
      <c r="I101" s="114">
        <f t="shared" si="8"/>
        <v>20.977722772277225</v>
      </c>
      <c r="J101" s="177"/>
      <c r="K101" s="177">
        <v>628</v>
      </c>
      <c r="L101" s="114">
        <f t="shared" si="9"/>
        <v>38.861386138613859</v>
      </c>
      <c r="M101" s="177"/>
      <c r="N101" s="177">
        <v>441</v>
      </c>
      <c r="O101" s="114">
        <f t="shared" si="10"/>
        <v>27.289603960396043</v>
      </c>
      <c r="P101" s="177"/>
      <c r="Q101" s="177">
        <v>13</v>
      </c>
      <c r="R101" s="114">
        <f t="shared" si="12"/>
        <v>0.8044554455445545</v>
      </c>
    </row>
    <row r="102" spans="1:19" ht="13.35" customHeight="1">
      <c r="A102" s="76" t="s">
        <v>196</v>
      </c>
      <c r="B102" s="113">
        <f t="shared" si="11"/>
        <v>1564</v>
      </c>
      <c r="C102" s="114">
        <f t="shared" si="13"/>
        <v>3.618862510990791</v>
      </c>
      <c r="E102" s="177">
        <v>185</v>
      </c>
      <c r="F102" s="114">
        <f t="shared" si="7"/>
        <v>11.828644501278772</v>
      </c>
      <c r="G102" s="177"/>
      <c r="H102" s="177">
        <v>309</v>
      </c>
      <c r="I102" s="114">
        <f t="shared" si="8"/>
        <v>19.757033248081843</v>
      </c>
      <c r="J102" s="177"/>
      <c r="K102" s="177">
        <v>502</v>
      </c>
      <c r="L102" s="114">
        <f t="shared" si="9"/>
        <v>32.09718670076726</v>
      </c>
      <c r="M102" s="177"/>
      <c r="N102" s="177">
        <v>555</v>
      </c>
      <c r="O102" s="114">
        <f t="shared" si="10"/>
        <v>35.485933503836314</v>
      </c>
      <c r="P102" s="177"/>
      <c r="Q102" s="177">
        <v>13</v>
      </c>
      <c r="R102" s="114">
        <f t="shared" si="12"/>
        <v>0.83120204603580572</v>
      </c>
    </row>
    <row r="103" spans="1:19" ht="13.35" customHeight="1">
      <c r="A103" s="76" t="s">
        <v>456</v>
      </c>
      <c r="B103" s="113">
        <f t="shared" si="11"/>
        <v>703</v>
      </c>
      <c r="C103" s="114">
        <f>IF(A103&lt;&gt;0,B103/$B$12*100,"")</f>
        <v>1.6266370493775741</v>
      </c>
      <c r="E103" s="177">
        <v>89</v>
      </c>
      <c r="F103" s="114">
        <f t="shared" si="7"/>
        <v>12.660028449502134</v>
      </c>
      <c r="G103" s="177"/>
      <c r="H103" s="177">
        <v>137</v>
      </c>
      <c r="I103" s="114">
        <f t="shared" si="8"/>
        <v>19.487908961593174</v>
      </c>
      <c r="J103" s="177"/>
      <c r="K103" s="177">
        <v>184</v>
      </c>
      <c r="L103" s="114">
        <f t="shared" si="9"/>
        <v>26.173541963015644</v>
      </c>
      <c r="M103" s="177"/>
      <c r="N103" s="177">
        <v>269</v>
      </c>
      <c r="O103" s="114">
        <f t="shared" si="10"/>
        <v>38.264580369843529</v>
      </c>
      <c r="P103" s="177"/>
      <c r="Q103" s="177">
        <v>24</v>
      </c>
      <c r="R103" s="114">
        <f>IF($A103&lt;&gt;"",Q103/$B103*100,"")</f>
        <v>3.4139402560455197</v>
      </c>
    </row>
    <row r="104" spans="1:19" ht="9" hidden="1" customHeight="1">
      <c r="C104" s="114" t="str">
        <f t="shared" si="13"/>
        <v/>
      </c>
      <c r="E104" s="115"/>
      <c r="F104" s="114" t="str">
        <f>IF($A104&lt;&gt;"",E104/$B104*100,"")</f>
        <v/>
      </c>
      <c r="G104" s="115"/>
      <c r="H104" s="115"/>
      <c r="I104" s="114" t="str">
        <f>IF($A104&lt;&gt;"",H104/$B104*100,"")</f>
        <v/>
      </c>
      <c r="J104" s="115"/>
      <c r="K104" s="115"/>
      <c r="L104" s="114" t="str">
        <f>IF($A104&lt;&gt;"",K104/$B104*100,"")</f>
        <v/>
      </c>
      <c r="M104" s="115"/>
      <c r="N104" s="115"/>
      <c r="O104" s="114" t="str">
        <f>IF($A104&lt;&gt;"",N104/$B104*100,"")</f>
        <v/>
      </c>
      <c r="P104" s="115"/>
      <c r="Q104" s="115"/>
      <c r="R104" s="114" t="str">
        <f t="shared" si="12"/>
        <v/>
      </c>
    </row>
    <row r="105" spans="1:19" ht="13.35" hidden="1" customHeight="1">
      <c r="A105" s="76" t="s">
        <v>349</v>
      </c>
      <c r="B105" s="113">
        <f>SUM(E105+H105+K105+N105+Q105)</f>
        <v>0</v>
      </c>
      <c r="C105" s="114">
        <f t="shared" si="13"/>
        <v>0</v>
      </c>
      <c r="E105" s="36"/>
      <c r="F105" s="114" t="e">
        <f>IF($A105&lt;&gt;"",E105/$B105*100,"")</f>
        <v>#DIV/0!</v>
      </c>
      <c r="G105" s="36"/>
      <c r="H105" s="36"/>
      <c r="I105" s="114" t="e">
        <f>IF($A105&lt;&gt;"",H105/$B105*100,"")</f>
        <v>#DIV/0!</v>
      </c>
      <c r="J105" s="36"/>
      <c r="K105" s="36"/>
      <c r="L105" s="114" t="e">
        <f>IF($A105&lt;&gt;"",K105/$B105*100,"")</f>
        <v>#DIV/0!</v>
      </c>
      <c r="M105" s="36"/>
      <c r="N105" s="36"/>
      <c r="O105" s="114" t="e">
        <f>IF($A105&lt;&gt;"",N105/$B105*100,"")</f>
        <v>#DIV/0!</v>
      </c>
      <c r="P105" s="36"/>
      <c r="Q105" s="36">
        <v>0</v>
      </c>
      <c r="R105" s="114" t="e">
        <f t="shared" si="12"/>
        <v>#DIV/0!</v>
      </c>
    </row>
    <row r="106" spans="1:19" ht="9" customHeight="1" thickBot="1">
      <c r="A106" s="123"/>
      <c r="B106" s="124"/>
      <c r="C106" s="124"/>
      <c r="D106" s="124"/>
      <c r="E106" s="124"/>
      <c r="F106" s="124"/>
      <c r="G106" s="124"/>
      <c r="H106" s="124"/>
      <c r="I106" s="124"/>
      <c r="J106" s="124"/>
      <c r="K106" s="124"/>
      <c r="L106" s="124"/>
      <c r="M106" s="124"/>
      <c r="N106" s="124"/>
      <c r="O106" s="124"/>
      <c r="P106" s="124"/>
      <c r="Q106" s="124"/>
      <c r="R106" s="124"/>
      <c r="S106" s="124"/>
    </row>
    <row r="107" spans="1:19" ht="9" customHeight="1"/>
    <row r="108" spans="1:19" ht="11.25" customHeight="1">
      <c r="A108" s="76" t="s">
        <v>461</v>
      </c>
    </row>
    <row r="109" spans="1:19" ht="9" customHeight="1"/>
    <row r="110" spans="1:19" ht="14.25" customHeight="1">
      <c r="A110" s="133" t="s">
        <v>611</v>
      </c>
    </row>
    <row r="111" spans="1:19" ht="12.75" customHeight="1">
      <c r="A111" s="133" t="s">
        <v>567</v>
      </c>
    </row>
    <row r="112" spans="1:19" ht="9" customHeight="1"/>
    <row r="113" spans="1:7">
      <c r="A113" s="115" t="s">
        <v>604</v>
      </c>
      <c r="C113" s="114"/>
      <c r="D113" s="115"/>
      <c r="F113" s="114"/>
      <c r="G113" s="115"/>
    </row>
    <row r="114" spans="1:7">
      <c r="A114" s="115" t="s">
        <v>314</v>
      </c>
      <c r="C114" s="114"/>
      <c r="D114" s="115"/>
      <c r="F114" s="114"/>
      <c r="G114" s="115"/>
    </row>
  </sheetData>
  <printOptions horizontalCentered="1" verticalCentered="1"/>
  <pageMargins left="0" right="0" top="0" bottom="0" header="0" footer="0"/>
  <pageSetup scale="55" orientation="portrait" horizontalDpi="4294967292"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DA24-D526-4EEA-B2BB-9B8ADE04791A}">
  <dimension ref="A1:U130"/>
  <sheetViews>
    <sheetView showZeros="0" workbookViewId="0">
      <selection activeCell="A4" sqref="A4"/>
    </sheetView>
  </sheetViews>
  <sheetFormatPr baseColWidth="10" defaultColWidth="8.7109375" defaultRowHeight="12.75"/>
  <cols>
    <col min="1" max="1" width="33.7109375" style="115" customWidth="1"/>
    <col min="2" max="2" width="8.5703125" style="187" customWidth="1"/>
    <col min="3" max="3" width="2.5703125" style="187" customWidth="1"/>
    <col min="4" max="4" width="8.28515625" style="188" customWidth="1"/>
    <col min="5" max="5" width="2.7109375" style="189" customWidth="1"/>
    <col min="6" max="6" width="8.42578125" style="206" customWidth="1"/>
    <col min="7" max="7" width="8.28515625" style="207" customWidth="1"/>
    <col min="8" max="8" width="2.7109375" style="189" customWidth="1"/>
    <col min="9" max="9" width="8.28515625" style="206" customWidth="1"/>
    <col min="10" max="10" width="8.28515625" style="207" customWidth="1"/>
    <col min="11" max="11" width="2.7109375" style="189" customWidth="1"/>
    <col min="12" max="12" width="8.28515625" style="206" customWidth="1"/>
    <col min="13" max="13" width="8.28515625" style="207" customWidth="1"/>
    <col min="14" max="14" width="2.7109375" style="189" customWidth="1"/>
    <col min="15" max="15" width="8.28515625" style="206" customWidth="1"/>
    <col min="16" max="16" width="8.28515625" style="207" customWidth="1"/>
    <col min="17" max="17" width="2.7109375" style="189" customWidth="1"/>
    <col min="18" max="18" width="8.28515625" style="206" customWidth="1"/>
    <col min="19" max="19" width="8.28515625" style="207" customWidth="1"/>
    <col min="20" max="20" width="2.7109375" style="189" customWidth="1"/>
    <col min="21" max="21" width="4.28515625" style="189" customWidth="1"/>
    <col min="22" max="256" width="8.7109375" style="115"/>
    <col min="257" max="257" width="33.7109375" style="115" customWidth="1"/>
    <col min="258" max="258" width="8.5703125" style="115" customWidth="1"/>
    <col min="259" max="259" width="2.5703125" style="115" customWidth="1"/>
    <col min="260" max="260" width="8.28515625" style="115" customWidth="1"/>
    <col min="261" max="261" width="2.7109375" style="115" customWidth="1"/>
    <col min="262" max="262" width="8.42578125" style="115" customWidth="1"/>
    <col min="263" max="263" width="8.28515625" style="115" customWidth="1"/>
    <col min="264" max="264" width="2.7109375" style="115" customWidth="1"/>
    <col min="265" max="266" width="8.28515625" style="115" customWidth="1"/>
    <col min="267" max="267" width="2.7109375" style="115" customWidth="1"/>
    <col min="268" max="269" width="8.28515625" style="115" customWidth="1"/>
    <col min="270" max="270" width="2.7109375" style="115" customWidth="1"/>
    <col min="271" max="272" width="8.28515625" style="115" customWidth="1"/>
    <col min="273" max="273" width="2.7109375" style="115" customWidth="1"/>
    <col min="274" max="275" width="8.28515625" style="115" customWidth="1"/>
    <col min="276" max="276" width="2.7109375" style="115" customWidth="1"/>
    <col min="277" max="277" width="4.28515625" style="115" customWidth="1"/>
    <col min="278" max="512" width="8.7109375" style="115"/>
    <col min="513" max="513" width="33.7109375" style="115" customWidth="1"/>
    <col min="514" max="514" width="8.5703125" style="115" customWidth="1"/>
    <col min="515" max="515" width="2.5703125" style="115" customWidth="1"/>
    <col min="516" max="516" width="8.28515625" style="115" customWidth="1"/>
    <col min="517" max="517" width="2.7109375" style="115" customWidth="1"/>
    <col min="518" max="518" width="8.42578125" style="115" customWidth="1"/>
    <col min="519" max="519" width="8.28515625" style="115" customWidth="1"/>
    <col min="520" max="520" width="2.7109375" style="115" customWidth="1"/>
    <col min="521" max="522" width="8.28515625" style="115" customWidth="1"/>
    <col min="523" max="523" width="2.7109375" style="115" customWidth="1"/>
    <col min="524" max="525" width="8.28515625" style="115" customWidth="1"/>
    <col min="526" max="526" width="2.7109375" style="115" customWidth="1"/>
    <col min="527" max="528" width="8.28515625" style="115" customWidth="1"/>
    <col min="529" max="529" width="2.7109375" style="115" customWidth="1"/>
    <col min="530" max="531" width="8.28515625" style="115" customWidth="1"/>
    <col min="532" max="532" width="2.7109375" style="115" customWidth="1"/>
    <col min="533" max="533" width="4.28515625" style="115" customWidth="1"/>
    <col min="534" max="768" width="8.7109375" style="115"/>
    <col min="769" max="769" width="33.7109375" style="115" customWidth="1"/>
    <col min="770" max="770" width="8.5703125" style="115" customWidth="1"/>
    <col min="771" max="771" width="2.5703125" style="115" customWidth="1"/>
    <col min="772" max="772" width="8.28515625" style="115" customWidth="1"/>
    <col min="773" max="773" width="2.7109375" style="115" customWidth="1"/>
    <col min="774" max="774" width="8.42578125" style="115" customWidth="1"/>
    <col min="775" max="775" width="8.28515625" style="115" customWidth="1"/>
    <col min="776" max="776" width="2.7109375" style="115" customWidth="1"/>
    <col min="777" max="778" width="8.28515625" style="115" customWidth="1"/>
    <col min="779" max="779" width="2.7109375" style="115" customWidth="1"/>
    <col min="780" max="781" width="8.28515625" style="115" customWidth="1"/>
    <col min="782" max="782" width="2.7109375" style="115" customWidth="1"/>
    <col min="783" max="784" width="8.28515625" style="115" customWidth="1"/>
    <col min="785" max="785" width="2.7109375" style="115" customWidth="1"/>
    <col min="786" max="787" width="8.28515625" style="115" customWidth="1"/>
    <col min="788" max="788" width="2.7109375" style="115" customWidth="1"/>
    <col min="789" max="789" width="4.28515625" style="115" customWidth="1"/>
    <col min="790" max="1024" width="8.7109375" style="115"/>
    <col min="1025" max="1025" width="33.7109375" style="115" customWidth="1"/>
    <col min="1026" max="1026" width="8.5703125" style="115" customWidth="1"/>
    <col min="1027" max="1027" width="2.5703125" style="115" customWidth="1"/>
    <col min="1028" max="1028" width="8.28515625" style="115" customWidth="1"/>
    <col min="1029" max="1029" width="2.7109375" style="115" customWidth="1"/>
    <col min="1030" max="1030" width="8.42578125" style="115" customWidth="1"/>
    <col min="1031" max="1031" width="8.28515625" style="115" customWidth="1"/>
    <col min="1032" max="1032" width="2.7109375" style="115" customWidth="1"/>
    <col min="1033" max="1034" width="8.28515625" style="115" customWidth="1"/>
    <col min="1035" max="1035" width="2.7109375" style="115" customWidth="1"/>
    <col min="1036" max="1037" width="8.28515625" style="115" customWidth="1"/>
    <col min="1038" max="1038" width="2.7109375" style="115" customWidth="1"/>
    <col min="1039" max="1040" width="8.28515625" style="115" customWidth="1"/>
    <col min="1041" max="1041" width="2.7109375" style="115" customWidth="1"/>
    <col min="1042" max="1043" width="8.28515625" style="115" customWidth="1"/>
    <col min="1044" max="1044" width="2.7109375" style="115" customWidth="1"/>
    <col min="1045" max="1045" width="4.28515625" style="115" customWidth="1"/>
    <col min="1046" max="1280" width="8.7109375" style="115"/>
    <col min="1281" max="1281" width="33.7109375" style="115" customWidth="1"/>
    <col min="1282" max="1282" width="8.5703125" style="115" customWidth="1"/>
    <col min="1283" max="1283" width="2.5703125" style="115" customWidth="1"/>
    <col min="1284" max="1284" width="8.28515625" style="115" customWidth="1"/>
    <col min="1285" max="1285" width="2.7109375" style="115" customWidth="1"/>
    <col min="1286" max="1286" width="8.42578125" style="115" customWidth="1"/>
    <col min="1287" max="1287" width="8.28515625" style="115" customWidth="1"/>
    <col min="1288" max="1288" width="2.7109375" style="115" customWidth="1"/>
    <col min="1289" max="1290" width="8.28515625" style="115" customWidth="1"/>
    <col min="1291" max="1291" width="2.7109375" style="115" customWidth="1"/>
    <col min="1292" max="1293" width="8.28515625" style="115" customWidth="1"/>
    <col min="1294" max="1294" width="2.7109375" style="115" customWidth="1"/>
    <col min="1295" max="1296" width="8.28515625" style="115" customWidth="1"/>
    <col min="1297" max="1297" width="2.7109375" style="115" customWidth="1"/>
    <col min="1298" max="1299" width="8.28515625" style="115" customWidth="1"/>
    <col min="1300" max="1300" width="2.7109375" style="115" customWidth="1"/>
    <col min="1301" max="1301" width="4.28515625" style="115" customWidth="1"/>
    <col min="1302" max="1536" width="8.7109375" style="115"/>
    <col min="1537" max="1537" width="33.7109375" style="115" customWidth="1"/>
    <col min="1538" max="1538" width="8.5703125" style="115" customWidth="1"/>
    <col min="1539" max="1539" width="2.5703125" style="115" customWidth="1"/>
    <col min="1540" max="1540" width="8.28515625" style="115" customWidth="1"/>
    <col min="1541" max="1541" width="2.7109375" style="115" customWidth="1"/>
    <col min="1542" max="1542" width="8.42578125" style="115" customWidth="1"/>
    <col min="1543" max="1543" width="8.28515625" style="115" customWidth="1"/>
    <col min="1544" max="1544" width="2.7109375" style="115" customWidth="1"/>
    <col min="1545" max="1546" width="8.28515625" style="115" customWidth="1"/>
    <col min="1547" max="1547" width="2.7109375" style="115" customWidth="1"/>
    <col min="1548" max="1549" width="8.28515625" style="115" customWidth="1"/>
    <col min="1550" max="1550" width="2.7109375" style="115" customWidth="1"/>
    <col min="1551" max="1552" width="8.28515625" style="115" customWidth="1"/>
    <col min="1553" max="1553" width="2.7109375" style="115" customWidth="1"/>
    <col min="1554" max="1555" width="8.28515625" style="115" customWidth="1"/>
    <col min="1556" max="1556" width="2.7109375" style="115" customWidth="1"/>
    <col min="1557" max="1557" width="4.28515625" style="115" customWidth="1"/>
    <col min="1558" max="1792" width="8.7109375" style="115"/>
    <col min="1793" max="1793" width="33.7109375" style="115" customWidth="1"/>
    <col min="1794" max="1794" width="8.5703125" style="115" customWidth="1"/>
    <col min="1795" max="1795" width="2.5703125" style="115" customWidth="1"/>
    <col min="1796" max="1796" width="8.28515625" style="115" customWidth="1"/>
    <col min="1797" max="1797" width="2.7109375" style="115" customWidth="1"/>
    <col min="1798" max="1798" width="8.42578125" style="115" customWidth="1"/>
    <col min="1799" max="1799" width="8.28515625" style="115" customWidth="1"/>
    <col min="1800" max="1800" width="2.7109375" style="115" customWidth="1"/>
    <col min="1801" max="1802" width="8.28515625" style="115" customWidth="1"/>
    <col min="1803" max="1803" width="2.7109375" style="115" customWidth="1"/>
    <col min="1804" max="1805" width="8.28515625" style="115" customWidth="1"/>
    <col min="1806" max="1806" width="2.7109375" style="115" customWidth="1"/>
    <col min="1807" max="1808" width="8.28515625" style="115" customWidth="1"/>
    <col min="1809" max="1809" width="2.7109375" style="115" customWidth="1"/>
    <col min="1810" max="1811" width="8.28515625" style="115" customWidth="1"/>
    <col min="1812" max="1812" width="2.7109375" style="115" customWidth="1"/>
    <col min="1813" max="1813" width="4.28515625" style="115" customWidth="1"/>
    <col min="1814" max="2048" width="8.7109375" style="115"/>
    <col min="2049" max="2049" width="33.7109375" style="115" customWidth="1"/>
    <col min="2050" max="2050" width="8.5703125" style="115" customWidth="1"/>
    <col min="2051" max="2051" width="2.5703125" style="115" customWidth="1"/>
    <col min="2052" max="2052" width="8.28515625" style="115" customWidth="1"/>
    <col min="2053" max="2053" width="2.7109375" style="115" customWidth="1"/>
    <col min="2054" max="2054" width="8.42578125" style="115" customWidth="1"/>
    <col min="2055" max="2055" width="8.28515625" style="115" customWidth="1"/>
    <col min="2056" max="2056" width="2.7109375" style="115" customWidth="1"/>
    <col min="2057" max="2058" width="8.28515625" style="115" customWidth="1"/>
    <col min="2059" max="2059" width="2.7109375" style="115" customWidth="1"/>
    <col min="2060" max="2061" width="8.28515625" style="115" customWidth="1"/>
    <col min="2062" max="2062" width="2.7109375" style="115" customWidth="1"/>
    <col min="2063" max="2064" width="8.28515625" style="115" customWidth="1"/>
    <col min="2065" max="2065" width="2.7109375" style="115" customWidth="1"/>
    <col min="2066" max="2067" width="8.28515625" style="115" customWidth="1"/>
    <col min="2068" max="2068" width="2.7109375" style="115" customWidth="1"/>
    <col min="2069" max="2069" width="4.28515625" style="115" customWidth="1"/>
    <col min="2070" max="2304" width="8.7109375" style="115"/>
    <col min="2305" max="2305" width="33.7109375" style="115" customWidth="1"/>
    <col min="2306" max="2306" width="8.5703125" style="115" customWidth="1"/>
    <col min="2307" max="2307" width="2.5703125" style="115" customWidth="1"/>
    <col min="2308" max="2308" width="8.28515625" style="115" customWidth="1"/>
    <col min="2309" max="2309" width="2.7109375" style="115" customWidth="1"/>
    <col min="2310" max="2310" width="8.42578125" style="115" customWidth="1"/>
    <col min="2311" max="2311" width="8.28515625" style="115" customWidth="1"/>
    <col min="2312" max="2312" width="2.7109375" style="115" customWidth="1"/>
    <col min="2313" max="2314" width="8.28515625" style="115" customWidth="1"/>
    <col min="2315" max="2315" width="2.7109375" style="115" customWidth="1"/>
    <col min="2316" max="2317" width="8.28515625" style="115" customWidth="1"/>
    <col min="2318" max="2318" width="2.7109375" style="115" customWidth="1"/>
    <col min="2319" max="2320" width="8.28515625" style="115" customWidth="1"/>
    <col min="2321" max="2321" width="2.7109375" style="115" customWidth="1"/>
    <col min="2322" max="2323" width="8.28515625" style="115" customWidth="1"/>
    <col min="2324" max="2324" width="2.7109375" style="115" customWidth="1"/>
    <col min="2325" max="2325" width="4.28515625" style="115" customWidth="1"/>
    <col min="2326" max="2560" width="8.7109375" style="115"/>
    <col min="2561" max="2561" width="33.7109375" style="115" customWidth="1"/>
    <col min="2562" max="2562" width="8.5703125" style="115" customWidth="1"/>
    <col min="2563" max="2563" width="2.5703125" style="115" customWidth="1"/>
    <col min="2564" max="2564" width="8.28515625" style="115" customWidth="1"/>
    <col min="2565" max="2565" width="2.7109375" style="115" customWidth="1"/>
    <col min="2566" max="2566" width="8.42578125" style="115" customWidth="1"/>
    <col min="2567" max="2567" width="8.28515625" style="115" customWidth="1"/>
    <col min="2568" max="2568" width="2.7109375" style="115" customWidth="1"/>
    <col min="2569" max="2570" width="8.28515625" style="115" customWidth="1"/>
    <col min="2571" max="2571" width="2.7109375" style="115" customWidth="1"/>
    <col min="2572" max="2573" width="8.28515625" style="115" customWidth="1"/>
    <col min="2574" max="2574" width="2.7109375" style="115" customWidth="1"/>
    <col min="2575" max="2576" width="8.28515625" style="115" customWidth="1"/>
    <col min="2577" max="2577" width="2.7109375" style="115" customWidth="1"/>
    <col min="2578" max="2579" width="8.28515625" style="115" customWidth="1"/>
    <col min="2580" max="2580" width="2.7109375" style="115" customWidth="1"/>
    <col min="2581" max="2581" width="4.28515625" style="115" customWidth="1"/>
    <col min="2582" max="2816" width="8.7109375" style="115"/>
    <col min="2817" max="2817" width="33.7109375" style="115" customWidth="1"/>
    <col min="2818" max="2818" width="8.5703125" style="115" customWidth="1"/>
    <col min="2819" max="2819" width="2.5703125" style="115" customWidth="1"/>
    <col min="2820" max="2820" width="8.28515625" style="115" customWidth="1"/>
    <col min="2821" max="2821" width="2.7109375" style="115" customWidth="1"/>
    <col min="2822" max="2822" width="8.42578125" style="115" customWidth="1"/>
    <col min="2823" max="2823" width="8.28515625" style="115" customWidth="1"/>
    <col min="2824" max="2824" width="2.7109375" style="115" customWidth="1"/>
    <col min="2825" max="2826" width="8.28515625" style="115" customWidth="1"/>
    <col min="2827" max="2827" width="2.7109375" style="115" customWidth="1"/>
    <col min="2828" max="2829" width="8.28515625" style="115" customWidth="1"/>
    <col min="2830" max="2830" width="2.7109375" style="115" customWidth="1"/>
    <col min="2831" max="2832" width="8.28515625" style="115" customWidth="1"/>
    <col min="2833" max="2833" width="2.7109375" style="115" customWidth="1"/>
    <col min="2834" max="2835" width="8.28515625" style="115" customWidth="1"/>
    <col min="2836" max="2836" width="2.7109375" style="115" customWidth="1"/>
    <col min="2837" max="2837" width="4.28515625" style="115" customWidth="1"/>
    <col min="2838" max="3072" width="8.7109375" style="115"/>
    <col min="3073" max="3073" width="33.7109375" style="115" customWidth="1"/>
    <col min="3074" max="3074" width="8.5703125" style="115" customWidth="1"/>
    <col min="3075" max="3075" width="2.5703125" style="115" customWidth="1"/>
    <col min="3076" max="3076" width="8.28515625" style="115" customWidth="1"/>
    <col min="3077" max="3077" width="2.7109375" style="115" customWidth="1"/>
    <col min="3078" max="3078" width="8.42578125" style="115" customWidth="1"/>
    <col min="3079" max="3079" width="8.28515625" style="115" customWidth="1"/>
    <col min="3080" max="3080" width="2.7109375" style="115" customWidth="1"/>
    <col min="3081" max="3082" width="8.28515625" style="115" customWidth="1"/>
    <col min="3083" max="3083" width="2.7109375" style="115" customWidth="1"/>
    <col min="3084" max="3085" width="8.28515625" style="115" customWidth="1"/>
    <col min="3086" max="3086" width="2.7109375" style="115" customWidth="1"/>
    <col min="3087" max="3088" width="8.28515625" style="115" customWidth="1"/>
    <col min="3089" max="3089" width="2.7109375" style="115" customWidth="1"/>
    <col min="3090" max="3091" width="8.28515625" style="115" customWidth="1"/>
    <col min="3092" max="3092" width="2.7109375" style="115" customWidth="1"/>
    <col min="3093" max="3093" width="4.28515625" style="115" customWidth="1"/>
    <col min="3094" max="3328" width="8.7109375" style="115"/>
    <col min="3329" max="3329" width="33.7109375" style="115" customWidth="1"/>
    <col min="3330" max="3330" width="8.5703125" style="115" customWidth="1"/>
    <col min="3331" max="3331" width="2.5703125" style="115" customWidth="1"/>
    <col min="3332" max="3332" width="8.28515625" style="115" customWidth="1"/>
    <col min="3333" max="3333" width="2.7109375" style="115" customWidth="1"/>
    <col min="3334" max="3334" width="8.42578125" style="115" customWidth="1"/>
    <col min="3335" max="3335" width="8.28515625" style="115" customWidth="1"/>
    <col min="3336" max="3336" width="2.7109375" style="115" customWidth="1"/>
    <col min="3337" max="3338" width="8.28515625" style="115" customWidth="1"/>
    <col min="3339" max="3339" width="2.7109375" style="115" customWidth="1"/>
    <col min="3340" max="3341" width="8.28515625" style="115" customWidth="1"/>
    <col min="3342" max="3342" width="2.7109375" style="115" customWidth="1"/>
    <col min="3343" max="3344" width="8.28515625" style="115" customWidth="1"/>
    <col min="3345" max="3345" width="2.7109375" style="115" customWidth="1"/>
    <col min="3346" max="3347" width="8.28515625" style="115" customWidth="1"/>
    <col min="3348" max="3348" width="2.7109375" style="115" customWidth="1"/>
    <col min="3349" max="3349" width="4.28515625" style="115" customWidth="1"/>
    <col min="3350" max="3584" width="8.7109375" style="115"/>
    <col min="3585" max="3585" width="33.7109375" style="115" customWidth="1"/>
    <col min="3586" max="3586" width="8.5703125" style="115" customWidth="1"/>
    <col min="3587" max="3587" width="2.5703125" style="115" customWidth="1"/>
    <col min="3588" max="3588" width="8.28515625" style="115" customWidth="1"/>
    <col min="3589" max="3589" width="2.7109375" style="115" customWidth="1"/>
    <col min="3590" max="3590" width="8.42578125" style="115" customWidth="1"/>
    <col min="3591" max="3591" width="8.28515625" style="115" customWidth="1"/>
    <col min="3592" max="3592" width="2.7109375" style="115" customWidth="1"/>
    <col min="3593" max="3594" width="8.28515625" style="115" customWidth="1"/>
    <col min="3595" max="3595" width="2.7109375" style="115" customWidth="1"/>
    <col min="3596" max="3597" width="8.28515625" style="115" customWidth="1"/>
    <col min="3598" max="3598" width="2.7109375" style="115" customWidth="1"/>
    <col min="3599" max="3600" width="8.28515625" style="115" customWidth="1"/>
    <col min="3601" max="3601" width="2.7109375" style="115" customWidth="1"/>
    <col min="3602" max="3603" width="8.28515625" style="115" customWidth="1"/>
    <col min="3604" max="3604" width="2.7109375" style="115" customWidth="1"/>
    <col min="3605" max="3605" width="4.28515625" style="115" customWidth="1"/>
    <col min="3606" max="3840" width="8.7109375" style="115"/>
    <col min="3841" max="3841" width="33.7109375" style="115" customWidth="1"/>
    <col min="3842" max="3842" width="8.5703125" style="115" customWidth="1"/>
    <col min="3843" max="3843" width="2.5703125" style="115" customWidth="1"/>
    <col min="3844" max="3844" width="8.28515625" style="115" customWidth="1"/>
    <col min="3845" max="3845" width="2.7109375" style="115" customWidth="1"/>
    <col min="3846" max="3846" width="8.42578125" style="115" customWidth="1"/>
    <col min="3847" max="3847" width="8.28515625" style="115" customWidth="1"/>
    <col min="3848" max="3848" width="2.7109375" style="115" customWidth="1"/>
    <col min="3849" max="3850" width="8.28515625" style="115" customWidth="1"/>
    <col min="3851" max="3851" width="2.7109375" style="115" customWidth="1"/>
    <col min="3852" max="3853" width="8.28515625" style="115" customWidth="1"/>
    <col min="3854" max="3854" width="2.7109375" style="115" customWidth="1"/>
    <col min="3855" max="3856" width="8.28515625" style="115" customWidth="1"/>
    <col min="3857" max="3857" width="2.7109375" style="115" customWidth="1"/>
    <col min="3858" max="3859" width="8.28515625" style="115" customWidth="1"/>
    <col min="3860" max="3860" width="2.7109375" style="115" customWidth="1"/>
    <col min="3861" max="3861" width="4.28515625" style="115" customWidth="1"/>
    <col min="3862" max="4096" width="8.7109375" style="115"/>
    <col min="4097" max="4097" width="33.7109375" style="115" customWidth="1"/>
    <col min="4098" max="4098" width="8.5703125" style="115" customWidth="1"/>
    <col min="4099" max="4099" width="2.5703125" style="115" customWidth="1"/>
    <col min="4100" max="4100" width="8.28515625" style="115" customWidth="1"/>
    <col min="4101" max="4101" width="2.7109375" style="115" customWidth="1"/>
    <col min="4102" max="4102" width="8.42578125" style="115" customWidth="1"/>
    <col min="4103" max="4103" width="8.28515625" style="115" customWidth="1"/>
    <col min="4104" max="4104" width="2.7109375" style="115" customWidth="1"/>
    <col min="4105" max="4106" width="8.28515625" style="115" customWidth="1"/>
    <col min="4107" max="4107" width="2.7109375" style="115" customWidth="1"/>
    <col min="4108" max="4109" width="8.28515625" style="115" customWidth="1"/>
    <col min="4110" max="4110" width="2.7109375" style="115" customWidth="1"/>
    <col min="4111" max="4112" width="8.28515625" style="115" customWidth="1"/>
    <col min="4113" max="4113" width="2.7109375" style="115" customWidth="1"/>
    <col min="4114" max="4115" width="8.28515625" style="115" customWidth="1"/>
    <col min="4116" max="4116" width="2.7109375" style="115" customWidth="1"/>
    <col min="4117" max="4117" width="4.28515625" style="115" customWidth="1"/>
    <col min="4118" max="4352" width="8.7109375" style="115"/>
    <col min="4353" max="4353" width="33.7109375" style="115" customWidth="1"/>
    <col min="4354" max="4354" width="8.5703125" style="115" customWidth="1"/>
    <col min="4355" max="4355" width="2.5703125" style="115" customWidth="1"/>
    <col min="4356" max="4356" width="8.28515625" style="115" customWidth="1"/>
    <col min="4357" max="4357" width="2.7109375" style="115" customWidth="1"/>
    <col min="4358" max="4358" width="8.42578125" style="115" customWidth="1"/>
    <col min="4359" max="4359" width="8.28515625" style="115" customWidth="1"/>
    <col min="4360" max="4360" width="2.7109375" style="115" customWidth="1"/>
    <col min="4361" max="4362" width="8.28515625" style="115" customWidth="1"/>
    <col min="4363" max="4363" width="2.7109375" style="115" customWidth="1"/>
    <col min="4364" max="4365" width="8.28515625" style="115" customWidth="1"/>
    <col min="4366" max="4366" width="2.7109375" style="115" customWidth="1"/>
    <col min="4367" max="4368" width="8.28515625" style="115" customWidth="1"/>
    <col min="4369" max="4369" width="2.7109375" style="115" customWidth="1"/>
    <col min="4370" max="4371" width="8.28515625" style="115" customWidth="1"/>
    <col min="4372" max="4372" width="2.7109375" style="115" customWidth="1"/>
    <col min="4373" max="4373" width="4.28515625" style="115" customWidth="1"/>
    <col min="4374" max="4608" width="8.7109375" style="115"/>
    <col min="4609" max="4609" width="33.7109375" style="115" customWidth="1"/>
    <col min="4610" max="4610" width="8.5703125" style="115" customWidth="1"/>
    <col min="4611" max="4611" width="2.5703125" style="115" customWidth="1"/>
    <col min="4612" max="4612" width="8.28515625" style="115" customWidth="1"/>
    <col min="4613" max="4613" width="2.7109375" style="115" customWidth="1"/>
    <col min="4614" max="4614" width="8.42578125" style="115" customWidth="1"/>
    <col min="4615" max="4615" width="8.28515625" style="115" customWidth="1"/>
    <col min="4616" max="4616" width="2.7109375" style="115" customWidth="1"/>
    <col min="4617" max="4618" width="8.28515625" style="115" customWidth="1"/>
    <col min="4619" max="4619" width="2.7109375" style="115" customWidth="1"/>
    <col min="4620" max="4621" width="8.28515625" style="115" customWidth="1"/>
    <col min="4622" max="4622" width="2.7109375" style="115" customWidth="1"/>
    <col min="4623" max="4624" width="8.28515625" style="115" customWidth="1"/>
    <col min="4625" max="4625" width="2.7109375" style="115" customWidth="1"/>
    <col min="4626" max="4627" width="8.28515625" style="115" customWidth="1"/>
    <col min="4628" max="4628" width="2.7109375" style="115" customWidth="1"/>
    <col min="4629" max="4629" width="4.28515625" style="115" customWidth="1"/>
    <col min="4630" max="4864" width="8.7109375" style="115"/>
    <col min="4865" max="4865" width="33.7109375" style="115" customWidth="1"/>
    <col min="4866" max="4866" width="8.5703125" style="115" customWidth="1"/>
    <col min="4867" max="4867" width="2.5703125" style="115" customWidth="1"/>
    <col min="4868" max="4868" width="8.28515625" style="115" customWidth="1"/>
    <col min="4869" max="4869" width="2.7109375" style="115" customWidth="1"/>
    <col min="4870" max="4870" width="8.42578125" style="115" customWidth="1"/>
    <col min="4871" max="4871" width="8.28515625" style="115" customWidth="1"/>
    <col min="4872" max="4872" width="2.7109375" style="115" customWidth="1"/>
    <col min="4873" max="4874" width="8.28515625" style="115" customWidth="1"/>
    <col min="4875" max="4875" width="2.7109375" style="115" customWidth="1"/>
    <col min="4876" max="4877" width="8.28515625" style="115" customWidth="1"/>
    <col min="4878" max="4878" width="2.7109375" style="115" customWidth="1"/>
    <col min="4879" max="4880" width="8.28515625" style="115" customWidth="1"/>
    <col min="4881" max="4881" width="2.7109375" style="115" customWidth="1"/>
    <col min="4882" max="4883" width="8.28515625" style="115" customWidth="1"/>
    <col min="4884" max="4884" width="2.7109375" style="115" customWidth="1"/>
    <col min="4885" max="4885" width="4.28515625" style="115" customWidth="1"/>
    <col min="4886" max="5120" width="8.7109375" style="115"/>
    <col min="5121" max="5121" width="33.7109375" style="115" customWidth="1"/>
    <col min="5122" max="5122" width="8.5703125" style="115" customWidth="1"/>
    <col min="5123" max="5123" width="2.5703125" style="115" customWidth="1"/>
    <col min="5124" max="5124" width="8.28515625" style="115" customWidth="1"/>
    <col min="5125" max="5125" width="2.7109375" style="115" customWidth="1"/>
    <col min="5126" max="5126" width="8.42578125" style="115" customWidth="1"/>
    <col min="5127" max="5127" width="8.28515625" style="115" customWidth="1"/>
    <col min="5128" max="5128" width="2.7109375" style="115" customWidth="1"/>
    <col min="5129" max="5130" width="8.28515625" style="115" customWidth="1"/>
    <col min="5131" max="5131" width="2.7109375" style="115" customWidth="1"/>
    <col min="5132" max="5133" width="8.28515625" style="115" customWidth="1"/>
    <col min="5134" max="5134" width="2.7109375" style="115" customWidth="1"/>
    <col min="5135" max="5136" width="8.28515625" style="115" customWidth="1"/>
    <col min="5137" max="5137" width="2.7109375" style="115" customWidth="1"/>
    <col min="5138" max="5139" width="8.28515625" style="115" customWidth="1"/>
    <col min="5140" max="5140" width="2.7109375" style="115" customWidth="1"/>
    <col min="5141" max="5141" width="4.28515625" style="115" customWidth="1"/>
    <col min="5142" max="5376" width="8.7109375" style="115"/>
    <col min="5377" max="5377" width="33.7109375" style="115" customWidth="1"/>
    <col min="5378" max="5378" width="8.5703125" style="115" customWidth="1"/>
    <col min="5379" max="5379" width="2.5703125" style="115" customWidth="1"/>
    <col min="5380" max="5380" width="8.28515625" style="115" customWidth="1"/>
    <col min="5381" max="5381" width="2.7109375" style="115" customWidth="1"/>
    <col min="5382" max="5382" width="8.42578125" style="115" customWidth="1"/>
    <col min="5383" max="5383" width="8.28515625" style="115" customWidth="1"/>
    <col min="5384" max="5384" width="2.7109375" style="115" customWidth="1"/>
    <col min="5385" max="5386" width="8.28515625" style="115" customWidth="1"/>
    <col min="5387" max="5387" width="2.7109375" style="115" customWidth="1"/>
    <col min="5388" max="5389" width="8.28515625" style="115" customWidth="1"/>
    <col min="5390" max="5390" width="2.7109375" style="115" customWidth="1"/>
    <col min="5391" max="5392" width="8.28515625" style="115" customWidth="1"/>
    <col min="5393" max="5393" width="2.7109375" style="115" customWidth="1"/>
    <col min="5394" max="5395" width="8.28515625" style="115" customWidth="1"/>
    <col min="5396" max="5396" width="2.7109375" style="115" customWidth="1"/>
    <col min="5397" max="5397" width="4.28515625" style="115" customWidth="1"/>
    <col min="5398" max="5632" width="8.7109375" style="115"/>
    <col min="5633" max="5633" width="33.7109375" style="115" customWidth="1"/>
    <col min="5634" max="5634" width="8.5703125" style="115" customWidth="1"/>
    <col min="5635" max="5635" width="2.5703125" style="115" customWidth="1"/>
    <col min="5636" max="5636" width="8.28515625" style="115" customWidth="1"/>
    <col min="5637" max="5637" width="2.7109375" style="115" customWidth="1"/>
    <col min="5638" max="5638" width="8.42578125" style="115" customWidth="1"/>
    <col min="5639" max="5639" width="8.28515625" style="115" customWidth="1"/>
    <col min="5640" max="5640" width="2.7109375" style="115" customWidth="1"/>
    <col min="5641" max="5642" width="8.28515625" style="115" customWidth="1"/>
    <col min="5643" max="5643" width="2.7109375" style="115" customWidth="1"/>
    <col min="5644" max="5645" width="8.28515625" style="115" customWidth="1"/>
    <col min="5646" max="5646" width="2.7109375" style="115" customWidth="1"/>
    <col min="5647" max="5648" width="8.28515625" style="115" customWidth="1"/>
    <col min="5649" max="5649" width="2.7109375" style="115" customWidth="1"/>
    <col min="5650" max="5651" width="8.28515625" style="115" customWidth="1"/>
    <col min="5652" max="5652" width="2.7109375" style="115" customWidth="1"/>
    <col min="5653" max="5653" width="4.28515625" style="115" customWidth="1"/>
    <col min="5654" max="5888" width="8.7109375" style="115"/>
    <col min="5889" max="5889" width="33.7109375" style="115" customWidth="1"/>
    <col min="5890" max="5890" width="8.5703125" style="115" customWidth="1"/>
    <col min="5891" max="5891" width="2.5703125" style="115" customWidth="1"/>
    <col min="5892" max="5892" width="8.28515625" style="115" customWidth="1"/>
    <col min="5893" max="5893" width="2.7109375" style="115" customWidth="1"/>
    <col min="5894" max="5894" width="8.42578125" style="115" customWidth="1"/>
    <col min="5895" max="5895" width="8.28515625" style="115" customWidth="1"/>
    <col min="5896" max="5896" width="2.7109375" style="115" customWidth="1"/>
    <col min="5897" max="5898" width="8.28515625" style="115" customWidth="1"/>
    <col min="5899" max="5899" width="2.7109375" style="115" customWidth="1"/>
    <col min="5900" max="5901" width="8.28515625" style="115" customWidth="1"/>
    <col min="5902" max="5902" width="2.7109375" style="115" customWidth="1"/>
    <col min="5903" max="5904" width="8.28515625" style="115" customWidth="1"/>
    <col min="5905" max="5905" width="2.7109375" style="115" customWidth="1"/>
    <col min="5906" max="5907" width="8.28515625" style="115" customWidth="1"/>
    <col min="5908" max="5908" width="2.7109375" style="115" customWidth="1"/>
    <col min="5909" max="5909" width="4.28515625" style="115" customWidth="1"/>
    <col min="5910" max="6144" width="8.7109375" style="115"/>
    <col min="6145" max="6145" width="33.7109375" style="115" customWidth="1"/>
    <col min="6146" max="6146" width="8.5703125" style="115" customWidth="1"/>
    <col min="6147" max="6147" width="2.5703125" style="115" customWidth="1"/>
    <col min="6148" max="6148" width="8.28515625" style="115" customWidth="1"/>
    <col min="6149" max="6149" width="2.7109375" style="115" customWidth="1"/>
    <col min="6150" max="6150" width="8.42578125" style="115" customWidth="1"/>
    <col min="6151" max="6151" width="8.28515625" style="115" customWidth="1"/>
    <col min="6152" max="6152" width="2.7109375" style="115" customWidth="1"/>
    <col min="6153" max="6154" width="8.28515625" style="115" customWidth="1"/>
    <col min="6155" max="6155" width="2.7109375" style="115" customWidth="1"/>
    <col min="6156" max="6157" width="8.28515625" style="115" customWidth="1"/>
    <col min="6158" max="6158" width="2.7109375" style="115" customWidth="1"/>
    <col min="6159" max="6160" width="8.28515625" style="115" customWidth="1"/>
    <col min="6161" max="6161" width="2.7109375" style="115" customWidth="1"/>
    <col min="6162" max="6163" width="8.28515625" style="115" customWidth="1"/>
    <col min="6164" max="6164" width="2.7109375" style="115" customWidth="1"/>
    <col min="6165" max="6165" width="4.28515625" style="115" customWidth="1"/>
    <col min="6166" max="6400" width="8.7109375" style="115"/>
    <col min="6401" max="6401" width="33.7109375" style="115" customWidth="1"/>
    <col min="6402" max="6402" width="8.5703125" style="115" customWidth="1"/>
    <col min="6403" max="6403" width="2.5703125" style="115" customWidth="1"/>
    <col min="6404" max="6404" width="8.28515625" style="115" customWidth="1"/>
    <col min="6405" max="6405" width="2.7109375" style="115" customWidth="1"/>
    <col min="6406" max="6406" width="8.42578125" style="115" customWidth="1"/>
    <col min="6407" max="6407" width="8.28515625" style="115" customWidth="1"/>
    <col min="6408" max="6408" width="2.7109375" style="115" customWidth="1"/>
    <col min="6409" max="6410" width="8.28515625" style="115" customWidth="1"/>
    <col min="6411" max="6411" width="2.7109375" style="115" customWidth="1"/>
    <col min="6412" max="6413" width="8.28515625" style="115" customWidth="1"/>
    <col min="6414" max="6414" width="2.7109375" style="115" customWidth="1"/>
    <col min="6415" max="6416" width="8.28515625" style="115" customWidth="1"/>
    <col min="6417" max="6417" width="2.7109375" style="115" customWidth="1"/>
    <col min="6418" max="6419" width="8.28515625" style="115" customWidth="1"/>
    <col min="6420" max="6420" width="2.7109375" style="115" customWidth="1"/>
    <col min="6421" max="6421" width="4.28515625" style="115" customWidth="1"/>
    <col min="6422" max="6656" width="8.7109375" style="115"/>
    <col min="6657" max="6657" width="33.7109375" style="115" customWidth="1"/>
    <col min="6658" max="6658" width="8.5703125" style="115" customWidth="1"/>
    <col min="6659" max="6659" width="2.5703125" style="115" customWidth="1"/>
    <col min="6660" max="6660" width="8.28515625" style="115" customWidth="1"/>
    <col min="6661" max="6661" width="2.7109375" style="115" customWidth="1"/>
    <col min="6662" max="6662" width="8.42578125" style="115" customWidth="1"/>
    <col min="6663" max="6663" width="8.28515625" style="115" customWidth="1"/>
    <col min="6664" max="6664" width="2.7109375" style="115" customWidth="1"/>
    <col min="6665" max="6666" width="8.28515625" style="115" customWidth="1"/>
    <col min="6667" max="6667" width="2.7109375" style="115" customWidth="1"/>
    <col min="6668" max="6669" width="8.28515625" style="115" customWidth="1"/>
    <col min="6670" max="6670" width="2.7109375" style="115" customWidth="1"/>
    <col min="6671" max="6672" width="8.28515625" style="115" customWidth="1"/>
    <col min="6673" max="6673" width="2.7109375" style="115" customWidth="1"/>
    <col min="6674" max="6675" width="8.28515625" style="115" customWidth="1"/>
    <col min="6676" max="6676" width="2.7109375" style="115" customWidth="1"/>
    <col min="6677" max="6677" width="4.28515625" style="115" customWidth="1"/>
    <col min="6678" max="6912" width="8.7109375" style="115"/>
    <col min="6913" max="6913" width="33.7109375" style="115" customWidth="1"/>
    <col min="6914" max="6914" width="8.5703125" style="115" customWidth="1"/>
    <col min="6915" max="6915" width="2.5703125" style="115" customWidth="1"/>
    <col min="6916" max="6916" width="8.28515625" style="115" customWidth="1"/>
    <col min="6917" max="6917" width="2.7109375" style="115" customWidth="1"/>
    <col min="6918" max="6918" width="8.42578125" style="115" customWidth="1"/>
    <col min="6919" max="6919" width="8.28515625" style="115" customWidth="1"/>
    <col min="6920" max="6920" width="2.7109375" style="115" customWidth="1"/>
    <col min="6921" max="6922" width="8.28515625" style="115" customWidth="1"/>
    <col min="6923" max="6923" width="2.7109375" style="115" customWidth="1"/>
    <col min="6924" max="6925" width="8.28515625" style="115" customWidth="1"/>
    <col min="6926" max="6926" width="2.7109375" style="115" customWidth="1"/>
    <col min="6927" max="6928" width="8.28515625" style="115" customWidth="1"/>
    <col min="6929" max="6929" width="2.7109375" style="115" customWidth="1"/>
    <col min="6930" max="6931" width="8.28515625" style="115" customWidth="1"/>
    <col min="6932" max="6932" width="2.7109375" style="115" customWidth="1"/>
    <col min="6933" max="6933" width="4.28515625" style="115" customWidth="1"/>
    <col min="6934" max="7168" width="8.7109375" style="115"/>
    <col min="7169" max="7169" width="33.7109375" style="115" customWidth="1"/>
    <col min="7170" max="7170" width="8.5703125" style="115" customWidth="1"/>
    <col min="7171" max="7171" width="2.5703125" style="115" customWidth="1"/>
    <col min="7172" max="7172" width="8.28515625" style="115" customWidth="1"/>
    <col min="7173" max="7173" width="2.7109375" style="115" customWidth="1"/>
    <col min="7174" max="7174" width="8.42578125" style="115" customWidth="1"/>
    <col min="7175" max="7175" width="8.28515625" style="115" customWidth="1"/>
    <col min="7176" max="7176" width="2.7109375" style="115" customWidth="1"/>
    <col min="7177" max="7178" width="8.28515625" style="115" customWidth="1"/>
    <col min="7179" max="7179" width="2.7109375" style="115" customWidth="1"/>
    <col min="7180" max="7181" width="8.28515625" style="115" customWidth="1"/>
    <col min="7182" max="7182" width="2.7109375" style="115" customWidth="1"/>
    <col min="7183" max="7184" width="8.28515625" style="115" customWidth="1"/>
    <col min="7185" max="7185" width="2.7109375" style="115" customWidth="1"/>
    <col min="7186" max="7187" width="8.28515625" style="115" customWidth="1"/>
    <col min="7188" max="7188" width="2.7109375" style="115" customWidth="1"/>
    <col min="7189" max="7189" width="4.28515625" style="115" customWidth="1"/>
    <col min="7190" max="7424" width="8.7109375" style="115"/>
    <col min="7425" max="7425" width="33.7109375" style="115" customWidth="1"/>
    <col min="7426" max="7426" width="8.5703125" style="115" customWidth="1"/>
    <col min="7427" max="7427" width="2.5703125" style="115" customWidth="1"/>
    <col min="7428" max="7428" width="8.28515625" style="115" customWidth="1"/>
    <col min="7429" max="7429" width="2.7109375" style="115" customWidth="1"/>
    <col min="7430" max="7430" width="8.42578125" style="115" customWidth="1"/>
    <col min="7431" max="7431" width="8.28515625" style="115" customWidth="1"/>
    <col min="7432" max="7432" width="2.7109375" style="115" customWidth="1"/>
    <col min="7433" max="7434" width="8.28515625" style="115" customWidth="1"/>
    <col min="7435" max="7435" width="2.7109375" style="115" customWidth="1"/>
    <col min="7436" max="7437" width="8.28515625" style="115" customWidth="1"/>
    <col min="7438" max="7438" width="2.7109375" style="115" customWidth="1"/>
    <col min="7439" max="7440" width="8.28515625" style="115" customWidth="1"/>
    <col min="7441" max="7441" width="2.7109375" style="115" customWidth="1"/>
    <col min="7442" max="7443" width="8.28515625" style="115" customWidth="1"/>
    <col min="7444" max="7444" width="2.7109375" style="115" customWidth="1"/>
    <col min="7445" max="7445" width="4.28515625" style="115" customWidth="1"/>
    <col min="7446" max="7680" width="8.7109375" style="115"/>
    <col min="7681" max="7681" width="33.7109375" style="115" customWidth="1"/>
    <col min="7682" max="7682" width="8.5703125" style="115" customWidth="1"/>
    <col min="7683" max="7683" width="2.5703125" style="115" customWidth="1"/>
    <col min="7684" max="7684" width="8.28515625" style="115" customWidth="1"/>
    <col min="7685" max="7685" width="2.7109375" style="115" customWidth="1"/>
    <col min="7686" max="7686" width="8.42578125" style="115" customWidth="1"/>
    <col min="7687" max="7687" width="8.28515625" style="115" customWidth="1"/>
    <col min="7688" max="7688" width="2.7109375" style="115" customWidth="1"/>
    <col min="7689" max="7690" width="8.28515625" style="115" customWidth="1"/>
    <col min="7691" max="7691" width="2.7109375" style="115" customWidth="1"/>
    <col min="7692" max="7693" width="8.28515625" style="115" customWidth="1"/>
    <col min="7694" max="7694" width="2.7109375" style="115" customWidth="1"/>
    <col min="7695" max="7696" width="8.28515625" style="115" customWidth="1"/>
    <col min="7697" max="7697" width="2.7109375" style="115" customWidth="1"/>
    <col min="7698" max="7699" width="8.28515625" style="115" customWidth="1"/>
    <col min="7700" max="7700" width="2.7109375" style="115" customWidth="1"/>
    <col min="7701" max="7701" width="4.28515625" style="115" customWidth="1"/>
    <col min="7702" max="7936" width="8.7109375" style="115"/>
    <col min="7937" max="7937" width="33.7109375" style="115" customWidth="1"/>
    <col min="7938" max="7938" width="8.5703125" style="115" customWidth="1"/>
    <col min="7939" max="7939" width="2.5703125" style="115" customWidth="1"/>
    <col min="7940" max="7940" width="8.28515625" style="115" customWidth="1"/>
    <col min="7941" max="7941" width="2.7109375" style="115" customWidth="1"/>
    <col min="7942" max="7942" width="8.42578125" style="115" customWidth="1"/>
    <col min="7943" max="7943" width="8.28515625" style="115" customWidth="1"/>
    <col min="7944" max="7944" width="2.7109375" style="115" customWidth="1"/>
    <col min="7945" max="7946" width="8.28515625" style="115" customWidth="1"/>
    <col min="7947" max="7947" width="2.7109375" style="115" customWidth="1"/>
    <col min="7948" max="7949" width="8.28515625" style="115" customWidth="1"/>
    <col min="7950" max="7950" width="2.7109375" style="115" customWidth="1"/>
    <col min="7951" max="7952" width="8.28515625" style="115" customWidth="1"/>
    <col min="7953" max="7953" width="2.7109375" style="115" customWidth="1"/>
    <col min="7954" max="7955" width="8.28515625" style="115" customWidth="1"/>
    <col min="7956" max="7956" width="2.7109375" style="115" customWidth="1"/>
    <col min="7957" max="7957" width="4.28515625" style="115" customWidth="1"/>
    <col min="7958" max="8192" width="8.7109375" style="115"/>
    <col min="8193" max="8193" width="33.7109375" style="115" customWidth="1"/>
    <col min="8194" max="8194" width="8.5703125" style="115" customWidth="1"/>
    <col min="8195" max="8195" width="2.5703125" style="115" customWidth="1"/>
    <col min="8196" max="8196" width="8.28515625" style="115" customWidth="1"/>
    <col min="8197" max="8197" width="2.7109375" style="115" customWidth="1"/>
    <col min="8198" max="8198" width="8.42578125" style="115" customWidth="1"/>
    <col min="8199" max="8199" width="8.28515625" style="115" customWidth="1"/>
    <col min="8200" max="8200" width="2.7109375" style="115" customWidth="1"/>
    <col min="8201" max="8202" width="8.28515625" style="115" customWidth="1"/>
    <col min="8203" max="8203" width="2.7109375" style="115" customWidth="1"/>
    <col min="8204" max="8205" width="8.28515625" style="115" customWidth="1"/>
    <col min="8206" max="8206" width="2.7109375" style="115" customWidth="1"/>
    <col min="8207" max="8208" width="8.28515625" style="115" customWidth="1"/>
    <col min="8209" max="8209" width="2.7109375" style="115" customWidth="1"/>
    <col min="8210" max="8211" width="8.28515625" style="115" customWidth="1"/>
    <col min="8212" max="8212" width="2.7109375" style="115" customWidth="1"/>
    <col min="8213" max="8213" width="4.28515625" style="115" customWidth="1"/>
    <col min="8214" max="8448" width="8.7109375" style="115"/>
    <col min="8449" max="8449" width="33.7109375" style="115" customWidth="1"/>
    <col min="8450" max="8450" width="8.5703125" style="115" customWidth="1"/>
    <col min="8451" max="8451" width="2.5703125" style="115" customWidth="1"/>
    <col min="8452" max="8452" width="8.28515625" style="115" customWidth="1"/>
    <col min="8453" max="8453" width="2.7109375" style="115" customWidth="1"/>
    <col min="8454" max="8454" width="8.42578125" style="115" customWidth="1"/>
    <col min="8455" max="8455" width="8.28515625" style="115" customWidth="1"/>
    <col min="8456" max="8456" width="2.7109375" style="115" customWidth="1"/>
    <col min="8457" max="8458" width="8.28515625" style="115" customWidth="1"/>
    <col min="8459" max="8459" width="2.7109375" style="115" customWidth="1"/>
    <col min="8460" max="8461" width="8.28515625" style="115" customWidth="1"/>
    <col min="8462" max="8462" width="2.7109375" style="115" customWidth="1"/>
    <col min="8463" max="8464" width="8.28515625" style="115" customWidth="1"/>
    <col min="8465" max="8465" width="2.7109375" style="115" customWidth="1"/>
    <col min="8466" max="8467" width="8.28515625" style="115" customWidth="1"/>
    <col min="8468" max="8468" width="2.7109375" style="115" customWidth="1"/>
    <col min="8469" max="8469" width="4.28515625" style="115" customWidth="1"/>
    <col min="8470" max="8704" width="8.7109375" style="115"/>
    <col min="8705" max="8705" width="33.7109375" style="115" customWidth="1"/>
    <col min="8706" max="8706" width="8.5703125" style="115" customWidth="1"/>
    <col min="8707" max="8707" width="2.5703125" style="115" customWidth="1"/>
    <col min="8708" max="8708" width="8.28515625" style="115" customWidth="1"/>
    <col min="8709" max="8709" width="2.7109375" style="115" customWidth="1"/>
    <col min="8710" max="8710" width="8.42578125" style="115" customWidth="1"/>
    <col min="8711" max="8711" width="8.28515625" style="115" customWidth="1"/>
    <col min="8712" max="8712" width="2.7109375" style="115" customWidth="1"/>
    <col min="8713" max="8714" width="8.28515625" style="115" customWidth="1"/>
    <col min="8715" max="8715" width="2.7109375" style="115" customWidth="1"/>
    <col min="8716" max="8717" width="8.28515625" style="115" customWidth="1"/>
    <col min="8718" max="8718" width="2.7109375" style="115" customWidth="1"/>
    <col min="8719" max="8720" width="8.28515625" style="115" customWidth="1"/>
    <col min="8721" max="8721" width="2.7109375" style="115" customWidth="1"/>
    <col min="8722" max="8723" width="8.28515625" style="115" customWidth="1"/>
    <col min="8724" max="8724" width="2.7109375" style="115" customWidth="1"/>
    <col min="8725" max="8725" width="4.28515625" style="115" customWidth="1"/>
    <col min="8726" max="8960" width="8.7109375" style="115"/>
    <col min="8961" max="8961" width="33.7109375" style="115" customWidth="1"/>
    <col min="8962" max="8962" width="8.5703125" style="115" customWidth="1"/>
    <col min="8963" max="8963" width="2.5703125" style="115" customWidth="1"/>
    <col min="8964" max="8964" width="8.28515625" style="115" customWidth="1"/>
    <col min="8965" max="8965" width="2.7109375" style="115" customWidth="1"/>
    <col min="8966" max="8966" width="8.42578125" style="115" customWidth="1"/>
    <col min="8967" max="8967" width="8.28515625" style="115" customWidth="1"/>
    <col min="8968" max="8968" width="2.7109375" style="115" customWidth="1"/>
    <col min="8969" max="8970" width="8.28515625" style="115" customWidth="1"/>
    <col min="8971" max="8971" width="2.7109375" style="115" customWidth="1"/>
    <col min="8972" max="8973" width="8.28515625" style="115" customWidth="1"/>
    <col min="8974" max="8974" width="2.7109375" style="115" customWidth="1"/>
    <col min="8975" max="8976" width="8.28515625" style="115" customWidth="1"/>
    <col min="8977" max="8977" width="2.7109375" style="115" customWidth="1"/>
    <col min="8978" max="8979" width="8.28515625" style="115" customWidth="1"/>
    <col min="8980" max="8980" width="2.7109375" style="115" customWidth="1"/>
    <col min="8981" max="8981" width="4.28515625" style="115" customWidth="1"/>
    <col min="8982" max="9216" width="8.7109375" style="115"/>
    <col min="9217" max="9217" width="33.7109375" style="115" customWidth="1"/>
    <col min="9218" max="9218" width="8.5703125" style="115" customWidth="1"/>
    <col min="9219" max="9219" width="2.5703125" style="115" customWidth="1"/>
    <col min="9220" max="9220" width="8.28515625" style="115" customWidth="1"/>
    <col min="9221" max="9221" width="2.7109375" style="115" customWidth="1"/>
    <col min="9222" max="9222" width="8.42578125" style="115" customWidth="1"/>
    <col min="9223" max="9223" width="8.28515625" style="115" customWidth="1"/>
    <col min="9224" max="9224" width="2.7109375" style="115" customWidth="1"/>
    <col min="9225" max="9226" width="8.28515625" style="115" customWidth="1"/>
    <col min="9227" max="9227" width="2.7109375" style="115" customWidth="1"/>
    <col min="9228" max="9229" width="8.28515625" style="115" customWidth="1"/>
    <col min="9230" max="9230" width="2.7109375" style="115" customWidth="1"/>
    <col min="9231" max="9232" width="8.28515625" style="115" customWidth="1"/>
    <col min="9233" max="9233" width="2.7109375" style="115" customWidth="1"/>
    <col min="9234" max="9235" width="8.28515625" style="115" customWidth="1"/>
    <col min="9236" max="9236" width="2.7109375" style="115" customWidth="1"/>
    <col min="9237" max="9237" width="4.28515625" style="115" customWidth="1"/>
    <col min="9238" max="9472" width="8.7109375" style="115"/>
    <col min="9473" max="9473" width="33.7109375" style="115" customWidth="1"/>
    <col min="9474" max="9474" width="8.5703125" style="115" customWidth="1"/>
    <col min="9475" max="9475" width="2.5703125" style="115" customWidth="1"/>
    <col min="9476" max="9476" width="8.28515625" style="115" customWidth="1"/>
    <col min="9477" max="9477" width="2.7109375" style="115" customWidth="1"/>
    <col min="9478" max="9478" width="8.42578125" style="115" customWidth="1"/>
    <col min="9479" max="9479" width="8.28515625" style="115" customWidth="1"/>
    <col min="9480" max="9480" width="2.7109375" style="115" customWidth="1"/>
    <col min="9481" max="9482" width="8.28515625" style="115" customWidth="1"/>
    <col min="9483" max="9483" width="2.7109375" style="115" customWidth="1"/>
    <col min="9484" max="9485" width="8.28515625" style="115" customWidth="1"/>
    <col min="9486" max="9486" width="2.7109375" style="115" customWidth="1"/>
    <col min="9487" max="9488" width="8.28515625" style="115" customWidth="1"/>
    <col min="9489" max="9489" width="2.7109375" style="115" customWidth="1"/>
    <col min="9490" max="9491" width="8.28515625" style="115" customWidth="1"/>
    <col min="9492" max="9492" width="2.7109375" style="115" customWidth="1"/>
    <col min="9493" max="9493" width="4.28515625" style="115" customWidth="1"/>
    <col min="9494" max="9728" width="8.7109375" style="115"/>
    <col min="9729" max="9729" width="33.7109375" style="115" customWidth="1"/>
    <col min="9730" max="9730" width="8.5703125" style="115" customWidth="1"/>
    <col min="9731" max="9731" width="2.5703125" style="115" customWidth="1"/>
    <col min="9732" max="9732" width="8.28515625" style="115" customWidth="1"/>
    <col min="9733" max="9733" width="2.7109375" style="115" customWidth="1"/>
    <col min="9734" max="9734" width="8.42578125" style="115" customWidth="1"/>
    <col min="9735" max="9735" width="8.28515625" style="115" customWidth="1"/>
    <col min="9736" max="9736" width="2.7109375" style="115" customWidth="1"/>
    <col min="9737" max="9738" width="8.28515625" style="115" customWidth="1"/>
    <col min="9739" max="9739" width="2.7109375" style="115" customWidth="1"/>
    <col min="9740" max="9741" width="8.28515625" style="115" customWidth="1"/>
    <col min="9742" max="9742" width="2.7109375" style="115" customWidth="1"/>
    <col min="9743" max="9744" width="8.28515625" style="115" customWidth="1"/>
    <col min="9745" max="9745" width="2.7109375" style="115" customWidth="1"/>
    <col min="9746" max="9747" width="8.28515625" style="115" customWidth="1"/>
    <col min="9748" max="9748" width="2.7109375" style="115" customWidth="1"/>
    <col min="9749" max="9749" width="4.28515625" style="115" customWidth="1"/>
    <col min="9750" max="9984" width="8.7109375" style="115"/>
    <col min="9985" max="9985" width="33.7109375" style="115" customWidth="1"/>
    <col min="9986" max="9986" width="8.5703125" style="115" customWidth="1"/>
    <col min="9987" max="9987" width="2.5703125" style="115" customWidth="1"/>
    <col min="9988" max="9988" width="8.28515625" style="115" customWidth="1"/>
    <col min="9989" max="9989" width="2.7109375" style="115" customWidth="1"/>
    <col min="9990" max="9990" width="8.42578125" style="115" customWidth="1"/>
    <col min="9991" max="9991" width="8.28515625" style="115" customWidth="1"/>
    <col min="9992" max="9992" width="2.7109375" style="115" customWidth="1"/>
    <col min="9993" max="9994" width="8.28515625" style="115" customWidth="1"/>
    <col min="9995" max="9995" width="2.7109375" style="115" customWidth="1"/>
    <col min="9996" max="9997" width="8.28515625" style="115" customWidth="1"/>
    <col min="9998" max="9998" width="2.7109375" style="115" customWidth="1"/>
    <col min="9999" max="10000" width="8.28515625" style="115" customWidth="1"/>
    <col min="10001" max="10001" width="2.7109375" style="115" customWidth="1"/>
    <col min="10002" max="10003" width="8.28515625" style="115" customWidth="1"/>
    <col min="10004" max="10004" width="2.7109375" style="115" customWidth="1"/>
    <col min="10005" max="10005" width="4.28515625" style="115" customWidth="1"/>
    <col min="10006" max="10240" width="8.7109375" style="115"/>
    <col min="10241" max="10241" width="33.7109375" style="115" customWidth="1"/>
    <col min="10242" max="10242" width="8.5703125" style="115" customWidth="1"/>
    <col min="10243" max="10243" width="2.5703125" style="115" customWidth="1"/>
    <col min="10244" max="10244" width="8.28515625" style="115" customWidth="1"/>
    <col min="10245" max="10245" width="2.7109375" style="115" customWidth="1"/>
    <col min="10246" max="10246" width="8.42578125" style="115" customWidth="1"/>
    <col min="10247" max="10247" width="8.28515625" style="115" customWidth="1"/>
    <col min="10248" max="10248" width="2.7109375" style="115" customWidth="1"/>
    <col min="10249" max="10250" width="8.28515625" style="115" customWidth="1"/>
    <col min="10251" max="10251" width="2.7109375" style="115" customWidth="1"/>
    <col min="10252" max="10253" width="8.28515625" style="115" customWidth="1"/>
    <col min="10254" max="10254" width="2.7109375" style="115" customWidth="1"/>
    <col min="10255" max="10256" width="8.28515625" style="115" customWidth="1"/>
    <col min="10257" max="10257" width="2.7109375" style="115" customWidth="1"/>
    <col min="10258" max="10259" width="8.28515625" style="115" customWidth="1"/>
    <col min="10260" max="10260" width="2.7109375" style="115" customWidth="1"/>
    <col min="10261" max="10261" width="4.28515625" style="115" customWidth="1"/>
    <col min="10262" max="10496" width="8.7109375" style="115"/>
    <col min="10497" max="10497" width="33.7109375" style="115" customWidth="1"/>
    <col min="10498" max="10498" width="8.5703125" style="115" customWidth="1"/>
    <col min="10499" max="10499" width="2.5703125" style="115" customWidth="1"/>
    <col min="10500" max="10500" width="8.28515625" style="115" customWidth="1"/>
    <col min="10501" max="10501" width="2.7109375" style="115" customWidth="1"/>
    <col min="10502" max="10502" width="8.42578125" style="115" customWidth="1"/>
    <col min="10503" max="10503" width="8.28515625" style="115" customWidth="1"/>
    <col min="10504" max="10504" width="2.7109375" style="115" customWidth="1"/>
    <col min="10505" max="10506" width="8.28515625" style="115" customWidth="1"/>
    <col min="10507" max="10507" width="2.7109375" style="115" customWidth="1"/>
    <col min="10508" max="10509" width="8.28515625" style="115" customWidth="1"/>
    <col min="10510" max="10510" width="2.7109375" style="115" customWidth="1"/>
    <col min="10511" max="10512" width="8.28515625" style="115" customWidth="1"/>
    <col min="10513" max="10513" width="2.7109375" style="115" customWidth="1"/>
    <col min="10514" max="10515" width="8.28515625" style="115" customWidth="1"/>
    <col min="10516" max="10516" width="2.7109375" style="115" customWidth="1"/>
    <col min="10517" max="10517" width="4.28515625" style="115" customWidth="1"/>
    <col min="10518" max="10752" width="8.7109375" style="115"/>
    <col min="10753" max="10753" width="33.7109375" style="115" customWidth="1"/>
    <col min="10754" max="10754" width="8.5703125" style="115" customWidth="1"/>
    <col min="10755" max="10755" width="2.5703125" style="115" customWidth="1"/>
    <col min="10756" max="10756" width="8.28515625" style="115" customWidth="1"/>
    <col min="10757" max="10757" width="2.7109375" style="115" customWidth="1"/>
    <col min="10758" max="10758" width="8.42578125" style="115" customWidth="1"/>
    <col min="10759" max="10759" width="8.28515625" style="115" customWidth="1"/>
    <col min="10760" max="10760" width="2.7109375" style="115" customWidth="1"/>
    <col min="10761" max="10762" width="8.28515625" style="115" customWidth="1"/>
    <col min="10763" max="10763" width="2.7109375" style="115" customWidth="1"/>
    <col min="10764" max="10765" width="8.28515625" style="115" customWidth="1"/>
    <col min="10766" max="10766" width="2.7109375" style="115" customWidth="1"/>
    <col min="10767" max="10768" width="8.28515625" style="115" customWidth="1"/>
    <col min="10769" max="10769" width="2.7109375" style="115" customWidth="1"/>
    <col min="10770" max="10771" width="8.28515625" style="115" customWidth="1"/>
    <col min="10772" max="10772" width="2.7109375" style="115" customWidth="1"/>
    <col min="10773" max="10773" width="4.28515625" style="115" customWidth="1"/>
    <col min="10774" max="11008" width="8.7109375" style="115"/>
    <col min="11009" max="11009" width="33.7109375" style="115" customWidth="1"/>
    <col min="11010" max="11010" width="8.5703125" style="115" customWidth="1"/>
    <col min="11011" max="11011" width="2.5703125" style="115" customWidth="1"/>
    <col min="11012" max="11012" width="8.28515625" style="115" customWidth="1"/>
    <col min="11013" max="11013" width="2.7109375" style="115" customWidth="1"/>
    <col min="11014" max="11014" width="8.42578125" style="115" customWidth="1"/>
    <col min="11015" max="11015" width="8.28515625" style="115" customWidth="1"/>
    <col min="11016" max="11016" width="2.7109375" style="115" customWidth="1"/>
    <col min="11017" max="11018" width="8.28515625" style="115" customWidth="1"/>
    <col min="11019" max="11019" width="2.7109375" style="115" customWidth="1"/>
    <col min="11020" max="11021" width="8.28515625" style="115" customWidth="1"/>
    <col min="11022" max="11022" width="2.7109375" style="115" customWidth="1"/>
    <col min="11023" max="11024" width="8.28515625" style="115" customWidth="1"/>
    <col min="11025" max="11025" width="2.7109375" style="115" customWidth="1"/>
    <col min="11026" max="11027" width="8.28515625" style="115" customWidth="1"/>
    <col min="11028" max="11028" width="2.7109375" style="115" customWidth="1"/>
    <col min="11029" max="11029" width="4.28515625" style="115" customWidth="1"/>
    <col min="11030" max="11264" width="8.7109375" style="115"/>
    <col min="11265" max="11265" width="33.7109375" style="115" customWidth="1"/>
    <col min="11266" max="11266" width="8.5703125" style="115" customWidth="1"/>
    <col min="11267" max="11267" width="2.5703125" style="115" customWidth="1"/>
    <col min="11268" max="11268" width="8.28515625" style="115" customWidth="1"/>
    <col min="11269" max="11269" width="2.7109375" style="115" customWidth="1"/>
    <col min="11270" max="11270" width="8.42578125" style="115" customWidth="1"/>
    <col min="11271" max="11271" width="8.28515625" style="115" customWidth="1"/>
    <col min="11272" max="11272" width="2.7109375" style="115" customWidth="1"/>
    <col min="11273" max="11274" width="8.28515625" style="115" customWidth="1"/>
    <col min="11275" max="11275" width="2.7109375" style="115" customWidth="1"/>
    <col min="11276" max="11277" width="8.28515625" style="115" customWidth="1"/>
    <col min="11278" max="11278" width="2.7109375" style="115" customWidth="1"/>
    <col min="11279" max="11280" width="8.28515625" style="115" customWidth="1"/>
    <col min="11281" max="11281" width="2.7109375" style="115" customWidth="1"/>
    <col min="11282" max="11283" width="8.28515625" style="115" customWidth="1"/>
    <col min="11284" max="11284" width="2.7109375" style="115" customWidth="1"/>
    <col min="11285" max="11285" width="4.28515625" style="115" customWidth="1"/>
    <col min="11286" max="11520" width="8.7109375" style="115"/>
    <col min="11521" max="11521" width="33.7109375" style="115" customWidth="1"/>
    <col min="11522" max="11522" width="8.5703125" style="115" customWidth="1"/>
    <col min="11523" max="11523" width="2.5703125" style="115" customWidth="1"/>
    <col min="11524" max="11524" width="8.28515625" style="115" customWidth="1"/>
    <col min="11525" max="11525" width="2.7109375" style="115" customWidth="1"/>
    <col min="11526" max="11526" width="8.42578125" style="115" customWidth="1"/>
    <col min="11527" max="11527" width="8.28515625" style="115" customWidth="1"/>
    <col min="11528" max="11528" width="2.7109375" style="115" customWidth="1"/>
    <col min="11529" max="11530" width="8.28515625" style="115" customWidth="1"/>
    <col min="11531" max="11531" width="2.7109375" style="115" customWidth="1"/>
    <col min="11532" max="11533" width="8.28515625" style="115" customWidth="1"/>
    <col min="11534" max="11534" width="2.7109375" style="115" customWidth="1"/>
    <col min="11535" max="11536" width="8.28515625" style="115" customWidth="1"/>
    <col min="11537" max="11537" width="2.7109375" style="115" customWidth="1"/>
    <col min="11538" max="11539" width="8.28515625" style="115" customWidth="1"/>
    <col min="11540" max="11540" width="2.7109375" style="115" customWidth="1"/>
    <col min="11541" max="11541" width="4.28515625" style="115" customWidth="1"/>
    <col min="11542" max="11776" width="8.7109375" style="115"/>
    <col min="11777" max="11777" width="33.7109375" style="115" customWidth="1"/>
    <col min="11778" max="11778" width="8.5703125" style="115" customWidth="1"/>
    <col min="11779" max="11779" width="2.5703125" style="115" customWidth="1"/>
    <col min="11780" max="11780" width="8.28515625" style="115" customWidth="1"/>
    <col min="11781" max="11781" width="2.7109375" style="115" customWidth="1"/>
    <col min="11782" max="11782" width="8.42578125" style="115" customWidth="1"/>
    <col min="11783" max="11783" width="8.28515625" style="115" customWidth="1"/>
    <col min="11784" max="11784" width="2.7109375" style="115" customWidth="1"/>
    <col min="11785" max="11786" width="8.28515625" style="115" customWidth="1"/>
    <col min="11787" max="11787" width="2.7109375" style="115" customWidth="1"/>
    <col min="11788" max="11789" width="8.28515625" style="115" customWidth="1"/>
    <col min="11790" max="11790" width="2.7109375" style="115" customWidth="1"/>
    <col min="11791" max="11792" width="8.28515625" style="115" customWidth="1"/>
    <col min="11793" max="11793" width="2.7109375" style="115" customWidth="1"/>
    <col min="11794" max="11795" width="8.28515625" style="115" customWidth="1"/>
    <col min="11796" max="11796" width="2.7109375" style="115" customWidth="1"/>
    <col min="11797" max="11797" width="4.28515625" style="115" customWidth="1"/>
    <col min="11798" max="12032" width="8.7109375" style="115"/>
    <col min="12033" max="12033" width="33.7109375" style="115" customWidth="1"/>
    <col min="12034" max="12034" width="8.5703125" style="115" customWidth="1"/>
    <col min="12035" max="12035" width="2.5703125" style="115" customWidth="1"/>
    <col min="12036" max="12036" width="8.28515625" style="115" customWidth="1"/>
    <col min="12037" max="12037" width="2.7109375" style="115" customWidth="1"/>
    <col min="12038" max="12038" width="8.42578125" style="115" customWidth="1"/>
    <col min="12039" max="12039" width="8.28515625" style="115" customWidth="1"/>
    <col min="12040" max="12040" width="2.7109375" style="115" customWidth="1"/>
    <col min="12041" max="12042" width="8.28515625" style="115" customWidth="1"/>
    <col min="12043" max="12043" width="2.7109375" style="115" customWidth="1"/>
    <col min="12044" max="12045" width="8.28515625" style="115" customWidth="1"/>
    <col min="12046" max="12046" width="2.7109375" style="115" customWidth="1"/>
    <col min="12047" max="12048" width="8.28515625" style="115" customWidth="1"/>
    <col min="12049" max="12049" width="2.7109375" style="115" customWidth="1"/>
    <col min="12050" max="12051" width="8.28515625" style="115" customWidth="1"/>
    <col min="12052" max="12052" width="2.7109375" style="115" customWidth="1"/>
    <col min="12053" max="12053" width="4.28515625" style="115" customWidth="1"/>
    <col min="12054" max="12288" width="8.7109375" style="115"/>
    <col min="12289" max="12289" width="33.7109375" style="115" customWidth="1"/>
    <col min="12290" max="12290" width="8.5703125" style="115" customWidth="1"/>
    <col min="12291" max="12291" width="2.5703125" style="115" customWidth="1"/>
    <col min="12292" max="12292" width="8.28515625" style="115" customWidth="1"/>
    <col min="12293" max="12293" width="2.7109375" style="115" customWidth="1"/>
    <col min="12294" max="12294" width="8.42578125" style="115" customWidth="1"/>
    <col min="12295" max="12295" width="8.28515625" style="115" customWidth="1"/>
    <col min="12296" max="12296" width="2.7109375" style="115" customWidth="1"/>
    <col min="12297" max="12298" width="8.28515625" style="115" customWidth="1"/>
    <col min="12299" max="12299" width="2.7109375" style="115" customWidth="1"/>
    <col min="12300" max="12301" width="8.28515625" style="115" customWidth="1"/>
    <col min="12302" max="12302" width="2.7109375" style="115" customWidth="1"/>
    <col min="12303" max="12304" width="8.28515625" style="115" customWidth="1"/>
    <col min="12305" max="12305" width="2.7109375" style="115" customWidth="1"/>
    <col min="12306" max="12307" width="8.28515625" style="115" customWidth="1"/>
    <col min="12308" max="12308" width="2.7109375" style="115" customWidth="1"/>
    <col min="12309" max="12309" width="4.28515625" style="115" customWidth="1"/>
    <col min="12310" max="12544" width="8.7109375" style="115"/>
    <col min="12545" max="12545" width="33.7109375" style="115" customWidth="1"/>
    <col min="12546" max="12546" width="8.5703125" style="115" customWidth="1"/>
    <col min="12547" max="12547" width="2.5703125" style="115" customWidth="1"/>
    <col min="12548" max="12548" width="8.28515625" style="115" customWidth="1"/>
    <col min="12549" max="12549" width="2.7109375" style="115" customWidth="1"/>
    <col min="12550" max="12550" width="8.42578125" style="115" customWidth="1"/>
    <col min="12551" max="12551" width="8.28515625" style="115" customWidth="1"/>
    <col min="12552" max="12552" width="2.7109375" style="115" customWidth="1"/>
    <col min="12553" max="12554" width="8.28515625" style="115" customWidth="1"/>
    <col min="12555" max="12555" width="2.7109375" style="115" customWidth="1"/>
    <col min="12556" max="12557" width="8.28515625" style="115" customWidth="1"/>
    <col min="12558" max="12558" width="2.7109375" style="115" customWidth="1"/>
    <col min="12559" max="12560" width="8.28515625" style="115" customWidth="1"/>
    <col min="12561" max="12561" width="2.7109375" style="115" customWidth="1"/>
    <col min="12562" max="12563" width="8.28515625" style="115" customWidth="1"/>
    <col min="12564" max="12564" width="2.7109375" style="115" customWidth="1"/>
    <col min="12565" max="12565" width="4.28515625" style="115" customWidth="1"/>
    <col min="12566" max="12800" width="8.7109375" style="115"/>
    <col min="12801" max="12801" width="33.7109375" style="115" customWidth="1"/>
    <col min="12802" max="12802" width="8.5703125" style="115" customWidth="1"/>
    <col min="12803" max="12803" width="2.5703125" style="115" customWidth="1"/>
    <col min="12804" max="12804" width="8.28515625" style="115" customWidth="1"/>
    <col min="12805" max="12805" width="2.7109375" style="115" customWidth="1"/>
    <col min="12806" max="12806" width="8.42578125" style="115" customWidth="1"/>
    <col min="12807" max="12807" width="8.28515625" style="115" customWidth="1"/>
    <col min="12808" max="12808" width="2.7109375" style="115" customWidth="1"/>
    <col min="12809" max="12810" width="8.28515625" style="115" customWidth="1"/>
    <col min="12811" max="12811" width="2.7109375" style="115" customWidth="1"/>
    <col min="12812" max="12813" width="8.28515625" style="115" customWidth="1"/>
    <col min="12814" max="12814" width="2.7109375" style="115" customWidth="1"/>
    <col min="12815" max="12816" width="8.28515625" style="115" customWidth="1"/>
    <col min="12817" max="12817" width="2.7109375" style="115" customWidth="1"/>
    <col min="12818" max="12819" width="8.28515625" style="115" customWidth="1"/>
    <col min="12820" max="12820" width="2.7109375" style="115" customWidth="1"/>
    <col min="12821" max="12821" width="4.28515625" style="115" customWidth="1"/>
    <col min="12822" max="13056" width="8.7109375" style="115"/>
    <col min="13057" max="13057" width="33.7109375" style="115" customWidth="1"/>
    <col min="13058" max="13058" width="8.5703125" style="115" customWidth="1"/>
    <col min="13059" max="13059" width="2.5703125" style="115" customWidth="1"/>
    <col min="13060" max="13060" width="8.28515625" style="115" customWidth="1"/>
    <col min="13061" max="13061" width="2.7109375" style="115" customWidth="1"/>
    <col min="13062" max="13062" width="8.42578125" style="115" customWidth="1"/>
    <col min="13063" max="13063" width="8.28515625" style="115" customWidth="1"/>
    <col min="13064" max="13064" width="2.7109375" style="115" customWidth="1"/>
    <col min="13065" max="13066" width="8.28515625" style="115" customWidth="1"/>
    <col min="13067" max="13067" width="2.7109375" style="115" customWidth="1"/>
    <col min="13068" max="13069" width="8.28515625" style="115" customWidth="1"/>
    <col min="13070" max="13070" width="2.7109375" style="115" customWidth="1"/>
    <col min="13071" max="13072" width="8.28515625" style="115" customWidth="1"/>
    <col min="13073" max="13073" width="2.7109375" style="115" customWidth="1"/>
    <col min="13074" max="13075" width="8.28515625" style="115" customWidth="1"/>
    <col min="13076" max="13076" width="2.7109375" style="115" customWidth="1"/>
    <col min="13077" max="13077" width="4.28515625" style="115" customWidth="1"/>
    <col min="13078" max="13312" width="8.7109375" style="115"/>
    <col min="13313" max="13313" width="33.7109375" style="115" customWidth="1"/>
    <col min="13314" max="13314" width="8.5703125" style="115" customWidth="1"/>
    <col min="13315" max="13315" width="2.5703125" style="115" customWidth="1"/>
    <col min="13316" max="13316" width="8.28515625" style="115" customWidth="1"/>
    <col min="13317" max="13317" width="2.7109375" style="115" customWidth="1"/>
    <col min="13318" max="13318" width="8.42578125" style="115" customWidth="1"/>
    <col min="13319" max="13319" width="8.28515625" style="115" customWidth="1"/>
    <col min="13320" max="13320" width="2.7109375" style="115" customWidth="1"/>
    <col min="13321" max="13322" width="8.28515625" style="115" customWidth="1"/>
    <col min="13323" max="13323" width="2.7109375" style="115" customWidth="1"/>
    <col min="13324" max="13325" width="8.28515625" style="115" customWidth="1"/>
    <col min="13326" max="13326" width="2.7109375" style="115" customWidth="1"/>
    <col min="13327" max="13328" width="8.28515625" style="115" customWidth="1"/>
    <col min="13329" max="13329" width="2.7109375" style="115" customWidth="1"/>
    <col min="13330" max="13331" width="8.28515625" style="115" customWidth="1"/>
    <col min="13332" max="13332" width="2.7109375" style="115" customWidth="1"/>
    <col min="13333" max="13333" width="4.28515625" style="115" customWidth="1"/>
    <col min="13334" max="13568" width="8.7109375" style="115"/>
    <col min="13569" max="13569" width="33.7109375" style="115" customWidth="1"/>
    <col min="13570" max="13570" width="8.5703125" style="115" customWidth="1"/>
    <col min="13571" max="13571" width="2.5703125" style="115" customWidth="1"/>
    <col min="13572" max="13572" width="8.28515625" style="115" customWidth="1"/>
    <col min="13573" max="13573" width="2.7109375" style="115" customWidth="1"/>
    <col min="13574" max="13574" width="8.42578125" style="115" customWidth="1"/>
    <col min="13575" max="13575" width="8.28515625" style="115" customWidth="1"/>
    <col min="13576" max="13576" width="2.7109375" style="115" customWidth="1"/>
    <col min="13577" max="13578" width="8.28515625" style="115" customWidth="1"/>
    <col min="13579" max="13579" width="2.7109375" style="115" customWidth="1"/>
    <col min="13580" max="13581" width="8.28515625" style="115" customWidth="1"/>
    <col min="13582" max="13582" width="2.7109375" style="115" customWidth="1"/>
    <col min="13583" max="13584" width="8.28515625" style="115" customWidth="1"/>
    <col min="13585" max="13585" width="2.7109375" style="115" customWidth="1"/>
    <col min="13586" max="13587" width="8.28515625" style="115" customWidth="1"/>
    <col min="13588" max="13588" width="2.7109375" style="115" customWidth="1"/>
    <col min="13589" max="13589" width="4.28515625" style="115" customWidth="1"/>
    <col min="13590" max="13824" width="8.7109375" style="115"/>
    <col min="13825" max="13825" width="33.7109375" style="115" customWidth="1"/>
    <col min="13826" max="13826" width="8.5703125" style="115" customWidth="1"/>
    <col min="13827" max="13827" width="2.5703125" style="115" customWidth="1"/>
    <col min="13828" max="13828" width="8.28515625" style="115" customWidth="1"/>
    <col min="13829" max="13829" width="2.7109375" style="115" customWidth="1"/>
    <col min="13830" max="13830" width="8.42578125" style="115" customWidth="1"/>
    <col min="13831" max="13831" width="8.28515625" style="115" customWidth="1"/>
    <col min="13832" max="13832" width="2.7109375" style="115" customWidth="1"/>
    <col min="13833" max="13834" width="8.28515625" style="115" customWidth="1"/>
    <col min="13835" max="13835" width="2.7109375" style="115" customWidth="1"/>
    <col min="13836" max="13837" width="8.28515625" style="115" customWidth="1"/>
    <col min="13838" max="13838" width="2.7109375" style="115" customWidth="1"/>
    <col min="13839" max="13840" width="8.28515625" style="115" customWidth="1"/>
    <col min="13841" max="13841" width="2.7109375" style="115" customWidth="1"/>
    <col min="13842" max="13843" width="8.28515625" style="115" customWidth="1"/>
    <col min="13844" max="13844" width="2.7109375" style="115" customWidth="1"/>
    <col min="13845" max="13845" width="4.28515625" style="115" customWidth="1"/>
    <col min="13846" max="14080" width="8.7109375" style="115"/>
    <col min="14081" max="14081" width="33.7109375" style="115" customWidth="1"/>
    <col min="14082" max="14082" width="8.5703125" style="115" customWidth="1"/>
    <col min="14083" max="14083" width="2.5703125" style="115" customWidth="1"/>
    <col min="14084" max="14084" width="8.28515625" style="115" customWidth="1"/>
    <col min="14085" max="14085" width="2.7109375" style="115" customWidth="1"/>
    <col min="14086" max="14086" width="8.42578125" style="115" customWidth="1"/>
    <col min="14087" max="14087" width="8.28515625" style="115" customWidth="1"/>
    <col min="14088" max="14088" width="2.7109375" style="115" customWidth="1"/>
    <col min="14089" max="14090" width="8.28515625" style="115" customWidth="1"/>
    <col min="14091" max="14091" width="2.7109375" style="115" customWidth="1"/>
    <col min="14092" max="14093" width="8.28515625" style="115" customWidth="1"/>
    <col min="14094" max="14094" width="2.7109375" style="115" customWidth="1"/>
    <col min="14095" max="14096" width="8.28515625" style="115" customWidth="1"/>
    <col min="14097" max="14097" width="2.7109375" style="115" customWidth="1"/>
    <col min="14098" max="14099" width="8.28515625" style="115" customWidth="1"/>
    <col min="14100" max="14100" width="2.7109375" style="115" customWidth="1"/>
    <col min="14101" max="14101" width="4.28515625" style="115" customWidth="1"/>
    <col min="14102" max="14336" width="8.7109375" style="115"/>
    <col min="14337" max="14337" width="33.7109375" style="115" customWidth="1"/>
    <col min="14338" max="14338" width="8.5703125" style="115" customWidth="1"/>
    <col min="14339" max="14339" width="2.5703125" style="115" customWidth="1"/>
    <col min="14340" max="14340" width="8.28515625" style="115" customWidth="1"/>
    <col min="14341" max="14341" width="2.7109375" style="115" customWidth="1"/>
    <col min="14342" max="14342" width="8.42578125" style="115" customWidth="1"/>
    <col min="14343" max="14343" width="8.28515625" style="115" customWidth="1"/>
    <col min="14344" max="14344" width="2.7109375" style="115" customWidth="1"/>
    <col min="14345" max="14346" width="8.28515625" style="115" customWidth="1"/>
    <col min="14347" max="14347" width="2.7109375" style="115" customWidth="1"/>
    <col min="14348" max="14349" width="8.28515625" style="115" customWidth="1"/>
    <col min="14350" max="14350" width="2.7109375" style="115" customWidth="1"/>
    <col min="14351" max="14352" width="8.28515625" style="115" customWidth="1"/>
    <col min="14353" max="14353" width="2.7109375" style="115" customWidth="1"/>
    <col min="14354" max="14355" width="8.28515625" style="115" customWidth="1"/>
    <col min="14356" max="14356" width="2.7109375" style="115" customWidth="1"/>
    <col min="14357" max="14357" width="4.28515625" style="115" customWidth="1"/>
    <col min="14358" max="14592" width="8.7109375" style="115"/>
    <col min="14593" max="14593" width="33.7109375" style="115" customWidth="1"/>
    <col min="14594" max="14594" width="8.5703125" style="115" customWidth="1"/>
    <col min="14595" max="14595" width="2.5703125" style="115" customWidth="1"/>
    <col min="14596" max="14596" width="8.28515625" style="115" customWidth="1"/>
    <col min="14597" max="14597" width="2.7109375" style="115" customWidth="1"/>
    <col min="14598" max="14598" width="8.42578125" style="115" customWidth="1"/>
    <col min="14599" max="14599" width="8.28515625" style="115" customWidth="1"/>
    <col min="14600" max="14600" width="2.7109375" style="115" customWidth="1"/>
    <col min="14601" max="14602" width="8.28515625" style="115" customWidth="1"/>
    <col min="14603" max="14603" width="2.7109375" style="115" customWidth="1"/>
    <col min="14604" max="14605" width="8.28515625" style="115" customWidth="1"/>
    <col min="14606" max="14606" width="2.7109375" style="115" customWidth="1"/>
    <col min="14607" max="14608" width="8.28515625" style="115" customWidth="1"/>
    <col min="14609" max="14609" width="2.7109375" style="115" customWidth="1"/>
    <col min="14610" max="14611" width="8.28515625" style="115" customWidth="1"/>
    <col min="14612" max="14612" width="2.7109375" style="115" customWidth="1"/>
    <col min="14613" max="14613" width="4.28515625" style="115" customWidth="1"/>
    <col min="14614" max="14848" width="8.7109375" style="115"/>
    <col min="14849" max="14849" width="33.7109375" style="115" customWidth="1"/>
    <col min="14850" max="14850" width="8.5703125" style="115" customWidth="1"/>
    <col min="14851" max="14851" width="2.5703125" style="115" customWidth="1"/>
    <col min="14852" max="14852" width="8.28515625" style="115" customWidth="1"/>
    <col min="14853" max="14853" width="2.7109375" style="115" customWidth="1"/>
    <col min="14854" max="14854" width="8.42578125" style="115" customWidth="1"/>
    <col min="14855" max="14855" width="8.28515625" style="115" customWidth="1"/>
    <col min="14856" max="14856" width="2.7109375" style="115" customWidth="1"/>
    <col min="14857" max="14858" width="8.28515625" style="115" customWidth="1"/>
    <col min="14859" max="14859" width="2.7109375" style="115" customWidth="1"/>
    <col min="14860" max="14861" width="8.28515625" style="115" customWidth="1"/>
    <col min="14862" max="14862" width="2.7109375" style="115" customWidth="1"/>
    <col min="14863" max="14864" width="8.28515625" style="115" customWidth="1"/>
    <col min="14865" max="14865" width="2.7109375" style="115" customWidth="1"/>
    <col min="14866" max="14867" width="8.28515625" style="115" customWidth="1"/>
    <col min="14868" max="14868" width="2.7109375" style="115" customWidth="1"/>
    <col min="14869" max="14869" width="4.28515625" style="115" customWidth="1"/>
    <col min="14870" max="15104" width="8.7109375" style="115"/>
    <col min="15105" max="15105" width="33.7109375" style="115" customWidth="1"/>
    <col min="15106" max="15106" width="8.5703125" style="115" customWidth="1"/>
    <col min="15107" max="15107" width="2.5703125" style="115" customWidth="1"/>
    <col min="15108" max="15108" width="8.28515625" style="115" customWidth="1"/>
    <col min="15109" max="15109" width="2.7109375" style="115" customWidth="1"/>
    <col min="15110" max="15110" width="8.42578125" style="115" customWidth="1"/>
    <col min="15111" max="15111" width="8.28515625" style="115" customWidth="1"/>
    <col min="15112" max="15112" width="2.7109375" style="115" customWidth="1"/>
    <col min="15113" max="15114" width="8.28515625" style="115" customWidth="1"/>
    <col min="15115" max="15115" width="2.7109375" style="115" customWidth="1"/>
    <col min="15116" max="15117" width="8.28515625" style="115" customWidth="1"/>
    <col min="15118" max="15118" width="2.7109375" style="115" customWidth="1"/>
    <col min="15119" max="15120" width="8.28515625" style="115" customWidth="1"/>
    <col min="15121" max="15121" width="2.7109375" style="115" customWidth="1"/>
    <col min="15122" max="15123" width="8.28515625" style="115" customWidth="1"/>
    <col min="15124" max="15124" width="2.7109375" style="115" customWidth="1"/>
    <col min="15125" max="15125" width="4.28515625" style="115" customWidth="1"/>
    <col min="15126" max="15360" width="8.7109375" style="115"/>
    <col min="15361" max="15361" width="33.7109375" style="115" customWidth="1"/>
    <col min="15362" max="15362" width="8.5703125" style="115" customWidth="1"/>
    <col min="15363" max="15363" width="2.5703125" style="115" customWidth="1"/>
    <col min="15364" max="15364" width="8.28515625" style="115" customWidth="1"/>
    <col min="15365" max="15365" width="2.7109375" style="115" customWidth="1"/>
    <col min="15366" max="15366" width="8.42578125" style="115" customWidth="1"/>
    <col min="15367" max="15367" width="8.28515625" style="115" customWidth="1"/>
    <col min="15368" max="15368" width="2.7109375" style="115" customWidth="1"/>
    <col min="15369" max="15370" width="8.28515625" style="115" customWidth="1"/>
    <col min="15371" max="15371" width="2.7109375" style="115" customWidth="1"/>
    <col min="15372" max="15373" width="8.28515625" style="115" customWidth="1"/>
    <col min="15374" max="15374" width="2.7109375" style="115" customWidth="1"/>
    <col min="15375" max="15376" width="8.28515625" style="115" customWidth="1"/>
    <col min="15377" max="15377" width="2.7109375" style="115" customWidth="1"/>
    <col min="15378" max="15379" width="8.28515625" style="115" customWidth="1"/>
    <col min="15380" max="15380" width="2.7109375" style="115" customWidth="1"/>
    <col min="15381" max="15381" width="4.28515625" style="115" customWidth="1"/>
    <col min="15382" max="15616" width="8.7109375" style="115"/>
    <col min="15617" max="15617" width="33.7109375" style="115" customWidth="1"/>
    <col min="15618" max="15618" width="8.5703125" style="115" customWidth="1"/>
    <col min="15619" max="15619" width="2.5703125" style="115" customWidth="1"/>
    <col min="15620" max="15620" width="8.28515625" style="115" customWidth="1"/>
    <col min="15621" max="15621" width="2.7109375" style="115" customWidth="1"/>
    <col min="15622" max="15622" width="8.42578125" style="115" customWidth="1"/>
    <col min="15623" max="15623" width="8.28515625" style="115" customWidth="1"/>
    <col min="15624" max="15624" width="2.7109375" style="115" customWidth="1"/>
    <col min="15625" max="15626" width="8.28515625" style="115" customWidth="1"/>
    <col min="15627" max="15627" width="2.7109375" style="115" customWidth="1"/>
    <col min="15628" max="15629" width="8.28515625" style="115" customWidth="1"/>
    <col min="15630" max="15630" width="2.7109375" style="115" customWidth="1"/>
    <col min="15631" max="15632" width="8.28515625" style="115" customWidth="1"/>
    <col min="15633" max="15633" width="2.7109375" style="115" customWidth="1"/>
    <col min="15634" max="15635" width="8.28515625" style="115" customWidth="1"/>
    <col min="15636" max="15636" width="2.7109375" style="115" customWidth="1"/>
    <col min="15637" max="15637" width="4.28515625" style="115" customWidth="1"/>
    <col min="15638" max="15872" width="8.7109375" style="115"/>
    <col min="15873" max="15873" width="33.7109375" style="115" customWidth="1"/>
    <col min="15874" max="15874" width="8.5703125" style="115" customWidth="1"/>
    <col min="15875" max="15875" width="2.5703125" style="115" customWidth="1"/>
    <col min="15876" max="15876" width="8.28515625" style="115" customWidth="1"/>
    <col min="15877" max="15877" width="2.7109375" style="115" customWidth="1"/>
    <col min="15878" max="15878" width="8.42578125" style="115" customWidth="1"/>
    <col min="15879" max="15879" width="8.28515625" style="115" customWidth="1"/>
    <col min="15880" max="15880" width="2.7109375" style="115" customWidth="1"/>
    <col min="15881" max="15882" width="8.28515625" style="115" customWidth="1"/>
    <col min="15883" max="15883" width="2.7109375" style="115" customWidth="1"/>
    <col min="15884" max="15885" width="8.28515625" style="115" customWidth="1"/>
    <col min="15886" max="15886" width="2.7109375" style="115" customWidth="1"/>
    <col min="15887" max="15888" width="8.28515625" style="115" customWidth="1"/>
    <col min="15889" max="15889" width="2.7109375" style="115" customWidth="1"/>
    <col min="15890" max="15891" width="8.28515625" style="115" customWidth="1"/>
    <col min="15892" max="15892" width="2.7109375" style="115" customWidth="1"/>
    <col min="15893" max="15893" width="4.28515625" style="115" customWidth="1"/>
    <col min="15894" max="16128" width="8.7109375" style="115"/>
    <col min="16129" max="16129" width="33.7109375" style="115" customWidth="1"/>
    <col min="16130" max="16130" width="8.5703125" style="115" customWidth="1"/>
    <col min="16131" max="16131" width="2.5703125" style="115" customWidth="1"/>
    <col min="16132" max="16132" width="8.28515625" style="115" customWidth="1"/>
    <col min="16133" max="16133" width="2.7109375" style="115" customWidth="1"/>
    <col min="16134" max="16134" width="8.42578125" style="115" customWidth="1"/>
    <col min="16135" max="16135" width="8.28515625" style="115" customWidth="1"/>
    <col min="16136" max="16136" width="2.7109375" style="115" customWidth="1"/>
    <col min="16137" max="16138" width="8.28515625" style="115" customWidth="1"/>
    <col min="16139" max="16139" width="2.7109375" style="115" customWidth="1"/>
    <col min="16140" max="16141" width="8.28515625" style="115" customWidth="1"/>
    <col min="16142" max="16142" width="2.7109375" style="115" customWidth="1"/>
    <col min="16143" max="16144" width="8.28515625" style="115" customWidth="1"/>
    <col min="16145" max="16145" width="2.7109375" style="115" customWidth="1"/>
    <col min="16146" max="16147" width="8.28515625" style="115" customWidth="1"/>
    <col min="16148" max="16148" width="2.7109375" style="115" customWidth="1"/>
    <col min="16149" max="16149" width="4.28515625" style="115" customWidth="1"/>
    <col min="16150" max="16384" width="8.7109375" style="115"/>
  </cols>
  <sheetData>
    <row r="1" spans="1:21">
      <c r="A1" s="115" t="s">
        <v>160</v>
      </c>
      <c r="B1" s="153"/>
      <c r="C1" s="153"/>
      <c r="D1" s="154"/>
      <c r="E1" s="127"/>
      <c r="F1" s="178"/>
      <c r="G1" s="109"/>
      <c r="H1" s="127"/>
      <c r="I1" s="178"/>
      <c r="J1" s="109"/>
      <c r="K1" s="127"/>
      <c r="L1" s="178"/>
      <c r="M1" s="109"/>
      <c r="N1" s="127"/>
      <c r="O1" s="178"/>
      <c r="P1" s="109"/>
      <c r="Q1" s="127"/>
      <c r="R1" s="178"/>
      <c r="S1" s="109"/>
      <c r="T1" s="127"/>
      <c r="U1" s="127"/>
    </row>
    <row r="2" spans="1:21">
      <c r="A2" s="115" t="s">
        <v>161</v>
      </c>
      <c r="B2" s="153"/>
      <c r="C2" s="153"/>
      <c r="D2" s="154"/>
      <c r="E2" s="127"/>
      <c r="F2" s="178"/>
      <c r="G2" s="109"/>
      <c r="H2" s="127"/>
      <c r="I2" s="178"/>
      <c r="J2" s="109"/>
      <c r="K2" s="127"/>
      <c r="L2" s="178"/>
      <c r="M2" s="109"/>
      <c r="N2" s="127"/>
      <c r="O2" s="178"/>
      <c r="P2" s="109"/>
      <c r="Q2" s="127"/>
      <c r="R2" s="178"/>
      <c r="S2" s="109"/>
      <c r="T2" s="127"/>
      <c r="U2" s="127"/>
    </row>
    <row r="3" spans="1:21" ht="7.15" customHeight="1">
      <c r="B3" s="153"/>
      <c r="C3" s="153"/>
      <c r="D3" s="154"/>
      <c r="E3" s="127"/>
      <c r="F3" s="178"/>
      <c r="G3" s="109"/>
      <c r="H3" s="127"/>
      <c r="I3" s="178"/>
      <c r="J3" s="109"/>
      <c r="K3" s="127"/>
      <c r="L3" s="178"/>
      <c r="M3" s="109"/>
      <c r="N3" s="127"/>
      <c r="O3" s="178"/>
      <c r="P3" s="109"/>
      <c r="Q3" s="127"/>
      <c r="R3" s="178"/>
      <c r="S3" s="109"/>
      <c r="T3" s="127"/>
      <c r="U3" s="127"/>
    </row>
    <row r="4" spans="1:21">
      <c r="A4" s="115" t="s">
        <v>627</v>
      </c>
      <c r="B4" s="153"/>
      <c r="C4" s="153"/>
      <c r="D4" s="154"/>
      <c r="E4" s="127"/>
      <c r="F4" s="178"/>
      <c r="G4" s="109"/>
      <c r="H4" s="127"/>
      <c r="I4" s="178"/>
      <c r="J4" s="109"/>
      <c r="K4" s="127"/>
      <c r="L4" s="178"/>
      <c r="M4" s="109"/>
      <c r="N4" s="127"/>
      <c r="O4" s="178"/>
      <c r="P4" s="109"/>
      <c r="Q4" s="127"/>
      <c r="R4" s="178"/>
      <c r="S4" s="109"/>
      <c r="T4" s="127"/>
      <c r="U4" s="127"/>
    </row>
    <row r="5" spans="1:21" ht="10.5" customHeight="1" thickBot="1">
      <c r="B5" s="153"/>
      <c r="C5" s="153"/>
      <c r="D5" s="154"/>
      <c r="E5" s="127"/>
      <c r="F5" s="178"/>
      <c r="G5" s="109"/>
      <c r="H5" s="127"/>
      <c r="I5" s="178"/>
      <c r="J5" s="109"/>
      <c r="K5" s="127"/>
      <c r="L5" s="178"/>
      <c r="M5" s="109"/>
      <c r="N5" s="127"/>
      <c r="O5" s="178"/>
      <c r="P5" s="109"/>
      <c r="Q5" s="127"/>
      <c r="R5" s="178"/>
      <c r="S5" s="109"/>
      <c r="T5" s="154"/>
      <c r="U5" s="127"/>
    </row>
    <row r="6" spans="1:21" ht="7.15" customHeight="1">
      <c r="A6" s="119"/>
      <c r="B6" s="179"/>
      <c r="C6" s="179"/>
      <c r="D6" s="180"/>
      <c r="E6" s="181"/>
      <c r="F6" s="182"/>
      <c r="G6" s="183"/>
      <c r="H6" s="181"/>
      <c r="I6" s="182"/>
      <c r="J6" s="183"/>
      <c r="K6" s="181"/>
      <c r="L6" s="182"/>
      <c r="M6" s="183"/>
      <c r="N6" s="181"/>
      <c r="O6" s="182"/>
      <c r="P6" s="183"/>
      <c r="Q6" s="181"/>
      <c r="R6" s="182"/>
      <c r="S6" s="183"/>
      <c r="T6" s="180"/>
      <c r="U6" s="127"/>
    </row>
    <row r="7" spans="1:21" ht="14.25">
      <c r="A7" s="115" t="s">
        <v>329</v>
      </c>
      <c r="B7" s="153"/>
      <c r="C7" s="153"/>
      <c r="D7" s="154"/>
      <c r="E7" s="127"/>
      <c r="F7" s="184"/>
      <c r="G7" s="185"/>
      <c r="H7" s="115"/>
      <c r="I7" s="184" t="s">
        <v>330</v>
      </c>
      <c r="J7" s="185"/>
      <c r="K7" s="115"/>
      <c r="L7" s="184" t="s">
        <v>331</v>
      </c>
      <c r="M7" s="185"/>
      <c r="N7" s="115"/>
      <c r="O7" s="184" t="s">
        <v>332</v>
      </c>
      <c r="P7" s="185"/>
      <c r="Q7" s="115"/>
      <c r="R7" s="184"/>
      <c r="S7" s="186"/>
      <c r="T7" s="133"/>
      <c r="U7" s="133"/>
    </row>
    <row r="8" spans="1:21" ht="14.25">
      <c r="A8" s="115" t="s">
        <v>343</v>
      </c>
      <c r="B8" s="187" t="s">
        <v>350</v>
      </c>
      <c r="F8" s="190" t="s">
        <v>335</v>
      </c>
      <c r="G8" s="191"/>
      <c r="H8" s="115"/>
      <c r="I8" s="190" t="s">
        <v>336</v>
      </c>
      <c r="J8" s="191"/>
      <c r="K8" s="115"/>
      <c r="L8" s="190" t="s">
        <v>337</v>
      </c>
      <c r="M8" s="191"/>
      <c r="N8" s="115"/>
      <c r="O8" s="190" t="s">
        <v>338</v>
      </c>
      <c r="P8" s="191"/>
      <c r="Q8" s="115"/>
      <c r="R8" s="190" t="s">
        <v>339</v>
      </c>
      <c r="S8" s="186"/>
      <c r="T8" s="133"/>
      <c r="U8" s="133"/>
    </row>
    <row r="9" spans="1:21" ht="14.25">
      <c r="A9" s="115" t="s">
        <v>351</v>
      </c>
      <c r="B9" s="192" t="s">
        <v>162</v>
      </c>
      <c r="C9" s="192"/>
      <c r="D9" s="193" t="s">
        <v>163</v>
      </c>
      <c r="F9" s="184" t="s">
        <v>162</v>
      </c>
      <c r="G9" s="185" t="s">
        <v>163</v>
      </c>
      <c r="H9" s="115"/>
      <c r="I9" s="184" t="s">
        <v>162</v>
      </c>
      <c r="J9" s="185" t="s">
        <v>163</v>
      </c>
      <c r="K9" s="115"/>
      <c r="L9" s="184" t="s">
        <v>162</v>
      </c>
      <c r="M9" s="185" t="s">
        <v>163</v>
      </c>
      <c r="N9" s="115"/>
      <c r="O9" s="184" t="s">
        <v>162</v>
      </c>
      <c r="P9" s="185" t="s">
        <v>163</v>
      </c>
      <c r="Q9" s="115"/>
      <c r="R9" s="184" t="s">
        <v>162</v>
      </c>
      <c r="S9" s="194" t="s">
        <v>163</v>
      </c>
      <c r="T9" s="133"/>
      <c r="U9" s="133"/>
    </row>
    <row r="10" spans="1:21" ht="7.15" customHeight="1" thickBot="1">
      <c r="A10" s="126"/>
      <c r="B10" s="195"/>
      <c r="C10" s="195"/>
      <c r="D10" s="196"/>
      <c r="E10" s="197"/>
      <c r="F10" s="198"/>
      <c r="G10" s="199"/>
      <c r="H10" s="200"/>
      <c r="I10" s="198"/>
      <c r="J10" s="199"/>
      <c r="K10" s="200"/>
      <c r="L10" s="198"/>
      <c r="M10" s="199"/>
      <c r="N10" s="200"/>
      <c r="O10" s="198"/>
      <c r="P10" s="199"/>
      <c r="Q10" s="200"/>
      <c r="R10" s="198"/>
      <c r="S10" s="199"/>
      <c r="T10" s="201"/>
      <c r="U10" s="133"/>
    </row>
    <row r="11" spans="1:21" ht="7.15" customHeight="1">
      <c r="F11" s="178"/>
      <c r="G11" s="109"/>
      <c r="H11" s="127"/>
      <c r="I11" s="178"/>
      <c r="J11" s="109"/>
      <c r="K11" s="127"/>
      <c r="L11" s="178"/>
      <c r="M11" s="109"/>
      <c r="N11" s="127"/>
      <c r="O11" s="178"/>
      <c r="P11" s="109"/>
      <c r="Q11" s="127"/>
      <c r="R11" s="178"/>
      <c r="S11" s="109"/>
      <c r="T11" s="154"/>
      <c r="U11" s="127"/>
    </row>
    <row r="12" spans="1:21" ht="13.35" customHeight="1">
      <c r="A12" s="127" t="s">
        <v>153</v>
      </c>
      <c r="B12" s="153">
        <f t="shared" ref="B12:B76" si="0">IF($A12&lt;&gt;0,F12+I12+L12+O12+R12,"")</f>
        <v>2069</v>
      </c>
      <c r="C12" s="153"/>
      <c r="D12" s="202">
        <f t="shared" ref="D12:D75" si="1">IF(A12&lt;&gt;0,B12/$B$12*100,"")</f>
        <v>100</v>
      </c>
      <c r="E12" s="127" t="s">
        <v>77</v>
      </c>
      <c r="F12" s="203">
        <f>IF($A12&lt;&gt;0,F14+F84)</f>
        <v>296</v>
      </c>
      <c r="G12" s="204">
        <f t="shared" ref="G12:G75" si="2">IF($A12&lt;&gt;0,F12/$B12*100,"")</f>
        <v>14.30642822619623</v>
      </c>
      <c r="H12" s="205"/>
      <c r="I12" s="203">
        <f>IF($A12&lt;&gt;0,I14+I84)</f>
        <v>1121</v>
      </c>
      <c r="J12" s="204">
        <f t="shared" ref="J12:J75" si="3">IF($A12&lt;&gt;0,I12/$B12*100,"")</f>
        <v>54.180763653939103</v>
      </c>
      <c r="K12" s="205"/>
      <c r="L12" s="203">
        <f>IF($A12&lt;&gt;0,L14+L84)</f>
        <v>492</v>
      </c>
      <c r="M12" s="204">
        <f>IF($A12&lt;&gt;0,L12/$B12*100,"")</f>
        <v>23.779603673272113</v>
      </c>
      <c r="N12" s="205"/>
      <c r="O12" s="203">
        <f>IF($A12&lt;&gt;0,O14+O84)</f>
        <v>154</v>
      </c>
      <c r="P12" s="204">
        <f t="shared" ref="P12:P75" si="4">IF($A12&lt;&gt;0,O12/$B12*100,"")</f>
        <v>7.4432092798453366</v>
      </c>
      <c r="Q12" s="205"/>
      <c r="R12" s="203">
        <f>IF($A12&lt;&gt;0,R14+R84)</f>
        <v>6</v>
      </c>
      <c r="S12" s="204">
        <f t="shared" ref="S12:S76" si="5">IF($A12&lt;&gt;0,R12/$B12*100,"")</f>
        <v>0.28999516674722087</v>
      </c>
      <c r="T12" s="187"/>
      <c r="U12" s="187"/>
    </row>
    <row r="13" spans="1:21" ht="7.15" customHeight="1">
      <c r="A13" s="127"/>
      <c r="B13" s="187" t="str">
        <f t="shared" si="0"/>
        <v/>
      </c>
      <c r="D13" s="188" t="str">
        <f t="shared" si="1"/>
        <v/>
      </c>
      <c r="G13" s="207" t="str">
        <f t="shared" si="2"/>
        <v/>
      </c>
      <c r="H13" s="187"/>
      <c r="I13" s="153"/>
      <c r="J13" s="207" t="str">
        <f t="shared" si="3"/>
        <v/>
      </c>
      <c r="K13" s="187"/>
      <c r="M13" s="207" t="str">
        <f>IF($A13&lt;&gt;0,L13/$B13*100,"")</f>
        <v/>
      </c>
      <c r="N13" s="187"/>
      <c r="P13" s="207" t="str">
        <f t="shared" si="4"/>
        <v/>
      </c>
      <c r="Q13" s="187"/>
      <c r="S13" s="207" t="str">
        <f t="shared" si="5"/>
        <v/>
      </c>
      <c r="T13" s="187"/>
      <c r="U13" s="187"/>
    </row>
    <row r="14" spans="1:21" ht="13.35" customHeight="1">
      <c r="A14" s="127" t="s">
        <v>165</v>
      </c>
      <c r="B14" s="205">
        <f t="shared" si="0"/>
        <v>1980</v>
      </c>
      <c r="C14" s="205"/>
      <c r="D14" s="202">
        <f t="shared" si="1"/>
        <v>95.69840502658289</v>
      </c>
      <c r="E14" s="208"/>
      <c r="F14" s="203">
        <f>IF($A14&lt;&gt;0,F16+F22+F79,"")</f>
        <v>267</v>
      </c>
      <c r="G14" s="204">
        <f t="shared" si="2"/>
        <v>13.484848484848486</v>
      </c>
      <c r="H14" s="205"/>
      <c r="I14" s="203">
        <f>IF($A14&lt;&gt;0,I16+I22+I79,"")</f>
        <v>1079</v>
      </c>
      <c r="J14" s="204">
        <f t="shared" si="3"/>
        <v>54.494949494949495</v>
      </c>
      <c r="K14" s="205"/>
      <c r="L14" s="203">
        <f>IF($A14&lt;&gt;0,L16+L22+L79,"")</f>
        <v>481</v>
      </c>
      <c r="M14" s="204">
        <f>IF($A14&lt;&gt;0,L14/$B14*100,"")</f>
        <v>24.292929292929294</v>
      </c>
      <c r="N14" s="205"/>
      <c r="O14" s="203">
        <f>IF($A14&lt;&gt;0,O16+O22+O79,"")</f>
        <v>147</v>
      </c>
      <c r="P14" s="204">
        <f t="shared" si="4"/>
        <v>7.4242424242424248</v>
      </c>
      <c r="Q14" s="205"/>
      <c r="R14" s="203">
        <f>IF($A14&lt;&gt;0,R16+R22+R79,"")</f>
        <v>6</v>
      </c>
      <c r="S14" s="204">
        <f t="shared" si="5"/>
        <v>0.30303030303030304</v>
      </c>
      <c r="T14" s="205"/>
      <c r="U14" s="187"/>
    </row>
    <row r="15" spans="1:21" ht="7.15" customHeight="1">
      <c r="A15" s="76"/>
      <c r="B15" s="187" t="str">
        <f t="shared" si="0"/>
        <v/>
      </c>
      <c r="D15" s="188" t="str">
        <f t="shared" si="1"/>
        <v/>
      </c>
      <c r="G15" s="207" t="str">
        <f t="shared" si="2"/>
        <v/>
      </c>
      <c r="H15" s="187"/>
      <c r="J15" s="207" t="str">
        <f t="shared" si="3"/>
        <v/>
      </c>
      <c r="K15" s="187"/>
      <c r="N15" s="187"/>
      <c r="P15" s="207" t="str">
        <f t="shared" si="4"/>
        <v/>
      </c>
      <c r="Q15" s="187"/>
      <c r="S15" s="207" t="str">
        <f t="shared" si="5"/>
        <v/>
      </c>
      <c r="T15" s="187"/>
      <c r="U15" s="187"/>
    </row>
    <row r="16" spans="1:21" ht="13.35" customHeight="1">
      <c r="A16" s="127" t="s">
        <v>245</v>
      </c>
      <c r="B16" s="205">
        <f t="shared" si="0"/>
        <v>89</v>
      </c>
      <c r="C16" s="205"/>
      <c r="D16" s="202">
        <f t="shared" si="1"/>
        <v>4.3015949734171093</v>
      </c>
      <c r="E16" s="208"/>
      <c r="F16" s="203">
        <f>SUM(F17:F20)</f>
        <v>27</v>
      </c>
      <c r="G16" s="207">
        <f t="shared" si="2"/>
        <v>30.337078651685395</v>
      </c>
      <c r="H16" s="205"/>
      <c r="I16" s="203">
        <f>SUM(I17:I20)</f>
        <v>56</v>
      </c>
      <c r="J16" s="207">
        <f t="shared" si="3"/>
        <v>62.921348314606739</v>
      </c>
      <c r="K16" s="205"/>
      <c r="L16" s="203">
        <f>SUM(L17:L20)</f>
        <v>6</v>
      </c>
      <c r="M16" s="207">
        <f t="shared" ref="M16:M79" si="6">IF($A16&lt;&gt;0,L16/$B16*100,"")</f>
        <v>6.7415730337078648</v>
      </c>
      <c r="N16" s="205"/>
      <c r="O16" s="203">
        <f>SUM(O17:O20)</f>
        <v>0</v>
      </c>
      <c r="P16" s="207">
        <f t="shared" si="4"/>
        <v>0</v>
      </c>
      <c r="Q16" s="205"/>
      <c r="R16" s="203">
        <f>SUM(R17:R20)</f>
        <v>0</v>
      </c>
      <c r="S16" s="207">
        <f t="shared" si="5"/>
        <v>0</v>
      </c>
      <c r="T16" s="187"/>
      <c r="U16" s="187"/>
    </row>
    <row r="17" spans="1:21" ht="12.75" customHeight="1">
      <c r="A17" s="76" t="s">
        <v>246</v>
      </c>
      <c r="B17" s="187">
        <f t="shared" si="0"/>
        <v>24</v>
      </c>
      <c r="D17" s="188">
        <f t="shared" si="1"/>
        <v>1.1599806669888835</v>
      </c>
      <c r="F17" s="146">
        <v>5</v>
      </c>
      <c r="G17" s="207">
        <f t="shared" si="2"/>
        <v>20.833333333333336</v>
      </c>
      <c r="H17" s="146"/>
      <c r="I17" s="146">
        <v>18</v>
      </c>
      <c r="J17" s="207">
        <f t="shared" si="3"/>
        <v>75</v>
      </c>
      <c r="K17" s="146"/>
      <c r="L17" s="146">
        <v>1</v>
      </c>
      <c r="M17" s="207">
        <f t="shared" si="6"/>
        <v>4.1666666666666661</v>
      </c>
      <c r="N17" s="146"/>
      <c r="O17" s="146">
        <v>0</v>
      </c>
      <c r="P17" s="207">
        <f t="shared" si="4"/>
        <v>0</v>
      </c>
      <c r="Q17" s="146"/>
      <c r="R17" s="146">
        <v>0</v>
      </c>
      <c r="S17" s="207">
        <f t="shared" si="5"/>
        <v>0</v>
      </c>
      <c r="T17" s="187"/>
      <c r="U17" s="187"/>
    </row>
    <row r="18" spans="1:21" ht="13.35" customHeight="1">
      <c r="A18" s="76" t="s">
        <v>247</v>
      </c>
      <c r="B18" s="187">
        <f t="shared" si="0"/>
        <v>16</v>
      </c>
      <c r="D18" s="188">
        <f t="shared" si="1"/>
        <v>0.77332044465925565</v>
      </c>
      <c r="F18" s="146">
        <v>4</v>
      </c>
      <c r="G18" s="207">
        <f t="shared" si="2"/>
        <v>25</v>
      </c>
      <c r="H18" s="146"/>
      <c r="I18" s="146">
        <v>12</v>
      </c>
      <c r="J18" s="207">
        <f t="shared" si="3"/>
        <v>75</v>
      </c>
      <c r="K18" s="146"/>
      <c r="L18" s="146">
        <v>0</v>
      </c>
      <c r="M18" s="207">
        <f t="shared" si="6"/>
        <v>0</v>
      </c>
      <c r="N18" s="146"/>
      <c r="O18" s="146">
        <v>0</v>
      </c>
      <c r="P18" s="207">
        <f t="shared" si="4"/>
        <v>0</v>
      </c>
      <c r="Q18" s="146"/>
      <c r="R18" s="146">
        <v>0</v>
      </c>
      <c r="S18" s="207">
        <f t="shared" si="5"/>
        <v>0</v>
      </c>
    </row>
    <row r="19" spans="1:21" ht="13.35" customHeight="1">
      <c r="A19" s="76" t="s">
        <v>248</v>
      </c>
      <c r="B19" s="187">
        <f t="shared" si="0"/>
        <v>32</v>
      </c>
      <c r="D19" s="188">
        <f t="shared" si="1"/>
        <v>1.5466408893185113</v>
      </c>
      <c r="F19" s="146">
        <v>14</v>
      </c>
      <c r="G19" s="207">
        <f t="shared" si="2"/>
        <v>43.75</v>
      </c>
      <c r="H19" s="146"/>
      <c r="I19" s="146">
        <v>18</v>
      </c>
      <c r="J19" s="207">
        <f t="shared" si="3"/>
        <v>56.25</v>
      </c>
      <c r="K19" s="146"/>
      <c r="L19" s="146">
        <v>0</v>
      </c>
      <c r="M19" s="207">
        <f t="shared" si="6"/>
        <v>0</v>
      </c>
      <c r="N19" s="146"/>
      <c r="O19" s="146">
        <v>0</v>
      </c>
      <c r="P19" s="207">
        <f t="shared" si="4"/>
        <v>0</v>
      </c>
      <c r="Q19" s="146"/>
      <c r="R19" s="146">
        <v>0</v>
      </c>
      <c r="S19" s="207">
        <f t="shared" si="5"/>
        <v>0</v>
      </c>
    </row>
    <row r="20" spans="1:21" ht="13.35" customHeight="1">
      <c r="A20" s="76" t="s">
        <v>249</v>
      </c>
      <c r="B20" s="187">
        <f t="shared" si="0"/>
        <v>17</v>
      </c>
      <c r="D20" s="188">
        <f t="shared" si="1"/>
        <v>0.82165297245045921</v>
      </c>
      <c r="F20" s="146">
        <v>4</v>
      </c>
      <c r="G20" s="207">
        <f t="shared" si="2"/>
        <v>23.52941176470588</v>
      </c>
      <c r="H20" s="146"/>
      <c r="I20" s="146">
        <v>8</v>
      </c>
      <c r="J20" s="207">
        <f t="shared" si="3"/>
        <v>47.058823529411761</v>
      </c>
      <c r="K20" s="146"/>
      <c r="L20" s="146">
        <v>5</v>
      </c>
      <c r="M20" s="207">
        <f t="shared" si="6"/>
        <v>29.411764705882355</v>
      </c>
      <c r="N20" s="146"/>
      <c r="O20" s="146">
        <v>0</v>
      </c>
      <c r="P20" s="207">
        <f t="shared" si="4"/>
        <v>0</v>
      </c>
      <c r="Q20" s="146"/>
      <c r="R20" s="146">
        <v>0</v>
      </c>
      <c r="S20" s="207">
        <f t="shared" si="5"/>
        <v>0</v>
      </c>
    </row>
    <row r="21" spans="1:21" ht="6.75" customHeight="1">
      <c r="A21" s="76"/>
      <c r="B21" s="187" t="str">
        <f t="shared" si="0"/>
        <v/>
      </c>
      <c r="D21" s="188" t="str">
        <f t="shared" si="1"/>
        <v/>
      </c>
      <c r="G21" s="207" t="str">
        <f t="shared" si="2"/>
        <v/>
      </c>
      <c r="J21" s="207" t="str">
        <f t="shared" si="3"/>
        <v/>
      </c>
      <c r="K21" s="188"/>
      <c r="M21" s="207" t="str">
        <f t="shared" si="6"/>
        <v/>
      </c>
      <c r="N21" s="188"/>
      <c r="P21" s="207" t="str">
        <f t="shared" si="4"/>
        <v/>
      </c>
      <c r="S21" s="207" t="str">
        <f t="shared" si="5"/>
        <v/>
      </c>
    </row>
    <row r="22" spans="1:21" ht="13.35" customHeight="1">
      <c r="A22" s="127" t="s">
        <v>250</v>
      </c>
      <c r="B22" s="205">
        <f t="shared" si="0"/>
        <v>1727</v>
      </c>
      <c r="C22" s="205"/>
      <c r="D22" s="202">
        <f t="shared" si="1"/>
        <v>83.470275495408401</v>
      </c>
      <c r="E22" s="208"/>
      <c r="F22" s="209">
        <f>SUM(F23:F77)</f>
        <v>234</v>
      </c>
      <c r="G22" s="204">
        <f t="shared" si="2"/>
        <v>13.54950781702374</v>
      </c>
      <c r="H22" s="202"/>
      <c r="I22" s="209">
        <f>SUM(I23:I77)</f>
        <v>885</v>
      </c>
      <c r="J22" s="204">
        <f t="shared" si="3"/>
        <v>51.244933410538508</v>
      </c>
      <c r="K22" s="202"/>
      <c r="L22" s="209">
        <f>SUM(L23:L77)</f>
        <v>460</v>
      </c>
      <c r="M22" s="204">
        <f t="shared" si="6"/>
        <v>26.635784597568033</v>
      </c>
      <c r="N22" s="202"/>
      <c r="O22" s="209">
        <f>SUM(O23:O77)</f>
        <v>142</v>
      </c>
      <c r="P22" s="204">
        <f t="shared" si="4"/>
        <v>8.2223508975101325</v>
      </c>
      <c r="Q22" s="202"/>
      <c r="R22" s="209">
        <f>SUM(R23:R77)</f>
        <v>6</v>
      </c>
      <c r="S22" s="204">
        <f t="shared" si="5"/>
        <v>0.34742327735958312</v>
      </c>
    </row>
    <row r="23" spans="1:21" ht="13.35" customHeight="1">
      <c r="A23" s="76" t="s">
        <v>251</v>
      </c>
      <c r="B23" s="187">
        <f t="shared" si="0"/>
        <v>51</v>
      </c>
      <c r="D23" s="188">
        <f t="shared" si="1"/>
        <v>2.4649589173513777</v>
      </c>
      <c r="F23" s="146">
        <v>6</v>
      </c>
      <c r="G23" s="207">
        <f t="shared" si="2"/>
        <v>11.76470588235294</v>
      </c>
      <c r="H23" s="146"/>
      <c r="I23" s="146">
        <v>16</v>
      </c>
      <c r="J23" s="207">
        <f t="shared" si="3"/>
        <v>31.372549019607842</v>
      </c>
      <c r="K23" s="146"/>
      <c r="L23" s="146">
        <v>28</v>
      </c>
      <c r="M23" s="207">
        <f t="shared" si="6"/>
        <v>54.901960784313729</v>
      </c>
      <c r="N23" s="146"/>
      <c r="O23" s="146">
        <v>1</v>
      </c>
      <c r="P23" s="207">
        <f t="shared" si="4"/>
        <v>1.9607843137254901</v>
      </c>
      <c r="Q23" s="146"/>
      <c r="R23" s="146">
        <v>0</v>
      </c>
      <c r="S23" s="207">
        <f t="shared" si="5"/>
        <v>0</v>
      </c>
    </row>
    <row r="24" spans="1:21" ht="13.35" customHeight="1">
      <c r="A24" s="76" t="s">
        <v>252</v>
      </c>
      <c r="B24" s="187">
        <f t="shared" si="0"/>
        <v>114</v>
      </c>
      <c r="D24" s="188">
        <f t="shared" si="1"/>
        <v>5.5099081681971969</v>
      </c>
      <c r="F24" s="146">
        <v>4</v>
      </c>
      <c r="G24" s="207">
        <f t="shared" si="2"/>
        <v>3.5087719298245612</v>
      </c>
      <c r="H24" s="146"/>
      <c r="I24" s="146">
        <v>94</v>
      </c>
      <c r="J24" s="207">
        <f t="shared" si="3"/>
        <v>82.456140350877192</v>
      </c>
      <c r="K24" s="146"/>
      <c r="L24" s="146">
        <v>16</v>
      </c>
      <c r="M24" s="207">
        <f t="shared" si="6"/>
        <v>14.035087719298245</v>
      </c>
      <c r="N24" s="146"/>
      <c r="O24" s="146">
        <v>0</v>
      </c>
      <c r="P24" s="207">
        <f t="shared" si="4"/>
        <v>0</v>
      </c>
      <c r="Q24" s="146"/>
      <c r="R24" s="146">
        <v>0</v>
      </c>
      <c r="S24" s="207">
        <f t="shared" si="5"/>
        <v>0</v>
      </c>
    </row>
    <row r="25" spans="1:21" ht="13.35" customHeight="1">
      <c r="A25" s="76" t="s">
        <v>253</v>
      </c>
      <c r="B25" s="187">
        <f t="shared" si="0"/>
        <v>26</v>
      </c>
      <c r="D25" s="188">
        <f t="shared" si="1"/>
        <v>1.2566457225712904</v>
      </c>
      <c r="F25" s="146">
        <v>10</v>
      </c>
      <c r="G25" s="207">
        <f t="shared" si="2"/>
        <v>38.461538461538467</v>
      </c>
      <c r="H25" s="146"/>
      <c r="I25" s="146">
        <v>5</v>
      </c>
      <c r="J25" s="207">
        <f t="shared" si="3"/>
        <v>19.230769230769234</v>
      </c>
      <c r="K25" s="146"/>
      <c r="L25" s="146">
        <v>8</v>
      </c>
      <c r="M25" s="207">
        <f t="shared" si="6"/>
        <v>30.76923076923077</v>
      </c>
      <c r="N25" s="146"/>
      <c r="O25" s="146">
        <v>3</v>
      </c>
      <c r="P25" s="207">
        <f t="shared" si="4"/>
        <v>11.538461538461538</v>
      </c>
      <c r="Q25" s="146"/>
      <c r="R25" s="146">
        <v>0</v>
      </c>
      <c r="S25" s="207">
        <f t="shared" si="5"/>
        <v>0</v>
      </c>
    </row>
    <row r="26" spans="1:21" ht="13.35" customHeight="1">
      <c r="A26" s="76" t="s">
        <v>254</v>
      </c>
      <c r="B26" s="187">
        <f t="shared" si="0"/>
        <v>45</v>
      </c>
      <c r="D26" s="188">
        <f t="shared" si="1"/>
        <v>2.1749637506041566</v>
      </c>
      <c r="F26" s="146">
        <v>2</v>
      </c>
      <c r="G26" s="207">
        <f t="shared" si="2"/>
        <v>4.4444444444444446</v>
      </c>
      <c r="H26" s="146"/>
      <c r="I26" s="146">
        <v>22</v>
      </c>
      <c r="J26" s="207">
        <f t="shared" si="3"/>
        <v>48.888888888888886</v>
      </c>
      <c r="K26" s="146"/>
      <c r="L26" s="146">
        <v>12</v>
      </c>
      <c r="M26" s="207">
        <f t="shared" si="6"/>
        <v>26.666666666666668</v>
      </c>
      <c r="N26" s="146"/>
      <c r="O26" s="146">
        <v>9</v>
      </c>
      <c r="P26" s="207">
        <f t="shared" si="4"/>
        <v>20</v>
      </c>
      <c r="Q26" s="146"/>
      <c r="R26" s="146">
        <v>0</v>
      </c>
      <c r="S26" s="207">
        <f t="shared" si="5"/>
        <v>0</v>
      </c>
    </row>
    <row r="27" spans="1:21" ht="13.35" customHeight="1">
      <c r="A27" s="76" t="s">
        <v>255</v>
      </c>
      <c r="B27" s="187">
        <f t="shared" si="0"/>
        <v>37</v>
      </c>
      <c r="D27" s="188">
        <f t="shared" si="1"/>
        <v>1.7883035282745288</v>
      </c>
      <c r="F27" s="146">
        <v>6</v>
      </c>
      <c r="G27" s="207">
        <f t="shared" si="2"/>
        <v>16.216216216216218</v>
      </c>
      <c r="H27" s="146"/>
      <c r="I27" s="146">
        <v>14</v>
      </c>
      <c r="J27" s="207">
        <f t="shared" si="3"/>
        <v>37.837837837837839</v>
      </c>
      <c r="K27" s="146"/>
      <c r="L27" s="146">
        <v>16</v>
      </c>
      <c r="M27" s="207">
        <f t="shared" si="6"/>
        <v>43.243243243243242</v>
      </c>
      <c r="N27" s="146"/>
      <c r="O27" s="146">
        <v>1</v>
      </c>
      <c r="P27" s="207">
        <f t="shared" si="4"/>
        <v>2.7027027027027026</v>
      </c>
      <c r="Q27" s="146"/>
      <c r="R27" s="146">
        <v>0</v>
      </c>
      <c r="S27" s="207">
        <f t="shared" si="5"/>
        <v>0</v>
      </c>
    </row>
    <row r="28" spans="1:21" ht="13.35" customHeight="1">
      <c r="A28" s="115" t="s">
        <v>563</v>
      </c>
      <c r="B28" s="187">
        <f t="shared" si="0"/>
        <v>10</v>
      </c>
      <c r="D28" s="188">
        <f t="shared" si="1"/>
        <v>0.48332527791203478</v>
      </c>
      <c r="F28" s="146">
        <v>0</v>
      </c>
      <c r="G28" s="207">
        <f t="shared" si="2"/>
        <v>0</v>
      </c>
      <c r="H28" s="146"/>
      <c r="I28" s="146">
        <v>2</v>
      </c>
      <c r="J28" s="207">
        <f t="shared" si="3"/>
        <v>20</v>
      </c>
      <c r="K28" s="146"/>
      <c r="L28" s="146">
        <v>8</v>
      </c>
      <c r="M28" s="207">
        <f t="shared" si="6"/>
        <v>80</v>
      </c>
      <c r="N28" s="146"/>
      <c r="O28" s="146">
        <v>0</v>
      </c>
      <c r="P28" s="207">
        <f t="shared" si="4"/>
        <v>0</v>
      </c>
      <c r="Q28" s="146"/>
      <c r="R28" s="146">
        <v>0</v>
      </c>
      <c r="S28" s="207">
        <f t="shared" si="5"/>
        <v>0</v>
      </c>
    </row>
    <row r="29" spans="1:21" ht="13.35" customHeight="1">
      <c r="A29" s="76" t="s">
        <v>256</v>
      </c>
      <c r="B29" s="187">
        <f t="shared" si="0"/>
        <v>80</v>
      </c>
      <c r="D29" s="188">
        <f t="shared" si="1"/>
        <v>3.8666022232962782</v>
      </c>
      <c r="F29" s="146">
        <v>6</v>
      </c>
      <c r="G29" s="207">
        <f t="shared" si="2"/>
        <v>7.5</v>
      </c>
      <c r="H29" s="146"/>
      <c r="I29" s="146">
        <v>33</v>
      </c>
      <c r="J29" s="207">
        <f t="shared" si="3"/>
        <v>41.25</v>
      </c>
      <c r="K29" s="146"/>
      <c r="L29" s="146">
        <v>29</v>
      </c>
      <c r="M29" s="207">
        <f t="shared" si="6"/>
        <v>36.25</v>
      </c>
      <c r="N29" s="146"/>
      <c r="O29" s="146">
        <v>11</v>
      </c>
      <c r="P29" s="207">
        <f t="shared" si="4"/>
        <v>13.750000000000002</v>
      </c>
      <c r="Q29" s="146"/>
      <c r="R29" s="146">
        <v>1</v>
      </c>
      <c r="S29" s="207">
        <f t="shared" si="5"/>
        <v>1.25</v>
      </c>
    </row>
    <row r="30" spans="1:21" ht="13.35" customHeight="1">
      <c r="A30" s="76" t="s">
        <v>257</v>
      </c>
      <c r="B30" s="187">
        <f t="shared" si="0"/>
        <v>23</v>
      </c>
      <c r="D30" s="188">
        <f t="shared" si="1"/>
        <v>1.11164813919768</v>
      </c>
      <c r="F30" s="146">
        <v>4</v>
      </c>
      <c r="G30" s="207">
        <f t="shared" si="2"/>
        <v>17.391304347826086</v>
      </c>
      <c r="H30" s="146"/>
      <c r="I30" s="146">
        <v>19</v>
      </c>
      <c r="J30" s="207">
        <f t="shared" si="3"/>
        <v>82.608695652173907</v>
      </c>
      <c r="K30" s="146"/>
      <c r="L30" s="146">
        <v>0</v>
      </c>
      <c r="M30" s="207">
        <f t="shared" si="6"/>
        <v>0</v>
      </c>
      <c r="N30" s="146"/>
      <c r="O30" s="146">
        <v>0</v>
      </c>
      <c r="P30" s="207">
        <f t="shared" si="4"/>
        <v>0</v>
      </c>
      <c r="Q30" s="146"/>
      <c r="R30" s="146">
        <v>0</v>
      </c>
      <c r="S30" s="207">
        <f t="shared" si="5"/>
        <v>0</v>
      </c>
    </row>
    <row r="31" spans="1:21" ht="13.35" customHeight="1">
      <c r="A31" s="76" t="s">
        <v>258</v>
      </c>
      <c r="B31" s="187">
        <f t="shared" si="0"/>
        <v>32</v>
      </c>
      <c r="D31" s="188">
        <f t="shared" si="1"/>
        <v>1.5466408893185113</v>
      </c>
      <c r="F31" s="146">
        <v>4</v>
      </c>
      <c r="G31" s="207">
        <f t="shared" si="2"/>
        <v>12.5</v>
      </c>
      <c r="H31" s="146"/>
      <c r="I31" s="146">
        <v>11</v>
      </c>
      <c r="J31" s="207">
        <f t="shared" si="3"/>
        <v>34.375</v>
      </c>
      <c r="K31" s="146"/>
      <c r="L31" s="146">
        <v>16</v>
      </c>
      <c r="M31" s="207">
        <f t="shared" si="6"/>
        <v>50</v>
      </c>
      <c r="N31" s="146"/>
      <c r="O31" s="146">
        <v>1</v>
      </c>
      <c r="P31" s="207">
        <f t="shared" si="4"/>
        <v>3.125</v>
      </c>
      <c r="Q31" s="146"/>
      <c r="R31" s="146">
        <v>0</v>
      </c>
      <c r="S31" s="207">
        <f t="shared" si="5"/>
        <v>0</v>
      </c>
    </row>
    <row r="32" spans="1:21" ht="13.35" customHeight="1">
      <c r="A32" s="76" t="s">
        <v>259</v>
      </c>
      <c r="B32" s="187">
        <f t="shared" si="0"/>
        <v>8</v>
      </c>
      <c r="D32" s="188">
        <f t="shared" si="1"/>
        <v>0.38666022232962782</v>
      </c>
      <c r="F32" s="146">
        <v>1</v>
      </c>
      <c r="G32" s="207">
        <f t="shared" si="2"/>
        <v>12.5</v>
      </c>
      <c r="H32" s="146"/>
      <c r="I32" s="146">
        <v>1</v>
      </c>
      <c r="J32" s="207">
        <f t="shared" si="3"/>
        <v>12.5</v>
      </c>
      <c r="K32" s="146"/>
      <c r="L32" s="146">
        <v>4</v>
      </c>
      <c r="M32" s="207">
        <f t="shared" si="6"/>
        <v>50</v>
      </c>
      <c r="N32" s="146"/>
      <c r="O32" s="146">
        <v>2</v>
      </c>
      <c r="P32" s="207">
        <f t="shared" si="4"/>
        <v>25</v>
      </c>
      <c r="Q32" s="146"/>
      <c r="R32" s="146">
        <v>0</v>
      </c>
      <c r="S32" s="207">
        <f t="shared" si="5"/>
        <v>0</v>
      </c>
    </row>
    <row r="33" spans="1:19" ht="13.35" customHeight="1">
      <c r="A33" s="150" t="s">
        <v>260</v>
      </c>
      <c r="B33" s="187">
        <f t="shared" si="0"/>
        <v>8</v>
      </c>
      <c r="D33" s="188">
        <f t="shared" si="1"/>
        <v>0.38666022232962782</v>
      </c>
      <c r="F33" s="146">
        <v>1</v>
      </c>
      <c r="G33" s="207">
        <f t="shared" si="2"/>
        <v>12.5</v>
      </c>
      <c r="H33" s="146"/>
      <c r="I33" s="146">
        <v>4</v>
      </c>
      <c r="J33" s="207">
        <f t="shared" si="3"/>
        <v>50</v>
      </c>
      <c r="K33" s="146"/>
      <c r="L33" s="146">
        <v>2</v>
      </c>
      <c r="M33" s="207">
        <f t="shared" si="6"/>
        <v>25</v>
      </c>
      <c r="N33" s="146"/>
      <c r="O33" s="146">
        <v>1</v>
      </c>
      <c r="P33" s="207">
        <f t="shared" si="4"/>
        <v>12.5</v>
      </c>
      <c r="Q33" s="146"/>
      <c r="R33" s="146">
        <v>0</v>
      </c>
      <c r="S33" s="207">
        <f t="shared" si="5"/>
        <v>0</v>
      </c>
    </row>
    <row r="34" spans="1:19" ht="13.35" customHeight="1">
      <c r="A34" s="150" t="s">
        <v>261</v>
      </c>
      <c r="B34" s="187">
        <f t="shared" si="0"/>
        <v>13</v>
      </c>
      <c r="D34" s="188">
        <f t="shared" si="1"/>
        <v>0.62832286128564518</v>
      </c>
      <c r="F34" s="146">
        <v>3</v>
      </c>
      <c r="G34" s="207">
        <f t="shared" si="2"/>
        <v>23.076923076923077</v>
      </c>
      <c r="H34" s="146"/>
      <c r="I34" s="146">
        <v>10</v>
      </c>
      <c r="J34" s="207">
        <f t="shared" si="3"/>
        <v>76.923076923076934</v>
      </c>
      <c r="K34" s="146"/>
      <c r="L34" s="146">
        <v>0</v>
      </c>
      <c r="M34" s="207">
        <f t="shared" si="6"/>
        <v>0</v>
      </c>
      <c r="N34" s="146"/>
      <c r="O34" s="146">
        <v>0</v>
      </c>
      <c r="P34" s="207">
        <f t="shared" si="4"/>
        <v>0</v>
      </c>
      <c r="Q34" s="146"/>
      <c r="R34" s="146">
        <v>0</v>
      </c>
      <c r="S34" s="207">
        <f t="shared" si="5"/>
        <v>0</v>
      </c>
    </row>
    <row r="35" spans="1:19" ht="13.35" customHeight="1">
      <c r="A35" s="150" t="s">
        <v>262</v>
      </c>
      <c r="B35" s="187">
        <f t="shared" si="0"/>
        <v>8</v>
      </c>
      <c r="D35" s="188">
        <f t="shared" si="1"/>
        <v>0.38666022232962782</v>
      </c>
      <c r="F35" s="146">
        <v>2</v>
      </c>
      <c r="G35" s="207">
        <f t="shared" si="2"/>
        <v>25</v>
      </c>
      <c r="H35" s="146"/>
      <c r="I35" s="146">
        <v>6</v>
      </c>
      <c r="J35" s="207">
        <f t="shared" si="3"/>
        <v>75</v>
      </c>
      <c r="K35" s="146"/>
      <c r="L35" s="146">
        <v>0</v>
      </c>
      <c r="M35" s="207">
        <f t="shared" si="6"/>
        <v>0</v>
      </c>
      <c r="N35" s="146"/>
      <c r="O35" s="146">
        <v>0</v>
      </c>
      <c r="P35" s="207">
        <f t="shared" si="4"/>
        <v>0</v>
      </c>
      <c r="Q35" s="146"/>
      <c r="R35" s="146">
        <v>0</v>
      </c>
      <c r="S35" s="207">
        <f t="shared" si="5"/>
        <v>0</v>
      </c>
    </row>
    <row r="36" spans="1:19" ht="13.5" customHeight="1">
      <c r="A36" s="76" t="s">
        <v>263</v>
      </c>
      <c r="B36" s="187">
        <f t="shared" si="0"/>
        <v>11</v>
      </c>
      <c r="D36" s="188">
        <f t="shared" si="1"/>
        <v>0.53165780570323828</v>
      </c>
      <c r="F36" s="146">
        <v>0</v>
      </c>
      <c r="G36" s="207">
        <f t="shared" si="2"/>
        <v>0</v>
      </c>
      <c r="H36" s="146"/>
      <c r="I36" s="146">
        <v>1</v>
      </c>
      <c r="J36" s="207">
        <f t="shared" si="3"/>
        <v>9.0909090909090917</v>
      </c>
      <c r="K36" s="146"/>
      <c r="L36" s="146">
        <v>5</v>
      </c>
      <c r="M36" s="207">
        <f t="shared" si="6"/>
        <v>45.454545454545453</v>
      </c>
      <c r="N36" s="146"/>
      <c r="O36" s="146">
        <v>5</v>
      </c>
      <c r="P36" s="207">
        <f t="shared" si="4"/>
        <v>45.454545454545453</v>
      </c>
      <c r="Q36" s="146"/>
      <c r="R36" s="146">
        <v>0</v>
      </c>
      <c r="S36" s="207">
        <f t="shared" si="5"/>
        <v>0</v>
      </c>
    </row>
    <row r="37" spans="1:19" ht="13.5" customHeight="1">
      <c r="A37" s="115" t="s">
        <v>605</v>
      </c>
      <c r="B37" s="187">
        <f t="shared" si="0"/>
        <v>14</v>
      </c>
      <c r="D37" s="188">
        <f t="shared" si="1"/>
        <v>0.67665538907684875</v>
      </c>
      <c r="F37" s="146">
        <v>0</v>
      </c>
      <c r="G37" s="207">
        <f t="shared" si="2"/>
        <v>0</v>
      </c>
      <c r="H37" s="146"/>
      <c r="I37" s="146">
        <v>13</v>
      </c>
      <c r="J37" s="207">
        <f t="shared" si="3"/>
        <v>92.857142857142861</v>
      </c>
      <c r="K37" s="146"/>
      <c r="L37" s="146">
        <v>1</v>
      </c>
      <c r="M37" s="207">
        <f t="shared" si="6"/>
        <v>7.1428571428571423</v>
      </c>
      <c r="N37" s="146"/>
      <c r="O37" s="146">
        <v>0</v>
      </c>
      <c r="P37" s="207">
        <f t="shared" si="4"/>
        <v>0</v>
      </c>
      <c r="Q37" s="146"/>
      <c r="R37" s="146">
        <v>0</v>
      </c>
    </row>
    <row r="38" spans="1:19" ht="13.35" customHeight="1">
      <c r="A38" s="76" t="s">
        <v>264</v>
      </c>
      <c r="B38" s="187">
        <f t="shared" si="0"/>
        <v>84</v>
      </c>
      <c r="D38" s="188">
        <f t="shared" si="1"/>
        <v>4.0599323344610925</v>
      </c>
      <c r="F38" s="146">
        <v>9</v>
      </c>
      <c r="G38" s="207">
        <f t="shared" si="2"/>
        <v>10.714285714285714</v>
      </c>
      <c r="H38" s="146"/>
      <c r="I38" s="146">
        <v>46</v>
      </c>
      <c r="J38" s="207">
        <f t="shared" si="3"/>
        <v>54.761904761904766</v>
      </c>
      <c r="K38" s="146"/>
      <c r="L38" s="146">
        <v>29</v>
      </c>
      <c r="M38" s="207">
        <f t="shared" si="6"/>
        <v>34.523809523809526</v>
      </c>
      <c r="N38" s="146"/>
      <c r="O38" s="146">
        <v>0</v>
      </c>
      <c r="P38" s="207">
        <f t="shared" si="4"/>
        <v>0</v>
      </c>
      <c r="Q38" s="146"/>
      <c r="R38" s="146">
        <v>0</v>
      </c>
      <c r="S38" s="207">
        <f t="shared" si="5"/>
        <v>0</v>
      </c>
    </row>
    <row r="39" spans="1:19" ht="13.35" customHeight="1">
      <c r="A39" s="76" t="s">
        <v>265</v>
      </c>
      <c r="B39" s="187">
        <f t="shared" si="0"/>
        <v>19</v>
      </c>
      <c r="D39" s="188">
        <f t="shared" si="1"/>
        <v>0.918318028032866</v>
      </c>
      <c r="F39" s="146">
        <v>1</v>
      </c>
      <c r="G39" s="207">
        <f t="shared" si="2"/>
        <v>5.2631578947368416</v>
      </c>
      <c r="H39" s="146"/>
      <c r="I39" s="146">
        <v>3</v>
      </c>
      <c r="J39" s="207">
        <f t="shared" si="3"/>
        <v>15.789473684210526</v>
      </c>
      <c r="K39" s="146"/>
      <c r="L39" s="146">
        <v>15</v>
      </c>
      <c r="M39" s="207">
        <f t="shared" si="6"/>
        <v>78.94736842105263</v>
      </c>
      <c r="N39" s="146"/>
      <c r="O39" s="146">
        <v>0</v>
      </c>
      <c r="P39" s="207">
        <f t="shared" si="4"/>
        <v>0</v>
      </c>
      <c r="Q39" s="146"/>
      <c r="R39" s="146">
        <v>0</v>
      </c>
      <c r="S39" s="207">
        <f t="shared" si="5"/>
        <v>0</v>
      </c>
    </row>
    <row r="40" spans="1:19" ht="13.35" customHeight="1">
      <c r="A40" s="76" t="s">
        <v>266</v>
      </c>
      <c r="B40" s="187">
        <f t="shared" si="0"/>
        <v>46</v>
      </c>
      <c r="D40" s="188">
        <f t="shared" si="1"/>
        <v>2.22329627839536</v>
      </c>
      <c r="F40" s="146">
        <v>5</v>
      </c>
      <c r="G40" s="207">
        <f t="shared" si="2"/>
        <v>10.869565217391305</v>
      </c>
      <c r="H40" s="146"/>
      <c r="I40" s="146">
        <v>23</v>
      </c>
      <c r="J40" s="207">
        <f t="shared" si="3"/>
        <v>50</v>
      </c>
      <c r="K40" s="146"/>
      <c r="L40" s="146">
        <v>18</v>
      </c>
      <c r="M40" s="207">
        <f t="shared" si="6"/>
        <v>39.130434782608695</v>
      </c>
      <c r="N40" s="146"/>
      <c r="O40" s="146">
        <v>0</v>
      </c>
      <c r="P40" s="207">
        <f t="shared" si="4"/>
        <v>0</v>
      </c>
      <c r="Q40" s="146"/>
      <c r="R40" s="146">
        <v>0</v>
      </c>
      <c r="S40" s="207">
        <f t="shared" si="5"/>
        <v>0</v>
      </c>
    </row>
    <row r="41" spans="1:19" ht="13.35" customHeight="1">
      <c r="A41" s="76" t="s">
        <v>267</v>
      </c>
      <c r="B41" s="187">
        <f t="shared" si="0"/>
        <v>30</v>
      </c>
      <c r="D41" s="188">
        <f t="shared" si="1"/>
        <v>1.4499758337361044</v>
      </c>
      <c r="F41" s="146">
        <v>7</v>
      </c>
      <c r="G41" s="207">
        <f t="shared" si="2"/>
        <v>23.333333333333332</v>
      </c>
      <c r="H41" s="146"/>
      <c r="I41" s="146">
        <v>12</v>
      </c>
      <c r="J41" s="207">
        <f t="shared" si="3"/>
        <v>40</v>
      </c>
      <c r="K41" s="146"/>
      <c r="L41" s="146">
        <v>8</v>
      </c>
      <c r="M41" s="207">
        <f t="shared" si="6"/>
        <v>26.666666666666668</v>
      </c>
      <c r="N41" s="146"/>
      <c r="O41" s="146">
        <v>3</v>
      </c>
      <c r="P41" s="207">
        <f t="shared" si="4"/>
        <v>10</v>
      </c>
      <c r="Q41" s="146"/>
      <c r="R41" s="146">
        <v>0</v>
      </c>
      <c r="S41" s="207">
        <f t="shared" si="5"/>
        <v>0</v>
      </c>
    </row>
    <row r="42" spans="1:19" ht="13.35" customHeight="1">
      <c r="A42" s="76" t="s">
        <v>587</v>
      </c>
      <c r="B42" s="187">
        <f>IF($A42&lt;&gt;0,F42+I42+L42+O42+R42,"")</f>
        <v>11</v>
      </c>
      <c r="D42" s="188">
        <f>IF(A42&lt;&gt;0,B42/$B$12*100,"")</f>
        <v>0.53165780570323828</v>
      </c>
      <c r="F42" s="146">
        <v>0</v>
      </c>
      <c r="G42" s="207">
        <f t="shared" si="2"/>
        <v>0</v>
      </c>
      <c r="H42" s="146"/>
      <c r="I42" s="146">
        <v>0</v>
      </c>
      <c r="J42" s="207">
        <f t="shared" si="3"/>
        <v>0</v>
      </c>
      <c r="K42" s="146"/>
      <c r="L42" s="146">
        <v>0</v>
      </c>
      <c r="M42" s="207">
        <f t="shared" si="6"/>
        <v>0</v>
      </c>
      <c r="N42" s="146"/>
      <c r="O42" s="146">
        <v>11</v>
      </c>
      <c r="P42" s="207">
        <f t="shared" si="4"/>
        <v>100</v>
      </c>
      <c r="Q42" s="146"/>
      <c r="R42" s="146">
        <v>0</v>
      </c>
    </row>
    <row r="43" spans="1:19" ht="13.35" customHeight="1">
      <c r="A43" s="76" t="s">
        <v>268</v>
      </c>
      <c r="B43" s="187">
        <f t="shared" si="0"/>
        <v>48</v>
      </c>
      <c r="D43" s="188">
        <f t="shared" si="1"/>
        <v>2.3199613339777669</v>
      </c>
      <c r="F43" s="146">
        <v>1</v>
      </c>
      <c r="G43" s="207">
        <f t="shared" si="2"/>
        <v>2.083333333333333</v>
      </c>
      <c r="H43" s="146"/>
      <c r="I43" s="146">
        <v>44</v>
      </c>
      <c r="J43" s="207">
        <f t="shared" si="3"/>
        <v>91.666666666666657</v>
      </c>
      <c r="K43" s="146"/>
      <c r="L43" s="146">
        <v>2</v>
      </c>
      <c r="M43" s="207">
        <f t="shared" si="6"/>
        <v>4.1666666666666661</v>
      </c>
      <c r="N43" s="146"/>
      <c r="O43" s="146">
        <v>1</v>
      </c>
      <c r="P43" s="207">
        <f t="shared" si="4"/>
        <v>2.083333333333333</v>
      </c>
      <c r="Q43" s="146"/>
      <c r="R43" s="146">
        <v>0</v>
      </c>
      <c r="S43" s="207">
        <f t="shared" si="5"/>
        <v>0</v>
      </c>
    </row>
    <row r="44" spans="1:19" ht="13.35" customHeight="1">
      <c r="A44" s="76" t="s">
        <v>269</v>
      </c>
      <c r="B44" s="187">
        <f t="shared" si="0"/>
        <v>30</v>
      </c>
      <c r="D44" s="188">
        <f t="shared" si="1"/>
        <v>1.4499758337361044</v>
      </c>
      <c r="F44" s="146">
        <v>5</v>
      </c>
      <c r="G44" s="207">
        <f t="shared" si="2"/>
        <v>16.666666666666664</v>
      </c>
      <c r="H44" s="146"/>
      <c r="I44" s="146">
        <v>6</v>
      </c>
      <c r="J44" s="207">
        <f t="shared" si="3"/>
        <v>20</v>
      </c>
      <c r="K44" s="146"/>
      <c r="L44" s="146">
        <v>5</v>
      </c>
      <c r="M44" s="207">
        <f t="shared" si="6"/>
        <v>16.666666666666664</v>
      </c>
      <c r="N44" s="146"/>
      <c r="O44" s="146">
        <v>14</v>
      </c>
      <c r="P44" s="207">
        <f t="shared" si="4"/>
        <v>46.666666666666664</v>
      </c>
      <c r="Q44" s="146"/>
      <c r="R44" s="146">
        <v>0</v>
      </c>
      <c r="S44" s="207">
        <f t="shared" si="5"/>
        <v>0</v>
      </c>
    </row>
    <row r="45" spans="1:19" ht="13.35" customHeight="1">
      <c r="A45" s="76" t="s">
        <v>270</v>
      </c>
      <c r="B45" s="187">
        <f t="shared" si="0"/>
        <v>86</v>
      </c>
      <c r="D45" s="188">
        <f t="shared" si="1"/>
        <v>4.1565973900434994</v>
      </c>
      <c r="F45" s="146">
        <v>3</v>
      </c>
      <c r="G45" s="207">
        <f t="shared" si="2"/>
        <v>3.4883720930232558</v>
      </c>
      <c r="H45" s="146"/>
      <c r="I45" s="146">
        <v>36</v>
      </c>
      <c r="J45" s="207">
        <f t="shared" si="3"/>
        <v>41.860465116279073</v>
      </c>
      <c r="K45" s="146"/>
      <c r="L45" s="146">
        <v>39</v>
      </c>
      <c r="M45" s="207">
        <f t="shared" si="6"/>
        <v>45.348837209302324</v>
      </c>
      <c r="N45" s="146"/>
      <c r="O45" s="146">
        <v>8</v>
      </c>
      <c r="P45" s="207">
        <f t="shared" si="4"/>
        <v>9.3023255813953494</v>
      </c>
      <c r="Q45" s="146"/>
      <c r="R45" s="146">
        <v>0</v>
      </c>
      <c r="S45" s="207">
        <f t="shared" si="5"/>
        <v>0</v>
      </c>
    </row>
    <row r="46" spans="1:19" ht="13.35" customHeight="1">
      <c r="A46" s="76" t="s">
        <v>271</v>
      </c>
      <c r="B46" s="187">
        <f t="shared" si="0"/>
        <v>34</v>
      </c>
      <c r="D46" s="188">
        <f t="shared" si="1"/>
        <v>1.6433059449009184</v>
      </c>
      <c r="F46" s="146">
        <v>2</v>
      </c>
      <c r="G46" s="207">
        <f t="shared" si="2"/>
        <v>5.8823529411764701</v>
      </c>
      <c r="H46" s="146"/>
      <c r="I46" s="146">
        <v>14</v>
      </c>
      <c r="J46" s="207">
        <f t="shared" si="3"/>
        <v>41.17647058823529</v>
      </c>
      <c r="K46" s="146"/>
      <c r="L46" s="146">
        <v>10</v>
      </c>
      <c r="M46" s="207">
        <f t="shared" si="6"/>
        <v>29.411764705882355</v>
      </c>
      <c r="N46" s="146"/>
      <c r="O46" s="146">
        <v>8</v>
      </c>
      <c r="P46" s="207">
        <f t="shared" si="4"/>
        <v>23.52941176470588</v>
      </c>
      <c r="Q46" s="146"/>
      <c r="R46" s="146">
        <v>0</v>
      </c>
      <c r="S46" s="207">
        <f t="shared" si="5"/>
        <v>0</v>
      </c>
    </row>
    <row r="47" spans="1:19" ht="13.35" customHeight="1">
      <c r="A47" s="76" t="s">
        <v>272</v>
      </c>
      <c r="B47" s="187">
        <f t="shared" si="0"/>
        <v>12</v>
      </c>
      <c r="D47" s="188">
        <f t="shared" si="1"/>
        <v>0.57999033349444173</v>
      </c>
      <c r="F47" s="146">
        <v>1</v>
      </c>
      <c r="G47" s="207">
        <f t="shared" si="2"/>
        <v>8.3333333333333321</v>
      </c>
      <c r="H47" s="146"/>
      <c r="I47" s="146">
        <v>0</v>
      </c>
      <c r="J47" s="207">
        <f t="shared" si="3"/>
        <v>0</v>
      </c>
      <c r="K47" s="146"/>
      <c r="L47" s="146">
        <v>8</v>
      </c>
      <c r="M47" s="207">
        <f t="shared" si="6"/>
        <v>66.666666666666657</v>
      </c>
      <c r="N47" s="146"/>
      <c r="O47" s="146">
        <v>2</v>
      </c>
      <c r="P47" s="207">
        <f t="shared" si="4"/>
        <v>16.666666666666664</v>
      </c>
      <c r="Q47" s="146"/>
      <c r="R47" s="146">
        <v>1</v>
      </c>
      <c r="S47" s="207">
        <f t="shared" si="5"/>
        <v>8.3333333333333321</v>
      </c>
    </row>
    <row r="48" spans="1:19" ht="13.35" customHeight="1">
      <c r="A48" s="76" t="s">
        <v>273</v>
      </c>
      <c r="B48" s="187">
        <f t="shared" si="0"/>
        <v>55</v>
      </c>
      <c r="D48" s="188">
        <f t="shared" si="1"/>
        <v>2.6582890285161911</v>
      </c>
      <c r="F48" s="146">
        <v>7</v>
      </c>
      <c r="G48" s="207">
        <f t="shared" si="2"/>
        <v>12.727272727272727</v>
      </c>
      <c r="H48" s="146"/>
      <c r="I48" s="146">
        <v>32</v>
      </c>
      <c r="J48" s="207">
        <f t="shared" si="3"/>
        <v>58.18181818181818</v>
      </c>
      <c r="K48" s="146"/>
      <c r="L48" s="146">
        <v>13</v>
      </c>
      <c r="M48" s="207">
        <f t="shared" si="6"/>
        <v>23.636363636363637</v>
      </c>
      <c r="N48" s="146"/>
      <c r="O48" s="146">
        <v>3</v>
      </c>
      <c r="P48" s="207">
        <f t="shared" si="4"/>
        <v>5.4545454545454541</v>
      </c>
      <c r="Q48" s="146"/>
      <c r="R48" s="146">
        <v>0</v>
      </c>
      <c r="S48" s="207">
        <f t="shared" si="5"/>
        <v>0</v>
      </c>
    </row>
    <row r="49" spans="1:19" ht="13.35" customHeight="1">
      <c r="A49" s="76" t="s">
        <v>274</v>
      </c>
      <c r="B49" s="187">
        <f t="shared" si="0"/>
        <v>15</v>
      </c>
      <c r="D49" s="188">
        <f>IF(A49&lt;&gt;0,B49/$B$12*100,"")</f>
        <v>0.7249879168680522</v>
      </c>
      <c r="F49" s="146">
        <v>1</v>
      </c>
      <c r="G49" s="207">
        <f t="shared" si="2"/>
        <v>6.666666666666667</v>
      </c>
      <c r="H49" s="146"/>
      <c r="I49" s="146">
        <v>4</v>
      </c>
      <c r="J49" s="207">
        <f t="shared" si="3"/>
        <v>26.666666666666668</v>
      </c>
      <c r="K49" s="146"/>
      <c r="L49" s="146">
        <v>10</v>
      </c>
      <c r="M49" s="207">
        <f t="shared" si="6"/>
        <v>66.666666666666657</v>
      </c>
      <c r="N49" s="146"/>
      <c r="O49" s="146">
        <v>0</v>
      </c>
      <c r="P49" s="207">
        <f t="shared" si="4"/>
        <v>0</v>
      </c>
      <c r="Q49" s="146"/>
      <c r="R49" s="146">
        <v>0</v>
      </c>
      <c r="S49" s="207">
        <f t="shared" si="5"/>
        <v>0</v>
      </c>
    </row>
    <row r="50" spans="1:19" ht="13.35" customHeight="1">
      <c r="A50" s="76" t="s">
        <v>275</v>
      </c>
      <c r="B50" s="187">
        <f t="shared" si="0"/>
        <v>10</v>
      </c>
      <c r="D50" s="188">
        <f t="shared" si="1"/>
        <v>0.48332527791203478</v>
      </c>
      <c r="F50" s="146">
        <v>2</v>
      </c>
      <c r="G50" s="207">
        <f t="shared" si="2"/>
        <v>20</v>
      </c>
      <c r="H50" s="146"/>
      <c r="I50" s="146">
        <v>3</v>
      </c>
      <c r="J50" s="207">
        <f t="shared" si="3"/>
        <v>30</v>
      </c>
      <c r="K50" s="146"/>
      <c r="L50" s="146">
        <v>4</v>
      </c>
      <c r="M50" s="207">
        <f t="shared" si="6"/>
        <v>40</v>
      </c>
      <c r="N50" s="146"/>
      <c r="O50" s="146">
        <v>1</v>
      </c>
      <c r="P50" s="207">
        <f t="shared" si="4"/>
        <v>10</v>
      </c>
      <c r="Q50" s="146"/>
      <c r="R50" s="146">
        <v>0</v>
      </c>
      <c r="S50" s="207">
        <f t="shared" si="5"/>
        <v>0</v>
      </c>
    </row>
    <row r="51" spans="1:19" ht="13.35" customHeight="1">
      <c r="A51" s="76" t="s">
        <v>276</v>
      </c>
      <c r="B51" s="187">
        <f t="shared" si="0"/>
        <v>35</v>
      </c>
      <c r="D51" s="188">
        <f t="shared" si="1"/>
        <v>1.6916384726921216</v>
      </c>
      <c r="F51" s="151">
        <v>0</v>
      </c>
      <c r="G51" s="207">
        <f t="shared" si="2"/>
        <v>0</v>
      </c>
      <c r="H51" s="151"/>
      <c r="I51" s="151">
        <v>34</v>
      </c>
      <c r="J51" s="207">
        <f t="shared" si="3"/>
        <v>97.142857142857139</v>
      </c>
      <c r="K51" s="151"/>
      <c r="L51" s="151">
        <v>1</v>
      </c>
      <c r="M51" s="207">
        <f t="shared" si="6"/>
        <v>2.8571428571428572</v>
      </c>
      <c r="N51" s="151"/>
      <c r="O51" s="151">
        <v>0</v>
      </c>
      <c r="P51" s="207">
        <f t="shared" si="4"/>
        <v>0</v>
      </c>
      <c r="Q51" s="151"/>
      <c r="R51" s="151">
        <v>0</v>
      </c>
      <c r="S51" s="207">
        <f t="shared" si="5"/>
        <v>0</v>
      </c>
    </row>
    <row r="52" spans="1:19" ht="13.35" customHeight="1">
      <c r="A52" s="76" t="s">
        <v>277</v>
      </c>
      <c r="B52" s="187">
        <f t="shared" si="0"/>
        <v>30</v>
      </c>
      <c r="D52" s="188">
        <f t="shared" si="1"/>
        <v>1.4499758337361044</v>
      </c>
      <c r="F52" s="146">
        <v>8</v>
      </c>
      <c r="G52" s="207">
        <f t="shared" si="2"/>
        <v>26.666666666666668</v>
      </c>
      <c r="H52" s="146"/>
      <c r="I52" s="146">
        <v>7</v>
      </c>
      <c r="J52" s="207">
        <f t="shared" si="3"/>
        <v>23.333333333333332</v>
      </c>
      <c r="K52" s="146"/>
      <c r="L52" s="146">
        <v>3</v>
      </c>
      <c r="M52" s="207">
        <f t="shared" si="6"/>
        <v>10</v>
      </c>
      <c r="N52" s="146"/>
      <c r="O52" s="146">
        <v>12</v>
      </c>
      <c r="P52" s="207">
        <f t="shared" si="4"/>
        <v>40</v>
      </c>
      <c r="Q52" s="146"/>
      <c r="R52" s="146">
        <v>0</v>
      </c>
      <c r="S52" s="207">
        <f t="shared" si="5"/>
        <v>0</v>
      </c>
    </row>
    <row r="53" spans="1:19" ht="13.35" customHeight="1">
      <c r="A53" s="76" t="s">
        <v>278</v>
      </c>
      <c r="B53" s="187">
        <f t="shared" si="0"/>
        <v>32</v>
      </c>
      <c r="D53" s="188">
        <f t="shared" si="1"/>
        <v>1.5466408893185113</v>
      </c>
      <c r="F53" s="146">
        <v>7</v>
      </c>
      <c r="G53" s="207">
        <f t="shared" si="2"/>
        <v>21.875</v>
      </c>
      <c r="H53" s="146"/>
      <c r="I53" s="146">
        <v>18</v>
      </c>
      <c r="J53" s="207">
        <f t="shared" si="3"/>
        <v>56.25</v>
      </c>
      <c r="K53" s="146"/>
      <c r="L53" s="146">
        <v>6</v>
      </c>
      <c r="M53" s="207">
        <f t="shared" si="6"/>
        <v>18.75</v>
      </c>
      <c r="N53" s="146"/>
      <c r="O53" s="146">
        <v>1</v>
      </c>
      <c r="P53" s="207">
        <f t="shared" si="4"/>
        <v>3.125</v>
      </c>
      <c r="Q53" s="146"/>
      <c r="R53" s="146">
        <v>0</v>
      </c>
      <c r="S53" s="207">
        <f t="shared" si="5"/>
        <v>0</v>
      </c>
    </row>
    <row r="54" spans="1:19" ht="13.35" customHeight="1">
      <c r="A54" s="76" t="s">
        <v>279</v>
      </c>
      <c r="B54" s="187">
        <f t="shared" si="0"/>
        <v>25</v>
      </c>
      <c r="D54" s="188">
        <f t="shared" si="1"/>
        <v>1.2083131947800869</v>
      </c>
      <c r="F54" s="146">
        <v>5</v>
      </c>
      <c r="G54" s="207">
        <f t="shared" si="2"/>
        <v>20</v>
      </c>
      <c r="H54" s="146"/>
      <c r="I54" s="146">
        <v>18</v>
      </c>
      <c r="J54" s="207">
        <f t="shared" si="3"/>
        <v>72</v>
      </c>
      <c r="K54" s="146"/>
      <c r="L54" s="146">
        <v>2</v>
      </c>
      <c r="M54" s="207">
        <f t="shared" si="6"/>
        <v>8</v>
      </c>
      <c r="N54" s="146"/>
      <c r="O54" s="146">
        <v>0</v>
      </c>
      <c r="P54" s="207">
        <f t="shared" si="4"/>
        <v>0</v>
      </c>
      <c r="Q54" s="146"/>
      <c r="R54" s="146">
        <v>0</v>
      </c>
      <c r="S54" s="207">
        <f t="shared" si="5"/>
        <v>0</v>
      </c>
    </row>
    <row r="55" spans="1:19" ht="13.35" customHeight="1">
      <c r="A55" s="76" t="s">
        <v>280</v>
      </c>
      <c r="B55" s="187">
        <f t="shared" si="0"/>
        <v>34</v>
      </c>
      <c r="D55" s="188">
        <f t="shared" si="1"/>
        <v>1.6433059449009184</v>
      </c>
      <c r="F55" s="146">
        <v>9</v>
      </c>
      <c r="G55" s="207">
        <f t="shared" si="2"/>
        <v>26.47058823529412</v>
      </c>
      <c r="H55" s="146"/>
      <c r="I55" s="146">
        <v>14</v>
      </c>
      <c r="J55" s="207">
        <f t="shared" si="3"/>
        <v>41.17647058823529</v>
      </c>
      <c r="K55" s="146"/>
      <c r="L55" s="146">
        <v>10</v>
      </c>
      <c r="M55" s="207">
        <f t="shared" si="6"/>
        <v>29.411764705882355</v>
      </c>
      <c r="N55" s="146"/>
      <c r="O55" s="146">
        <v>1</v>
      </c>
      <c r="P55" s="207">
        <f t="shared" si="4"/>
        <v>2.9411764705882351</v>
      </c>
      <c r="Q55" s="146"/>
      <c r="R55" s="146">
        <v>0</v>
      </c>
      <c r="S55" s="207">
        <f t="shared" si="5"/>
        <v>0</v>
      </c>
    </row>
    <row r="56" spans="1:19" ht="13.35" customHeight="1">
      <c r="A56" s="76" t="s">
        <v>281</v>
      </c>
      <c r="B56" s="187">
        <f t="shared" si="0"/>
        <v>11</v>
      </c>
      <c r="D56" s="188">
        <f t="shared" si="1"/>
        <v>0.53165780570323828</v>
      </c>
      <c r="F56" s="146">
        <v>1</v>
      </c>
      <c r="G56" s="207">
        <f t="shared" si="2"/>
        <v>9.0909090909090917</v>
      </c>
      <c r="H56" s="146"/>
      <c r="I56" s="146">
        <v>3</v>
      </c>
      <c r="J56" s="207">
        <f t="shared" si="3"/>
        <v>27.27272727272727</v>
      </c>
      <c r="K56" s="146"/>
      <c r="L56" s="146">
        <v>0</v>
      </c>
      <c r="M56" s="207">
        <f t="shared" si="6"/>
        <v>0</v>
      </c>
      <c r="N56" s="146"/>
      <c r="O56" s="146">
        <v>6</v>
      </c>
      <c r="P56" s="207">
        <f t="shared" si="4"/>
        <v>54.54545454545454</v>
      </c>
      <c r="Q56" s="146"/>
      <c r="R56" s="146">
        <v>1</v>
      </c>
      <c r="S56" s="207">
        <f t="shared" si="5"/>
        <v>9.0909090909090917</v>
      </c>
    </row>
    <row r="57" spans="1:19" ht="12.75" customHeight="1">
      <c r="A57" s="76" t="s">
        <v>282</v>
      </c>
      <c r="B57" s="187">
        <f t="shared" si="0"/>
        <v>29</v>
      </c>
      <c r="D57" s="188">
        <f t="shared" si="1"/>
        <v>1.4016433059449009</v>
      </c>
      <c r="F57" s="146">
        <v>15</v>
      </c>
      <c r="G57" s="207">
        <f t="shared" si="2"/>
        <v>51.724137931034484</v>
      </c>
      <c r="H57" s="146"/>
      <c r="I57" s="146">
        <v>14</v>
      </c>
      <c r="J57" s="207">
        <f t="shared" si="3"/>
        <v>48.275862068965516</v>
      </c>
      <c r="K57" s="146"/>
      <c r="L57" s="146">
        <v>0</v>
      </c>
      <c r="M57" s="207">
        <f t="shared" si="6"/>
        <v>0</v>
      </c>
      <c r="N57" s="146"/>
      <c r="O57" s="146">
        <v>0</v>
      </c>
      <c r="P57" s="207">
        <f t="shared" si="4"/>
        <v>0</v>
      </c>
      <c r="Q57" s="146"/>
      <c r="R57" s="146">
        <v>0</v>
      </c>
      <c r="S57" s="207">
        <f t="shared" si="5"/>
        <v>0</v>
      </c>
    </row>
    <row r="58" spans="1:19" ht="12.75" customHeight="1">
      <c r="A58" s="76" t="s">
        <v>283</v>
      </c>
      <c r="B58" s="187">
        <f t="shared" si="0"/>
        <v>31</v>
      </c>
      <c r="D58" s="188">
        <f t="shared" si="1"/>
        <v>1.4983083615273078</v>
      </c>
      <c r="F58" s="146">
        <v>2</v>
      </c>
      <c r="G58" s="207">
        <f t="shared" si="2"/>
        <v>6.4516129032258061</v>
      </c>
      <c r="H58" s="146"/>
      <c r="I58" s="146">
        <v>5</v>
      </c>
      <c r="J58" s="207">
        <f t="shared" si="3"/>
        <v>16.129032258064516</v>
      </c>
      <c r="K58" s="146"/>
      <c r="L58" s="146">
        <v>15</v>
      </c>
      <c r="M58" s="207">
        <f t="shared" si="6"/>
        <v>48.387096774193552</v>
      </c>
      <c r="N58" s="146"/>
      <c r="O58" s="146">
        <v>8</v>
      </c>
      <c r="P58" s="207">
        <f t="shared" si="4"/>
        <v>25.806451612903224</v>
      </c>
      <c r="Q58" s="146"/>
      <c r="R58" s="146">
        <v>1</v>
      </c>
      <c r="S58" s="207">
        <f t="shared" si="5"/>
        <v>3.225806451612903</v>
      </c>
    </row>
    <row r="59" spans="1:19" ht="13.35" customHeight="1">
      <c r="A59" s="76" t="s">
        <v>396</v>
      </c>
      <c r="B59" s="187">
        <f t="shared" si="0"/>
        <v>15</v>
      </c>
      <c r="D59" s="188">
        <f t="shared" si="1"/>
        <v>0.7249879168680522</v>
      </c>
      <c r="F59" s="146">
        <v>1</v>
      </c>
      <c r="G59" s="207">
        <f t="shared" si="2"/>
        <v>6.666666666666667</v>
      </c>
      <c r="H59" s="146"/>
      <c r="I59" s="146">
        <v>1</v>
      </c>
      <c r="J59" s="207">
        <f t="shared" si="3"/>
        <v>6.666666666666667</v>
      </c>
      <c r="K59" s="146"/>
      <c r="L59" s="146">
        <v>13</v>
      </c>
      <c r="M59" s="207">
        <f t="shared" si="6"/>
        <v>86.666666666666671</v>
      </c>
      <c r="N59" s="146"/>
      <c r="O59" s="146">
        <v>0</v>
      </c>
      <c r="P59" s="207">
        <f t="shared" si="4"/>
        <v>0</v>
      </c>
      <c r="Q59" s="146"/>
      <c r="R59" s="146">
        <v>0</v>
      </c>
      <c r="S59" s="207">
        <f t="shared" si="5"/>
        <v>0</v>
      </c>
    </row>
    <row r="60" spans="1:19" ht="13.35" customHeight="1">
      <c r="A60" s="76" t="s">
        <v>284</v>
      </c>
      <c r="B60" s="187">
        <f t="shared" si="0"/>
        <v>15</v>
      </c>
      <c r="D60" s="188">
        <f t="shared" si="1"/>
        <v>0.7249879168680522</v>
      </c>
      <c r="F60" s="146">
        <v>5</v>
      </c>
      <c r="G60" s="207">
        <f t="shared" si="2"/>
        <v>33.333333333333329</v>
      </c>
      <c r="H60" s="146"/>
      <c r="I60" s="146">
        <v>1</v>
      </c>
      <c r="J60" s="207">
        <f t="shared" si="3"/>
        <v>6.666666666666667</v>
      </c>
      <c r="K60" s="146"/>
      <c r="L60" s="146">
        <v>6</v>
      </c>
      <c r="M60" s="207">
        <f t="shared" si="6"/>
        <v>40</v>
      </c>
      <c r="N60" s="146"/>
      <c r="O60" s="146">
        <v>3</v>
      </c>
      <c r="P60" s="207">
        <f t="shared" si="4"/>
        <v>20</v>
      </c>
      <c r="Q60" s="146"/>
      <c r="R60" s="146">
        <v>0</v>
      </c>
      <c r="S60" s="207">
        <f t="shared" si="5"/>
        <v>0</v>
      </c>
    </row>
    <row r="61" spans="1:19" ht="13.35" customHeight="1">
      <c r="A61" s="76" t="s">
        <v>588</v>
      </c>
      <c r="B61" s="187">
        <f>IF($A61&lt;&gt;0,F61+I61+L61+O61+R61,"")</f>
        <v>2</v>
      </c>
      <c r="D61" s="188">
        <f>IF(A61&lt;&gt;0,B61/$B$12*100,"")</f>
        <v>9.6665055582406956E-2</v>
      </c>
      <c r="F61" s="146">
        <v>1</v>
      </c>
      <c r="G61" s="207">
        <f t="shared" si="2"/>
        <v>50</v>
      </c>
      <c r="H61" s="146"/>
      <c r="I61" s="146">
        <v>1</v>
      </c>
      <c r="J61" s="207">
        <f t="shared" si="3"/>
        <v>50</v>
      </c>
      <c r="K61" s="146"/>
      <c r="L61" s="146">
        <v>0</v>
      </c>
      <c r="M61" s="207">
        <f t="shared" si="6"/>
        <v>0</v>
      </c>
      <c r="N61" s="146"/>
      <c r="O61" s="146">
        <v>0</v>
      </c>
      <c r="P61" s="207">
        <f t="shared" si="4"/>
        <v>0</v>
      </c>
      <c r="Q61" s="146"/>
      <c r="R61" s="146">
        <v>0</v>
      </c>
    </row>
    <row r="62" spans="1:19" ht="13.35" customHeight="1">
      <c r="A62" s="76" t="s">
        <v>285</v>
      </c>
      <c r="B62" s="187">
        <f t="shared" si="0"/>
        <v>50</v>
      </c>
      <c r="D62" s="188">
        <f t="shared" si="1"/>
        <v>2.4166263895601738</v>
      </c>
      <c r="F62" s="146">
        <v>15</v>
      </c>
      <c r="G62" s="207">
        <f t="shared" si="2"/>
        <v>30</v>
      </c>
      <c r="H62" s="146"/>
      <c r="I62" s="146">
        <v>20</v>
      </c>
      <c r="J62" s="207">
        <f t="shared" si="3"/>
        <v>40</v>
      </c>
      <c r="K62" s="146"/>
      <c r="L62" s="146">
        <v>10</v>
      </c>
      <c r="M62" s="207">
        <f t="shared" si="6"/>
        <v>20</v>
      </c>
      <c r="N62" s="146"/>
      <c r="O62" s="146">
        <v>5</v>
      </c>
      <c r="P62" s="207">
        <f t="shared" si="4"/>
        <v>10</v>
      </c>
      <c r="Q62" s="146"/>
      <c r="R62" s="146">
        <v>0</v>
      </c>
      <c r="S62" s="207">
        <f t="shared" si="5"/>
        <v>0</v>
      </c>
    </row>
    <row r="63" spans="1:19" ht="13.35" customHeight="1">
      <c r="A63" s="76" t="s">
        <v>286</v>
      </c>
      <c r="B63" s="187">
        <f t="shared" si="0"/>
        <v>32</v>
      </c>
      <c r="D63" s="188">
        <f t="shared" si="1"/>
        <v>1.5466408893185113</v>
      </c>
      <c r="F63" s="146">
        <v>8</v>
      </c>
      <c r="G63" s="207">
        <f t="shared" si="2"/>
        <v>25</v>
      </c>
      <c r="H63" s="146"/>
      <c r="I63" s="146">
        <v>23</v>
      </c>
      <c r="J63" s="207">
        <f t="shared" si="3"/>
        <v>71.875</v>
      </c>
      <c r="K63" s="146"/>
      <c r="L63" s="146">
        <v>1</v>
      </c>
      <c r="M63" s="207">
        <f t="shared" si="6"/>
        <v>3.125</v>
      </c>
      <c r="N63" s="146"/>
      <c r="O63" s="146">
        <v>0</v>
      </c>
      <c r="P63" s="207">
        <f t="shared" si="4"/>
        <v>0</v>
      </c>
      <c r="Q63" s="146"/>
      <c r="R63" s="146">
        <v>0</v>
      </c>
      <c r="S63" s="207">
        <f t="shared" si="5"/>
        <v>0</v>
      </c>
    </row>
    <row r="64" spans="1:19" ht="13.35" customHeight="1">
      <c r="A64" s="76" t="s">
        <v>287</v>
      </c>
      <c r="B64" s="187">
        <f t="shared" si="0"/>
        <v>16</v>
      </c>
      <c r="D64" s="188">
        <f t="shared" si="1"/>
        <v>0.77332044465925565</v>
      </c>
      <c r="F64" s="146">
        <v>4</v>
      </c>
      <c r="G64" s="207">
        <f t="shared" si="2"/>
        <v>25</v>
      </c>
      <c r="H64" s="146"/>
      <c r="I64" s="146">
        <v>6</v>
      </c>
      <c r="J64" s="207">
        <f t="shared" si="3"/>
        <v>37.5</v>
      </c>
      <c r="K64" s="146"/>
      <c r="L64" s="146">
        <v>6</v>
      </c>
      <c r="M64" s="207">
        <f t="shared" si="6"/>
        <v>37.5</v>
      </c>
      <c r="N64" s="146"/>
      <c r="O64" s="146">
        <v>0</v>
      </c>
      <c r="P64" s="207">
        <f t="shared" si="4"/>
        <v>0</v>
      </c>
      <c r="Q64" s="146"/>
      <c r="R64" s="146">
        <v>0</v>
      </c>
      <c r="S64" s="207">
        <f t="shared" si="5"/>
        <v>0</v>
      </c>
    </row>
    <row r="65" spans="1:19" ht="13.35" customHeight="1">
      <c r="A65" s="76" t="s">
        <v>459</v>
      </c>
      <c r="B65" s="187">
        <f t="shared" si="0"/>
        <v>1</v>
      </c>
      <c r="D65" s="188">
        <f t="shared" si="1"/>
        <v>4.8332527791203478E-2</v>
      </c>
      <c r="F65" s="146">
        <v>0</v>
      </c>
      <c r="G65" s="207">
        <f t="shared" si="2"/>
        <v>0</v>
      </c>
      <c r="H65" s="146"/>
      <c r="I65" s="146">
        <v>1</v>
      </c>
      <c r="J65" s="207">
        <f t="shared" si="3"/>
        <v>100</v>
      </c>
      <c r="K65" s="146"/>
      <c r="L65" s="146">
        <v>0</v>
      </c>
      <c r="M65" s="207">
        <f t="shared" si="6"/>
        <v>0</v>
      </c>
      <c r="N65" s="146"/>
      <c r="O65" s="146">
        <v>0</v>
      </c>
      <c r="P65" s="207">
        <f t="shared" si="4"/>
        <v>0</v>
      </c>
      <c r="Q65" s="146"/>
      <c r="R65" s="146">
        <v>0</v>
      </c>
      <c r="S65" s="207">
        <f t="shared" si="5"/>
        <v>0</v>
      </c>
    </row>
    <row r="66" spans="1:19" ht="13.35" customHeight="1">
      <c r="A66" s="76" t="s">
        <v>288</v>
      </c>
      <c r="B66" s="187">
        <f t="shared" si="0"/>
        <v>34</v>
      </c>
      <c r="D66" s="188">
        <f t="shared" si="1"/>
        <v>1.6433059449009184</v>
      </c>
      <c r="F66" s="146">
        <v>1</v>
      </c>
      <c r="G66" s="207">
        <f t="shared" si="2"/>
        <v>2.9411764705882351</v>
      </c>
      <c r="H66" s="146"/>
      <c r="I66" s="146">
        <v>33</v>
      </c>
      <c r="J66" s="207">
        <f t="shared" si="3"/>
        <v>97.058823529411768</v>
      </c>
      <c r="K66" s="146"/>
      <c r="L66" s="146">
        <v>0</v>
      </c>
      <c r="M66" s="207">
        <f t="shared" si="6"/>
        <v>0</v>
      </c>
      <c r="N66" s="146"/>
      <c r="O66" s="146">
        <v>0</v>
      </c>
      <c r="P66" s="207">
        <f t="shared" si="4"/>
        <v>0</v>
      </c>
      <c r="Q66" s="146"/>
      <c r="R66" s="146">
        <v>0</v>
      </c>
      <c r="S66" s="207">
        <f t="shared" si="5"/>
        <v>0</v>
      </c>
    </row>
    <row r="67" spans="1:19" ht="13.35" customHeight="1">
      <c r="A67" s="115" t="s">
        <v>289</v>
      </c>
      <c r="B67" s="187">
        <f t="shared" si="0"/>
        <v>37</v>
      </c>
      <c r="D67" s="188">
        <f t="shared" si="1"/>
        <v>1.7883035282745288</v>
      </c>
      <c r="F67" s="146">
        <v>10</v>
      </c>
      <c r="G67" s="207">
        <f t="shared" si="2"/>
        <v>27.027027027027028</v>
      </c>
      <c r="H67" s="146"/>
      <c r="I67" s="146">
        <v>17</v>
      </c>
      <c r="J67" s="207">
        <f t="shared" si="3"/>
        <v>45.945945945945951</v>
      </c>
      <c r="K67" s="146"/>
      <c r="L67" s="146">
        <v>9</v>
      </c>
      <c r="M67" s="207">
        <f t="shared" si="6"/>
        <v>24.324324324324326</v>
      </c>
      <c r="N67" s="146"/>
      <c r="O67" s="146">
        <v>1</v>
      </c>
      <c r="P67" s="207">
        <f t="shared" si="4"/>
        <v>2.7027027027027026</v>
      </c>
      <c r="Q67" s="146"/>
      <c r="R67" s="146">
        <v>0</v>
      </c>
      <c r="S67" s="207">
        <f t="shared" si="5"/>
        <v>0</v>
      </c>
    </row>
    <row r="68" spans="1:19" ht="13.35" customHeight="1">
      <c r="A68" s="76" t="s">
        <v>290</v>
      </c>
      <c r="B68" s="187">
        <f t="shared" si="0"/>
        <v>1</v>
      </c>
      <c r="D68" s="188">
        <f t="shared" si="1"/>
        <v>4.8332527791203478E-2</v>
      </c>
      <c r="F68" s="146">
        <v>0</v>
      </c>
      <c r="G68" s="207">
        <f t="shared" si="2"/>
        <v>0</v>
      </c>
      <c r="H68" s="146"/>
      <c r="I68" s="146">
        <v>1</v>
      </c>
      <c r="J68" s="207">
        <f t="shared" si="3"/>
        <v>100</v>
      </c>
      <c r="K68" s="146"/>
      <c r="L68" s="146">
        <v>0</v>
      </c>
      <c r="M68" s="207">
        <f t="shared" si="6"/>
        <v>0</v>
      </c>
      <c r="N68" s="146"/>
      <c r="O68" s="146">
        <v>0</v>
      </c>
      <c r="P68" s="207">
        <f t="shared" si="4"/>
        <v>0</v>
      </c>
      <c r="Q68" s="146"/>
      <c r="R68" s="146">
        <v>0</v>
      </c>
      <c r="S68" s="207">
        <f t="shared" si="5"/>
        <v>0</v>
      </c>
    </row>
    <row r="69" spans="1:19" ht="13.35" customHeight="1">
      <c r="A69" s="76" t="s">
        <v>291</v>
      </c>
      <c r="B69" s="187">
        <f t="shared" si="0"/>
        <v>41</v>
      </c>
      <c r="D69" s="188">
        <f t="shared" si="1"/>
        <v>1.9816336394393428</v>
      </c>
      <c r="F69" s="146">
        <v>10</v>
      </c>
      <c r="G69" s="207">
        <f t="shared" si="2"/>
        <v>24.390243902439025</v>
      </c>
      <c r="H69" s="146"/>
      <c r="I69" s="146">
        <v>19</v>
      </c>
      <c r="J69" s="207">
        <f t="shared" si="3"/>
        <v>46.341463414634148</v>
      </c>
      <c r="K69" s="146"/>
      <c r="L69" s="146">
        <v>8</v>
      </c>
      <c r="M69" s="207">
        <f t="shared" si="6"/>
        <v>19.512195121951219</v>
      </c>
      <c r="N69" s="146"/>
      <c r="O69" s="146">
        <v>3</v>
      </c>
      <c r="P69" s="207">
        <f t="shared" si="4"/>
        <v>7.3170731707317067</v>
      </c>
      <c r="Q69" s="146"/>
      <c r="R69" s="146">
        <v>1</v>
      </c>
      <c r="S69" s="207">
        <f t="shared" si="5"/>
        <v>2.4390243902439024</v>
      </c>
    </row>
    <row r="70" spans="1:19" ht="13.35" customHeight="1">
      <c r="A70" s="76" t="s">
        <v>292</v>
      </c>
      <c r="B70" s="187">
        <f t="shared" si="0"/>
        <v>86</v>
      </c>
      <c r="D70" s="188">
        <f t="shared" si="1"/>
        <v>4.1565973900434994</v>
      </c>
      <c r="F70" s="146">
        <v>13</v>
      </c>
      <c r="G70" s="207">
        <f t="shared" si="2"/>
        <v>15.11627906976744</v>
      </c>
      <c r="H70" s="146"/>
      <c r="I70" s="146">
        <v>63</v>
      </c>
      <c r="J70" s="207">
        <f t="shared" si="3"/>
        <v>73.255813953488371</v>
      </c>
      <c r="K70" s="146"/>
      <c r="L70" s="146">
        <v>8</v>
      </c>
      <c r="M70" s="207">
        <f t="shared" si="6"/>
        <v>9.3023255813953494</v>
      </c>
      <c r="N70" s="146"/>
      <c r="O70" s="146">
        <v>2</v>
      </c>
      <c r="P70" s="207">
        <f t="shared" si="4"/>
        <v>2.3255813953488373</v>
      </c>
      <c r="Q70" s="146"/>
      <c r="R70" s="146">
        <v>0</v>
      </c>
      <c r="S70" s="207">
        <f t="shared" si="5"/>
        <v>0</v>
      </c>
    </row>
    <row r="71" spans="1:19" ht="13.35" customHeight="1">
      <c r="A71" s="76" t="s">
        <v>293</v>
      </c>
      <c r="B71" s="187">
        <f t="shared" si="0"/>
        <v>50</v>
      </c>
      <c r="D71" s="188">
        <f t="shared" si="1"/>
        <v>2.4166263895601738</v>
      </c>
      <c r="F71" s="146">
        <v>9</v>
      </c>
      <c r="G71" s="207">
        <f t="shared" si="2"/>
        <v>18</v>
      </c>
      <c r="H71" s="146"/>
      <c r="I71" s="146">
        <v>32</v>
      </c>
      <c r="J71" s="207">
        <f t="shared" si="3"/>
        <v>64</v>
      </c>
      <c r="K71" s="146"/>
      <c r="L71" s="146">
        <v>9</v>
      </c>
      <c r="M71" s="207">
        <f t="shared" si="6"/>
        <v>18</v>
      </c>
      <c r="N71" s="146"/>
      <c r="O71" s="146">
        <v>0</v>
      </c>
      <c r="P71" s="207">
        <f t="shared" si="4"/>
        <v>0</v>
      </c>
      <c r="Q71" s="146"/>
      <c r="R71" s="146">
        <v>0</v>
      </c>
      <c r="S71" s="207">
        <f t="shared" si="5"/>
        <v>0</v>
      </c>
    </row>
    <row r="72" spans="1:19" ht="13.35" customHeight="1">
      <c r="A72" s="76" t="s">
        <v>294</v>
      </c>
      <c r="B72" s="187">
        <f t="shared" si="0"/>
        <v>39</v>
      </c>
      <c r="D72" s="188">
        <f t="shared" si="1"/>
        <v>1.8849685838569359</v>
      </c>
      <c r="F72" s="146">
        <v>6</v>
      </c>
      <c r="G72" s="207">
        <f t="shared" si="2"/>
        <v>15.384615384615385</v>
      </c>
      <c r="H72" s="146"/>
      <c r="I72" s="146">
        <v>24</v>
      </c>
      <c r="J72" s="207">
        <f t="shared" si="3"/>
        <v>61.53846153846154</v>
      </c>
      <c r="K72" s="146"/>
      <c r="L72" s="146">
        <v>9</v>
      </c>
      <c r="M72" s="207">
        <f t="shared" si="6"/>
        <v>23.076923076923077</v>
      </c>
      <c r="N72" s="146"/>
      <c r="O72" s="146">
        <v>0</v>
      </c>
      <c r="P72" s="207">
        <f t="shared" si="4"/>
        <v>0</v>
      </c>
      <c r="Q72" s="146"/>
      <c r="R72" s="146">
        <v>0</v>
      </c>
      <c r="S72" s="207">
        <f t="shared" si="5"/>
        <v>0</v>
      </c>
    </row>
    <row r="73" spans="1:19" ht="13.35" customHeight="1">
      <c r="A73" s="76" t="s">
        <v>295</v>
      </c>
      <c r="B73" s="187">
        <f t="shared" si="0"/>
        <v>20</v>
      </c>
      <c r="D73" s="188">
        <f t="shared" si="1"/>
        <v>0.96665055582406956</v>
      </c>
      <c r="F73" s="146">
        <v>0</v>
      </c>
      <c r="G73" s="207">
        <f t="shared" si="2"/>
        <v>0</v>
      </c>
      <c r="H73" s="146"/>
      <c r="I73" s="146">
        <v>3</v>
      </c>
      <c r="J73" s="207">
        <f t="shared" si="3"/>
        <v>15</v>
      </c>
      <c r="K73" s="146"/>
      <c r="L73" s="146">
        <v>6</v>
      </c>
      <c r="M73" s="207">
        <f t="shared" si="6"/>
        <v>30</v>
      </c>
      <c r="N73" s="146"/>
      <c r="O73" s="146">
        <v>11</v>
      </c>
      <c r="P73" s="207">
        <f t="shared" si="4"/>
        <v>55.000000000000007</v>
      </c>
      <c r="Q73" s="146"/>
      <c r="R73" s="146">
        <v>0</v>
      </c>
      <c r="S73" s="207">
        <f t="shared" si="5"/>
        <v>0</v>
      </c>
    </row>
    <row r="74" spans="1:19" ht="13.35" customHeight="1">
      <c r="A74" s="76" t="s">
        <v>296</v>
      </c>
      <c r="B74" s="187">
        <f t="shared" si="0"/>
        <v>45</v>
      </c>
      <c r="D74" s="188">
        <f t="shared" si="1"/>
        <v>2.1749637506041566</v>
      </c>
      <c r="F74" s="146">
        <v>3</v>
      </c>
      <c r="G74" s="207">
        <f t="shared" si="2"/>
        <v>6.666666666666667</v>
      </c>
      <c r="H74" s="146"/>
      <c r="I74" s="146">
        <v>24</v>
      </c>
      <c r="J74" s="207">
        <f t="shared" si="3"/>
        <v>53.333333333333336</v>
      </c>
      <c r="K74" s="146"/>
      <c r="L74" s="146">
        <v>15</v>
      </c>
      <c r="M74" s="207">
        <f t="shared" si="6"/>
        <v>33.333333333333329</v>
      </c>
      <c r="N74" s="146"/>
      <c r="O74" s="146">
        <v>2</v>
      </c>
      <c r="P74" s="207">
        <f t="shared" si="4"/>
        <v>4.4444444444444446</v>
      </c>
      <c r="Q74" s="146"/>
      <c r="R74" s="146">
        <v>1</v>
      </c>
      <c r="S74" s="207">
        <f t="shared" si="5"/>
        <v>2.2222222222222223</v>
      </c>
    </row>
    <row r="75" spans="1:19" ht="13.35" customHeight="1">
      <c r="A75" s="76" t="s">
        <v>297</v>
      </c>
      <c r="B75" s="187">
        <f t="shared" si="0"/>
        <v>32</v>
      </c>
      <c r="D75" s="188">
        <f t="shared" si="1"/>
        <v>1.5466408893185113</v>
      </c>
      <c r="F75" s="146">
        <v>5</v>
      </c>
      <c r="G75" s="207">
        <f t="shared" si="2"/>
        <v>15.625</v>
      </c>
      <c r="H75" s="146"/>
      <c r="I75" s="146">
        <v>15</v>
      </c>
      <c r="J75" s="207">
        <f t="shared" si="3"/>
        <v>46.875</v>
      </c>
      <c r="K75" s="146"/>
      <c r="L75" s="146">
        <v>11</v>
      </c>
      <c r="M75" s="207">
        <f t="shared" si="6"/>
        <v>34.375</v>
      </c>
      <c r="N75" s="146"/>
      <c r="O75" s="146">
        <v>1</v>
      </c>
      <c r="P75" s="207">
        <f t="shared" si="4"/>
        <v>3.125</v>
      </c>
      <c r="Q75" s="146"/>
      <c r="R75" s="146">
        <v>0</v>
      </c>
      <c r="S75" s="207">
        <f t="shared" si="5"/>
        <v>0</v>
      </c>
    </row>
    <row r="76" spans="1:19" ht="13.35" customHeight="1">
      <c r="A76" s="76" t="s">
        <v>298</v>
      </c>
      <c r="B76" s="187">
        <f t="shared" si="0"/>
        <v>7</v>
      </c>
      <c r="D76" s="188">
        <f t="shared" ref="D76:D92" si="7">IF(A76&lt;&gt;0,B76/$B$12*100,"")</f>
        <v>0.33832769453842437</v>
      </c>
      <c r="F76" s="146">
        <v>0</v>
      </c>
      <c r="G76" s="207">
        <f t="shared" ref="G76:G92" si="8">IF($A76&lt;&gt;0,F76/$B76*100,"")</f>
        <v>0</v>
      </c>
      <c r="H76" s="146"/>
      <c r="I76" s="146">
        <v>1</v>
      </c>
      <c r="J76" s="207">
        <f t="shared" ref="J76:J92" si="9">IF($A76&lt;&gt;0,I76/$B76*100,"")</f>
        <v>14.285714285714285</v>
      </c>
      <c r="K76" s="146"/>
      <c r="L76" s="146">
        <v>5</v>
      </c>
      <c r="M76" s="207">
        <f t="shared" si="6"/>
        <v>71.428571428571431</v>
      </c>
      <c r="N76" s="146"/>
      <c r="O76" s="146">
        <v>1</v>
      </c>
      <c r="P76" s="207">
        <f t="shared" ref="P76:P92" si="10">IF($A76&lt;&gt;0,O76/$B76*100,"")</f>
        <v>14.285714285714285</v>
      </c>
      <c r="Q76" s="146"/>
      <c r="R76" s="146">
        <v>0</v>
      </c>
      <c r="S76" s="207">
        <f t="shared" si="5"/>
        <v>0</v>
      </c>
    </row>
    <row r="77" spans="1:19" ht="13.35" customHeight="1">
      <c r="A77" s="76" t="s">
        <v>299</v>
      </c>
      <c r="B77" s="187">
        <f>IF($A77&lt;&gt;0,F77+I77+L77+O77+R77,"")</f>
        <v>17</v>
      </c>
      <c r="D77" s="188">
        <f t="shared" si="7"/>
        <v>0.82165297245045921</v>
      </c>
      <c r="F77" s="146">
        <v>3</v>
      </c>
      <c r="G77" s="207">
        <f t="shared" si="8"/>
        <v>17.647058823529413</v>
      </c>
      <c r="H77" s="146"/>
      <c r="I77" s="146">
        <v>13</v>
      </c>
      <c r="J77" s="207">
        <f t="shared" si="9"/>
        <v>76.470588235294116</v>
      </c>
      <c r="K77" s="146"/>
      <c r="L77" s="146">
        <v>1</v>
      </c>
      <c r="M77" s="207">
        <f t="shared" si="6"/>
        <v>5.8823529411764701</v>
      </c>
      <c r="N77" s="146"/>
      <c r="O77" s="146">
        <v>0</v>
      </c>
      <c r="P77" s="207">
        <f t="shared" si="10"/>
        <v>0</v>
      </c>
      <c r="Q77" s="146"/>
      <c r="R77" s="146">
        <v>0</v>
      </c>
      <c r="S77" s="207">
        <f t="shared" ref="S77:S92" si="11">IF($A77&lt;&gt;0,R77/$B77*100,"")</f>
        <v>0</v>
      </c>
    </row>
    <row r="78" spans="1:19" ht="13.35" customHeight="1">
      <c r="A78" s="76"/>
      <c r="B78" s="187" t="str">
        <f>IF($A78&lt;&gt;0,F78+I78+L78+O78+R78,"")</f>
        <v/>
      </c>
      <c r="D78" s="188" t="str">
        <f t="shared" si="7"/>
        <v/>
      </c>
      <c r="F78" s="22"/>
      <c r="G78" s="207" t="str">
        <f t="shared" si="8"/>
        <v/>
      </c>
      <c r="H78" s="22"/>
      <c r="I78" s="23"/>
      <c r="J78" s="207" t="str">
        <f t="shared" si="9"/>
        <v/>
      </c>
      <c r="K78" s="23"/>
      <c r="L78" s="24">
        <v>0</v>
      </c>
      <c r="M78" s="207" t="str">
        <f t="shared" si="6"/>
        <v/>
      </c>
      <c r="N78" s="24"/>
      <c r="O78" s="23">
        <v>0</v>
      </c>
      <c r="P78" s="207" t="str">
        <f t="shared" si="10"/>
        <v/>
      </c>
      <c r="Q78" s="23"/>
      <c r="R78" s="24">
        <v>0</v>
      </c>
      <c r="S78" s="207" t="str">
        <f t="shared" si="11"/>
        <v/>
      </c>
    </row>
    <row r="79" spans="1:19" ht="13.35" customHeight="1">
      <c r="A79" s="127" t="s">
        <v>300</v>
      </c>
      <c r="B79" s="205">
        <f t="shared" ref="B79:B92" si="12">IF($A79&lt;&gt;0,F79+I79+L79+O79+R79,"")</f>
        <v>164</v>
      </c>
      <c r="C79" s="205"/>
      <c r="D79" s="202">
        <f t="shared" si="7"/>
        <v>7.9265345577573711</v>
      </c>
      <c r="E79" s="208"/>
      <c r="F79" s="156">
        <f>SUM(F80:F82)</f>
        <v>6</v>
      </c>
      <c r="G79" s="204">
        <f t="shared" si="8"/>
        <v>3.6585365853658534</v>
      </c>
      <c r="H79" s="156"/>
      <c r="I79" s="156">
        <f>SUM(I80:I82)</f>
        <v>138</v>
      </c>
      <c r="J79" s="204">
        <f t="shared" si="9"/>
        <v>84.146341463414629</v>
      </c>
      <c r="K79" s="156"/>
      <c r="L79" s="156">
        <f>SUM(L80:L82)</f>
        <v>15</v>
      </c>
      <c r="M79" s="204">
        <f t="shared" si="6"/>
        <v>9.1463414634146343</v>
      </c>
      <c r="N79" s="156"/>
      <c r="O79" s="156">
        <f>SUM(O80:O82)</f>
        <v>5</v>
      </c>
      <c r="P79" s="204">
        <f t="shared" si="10"/>
        <v>3.0487804878048781</v>
      </c>
      <c r="Q79" s="156"/>
      <c r="R79" s="156">
        <f>SUM(R80:R82)</f>
        <v>0</v>
      </c>
      <c r="S79" s="204">
        <f t="shared" si="11"/>
        <v>0</v>
      </c>
    </row>
    <row r="80" spans="1:19" ht="13.35" customHeight="1">
      <c r="A80" s="76" t="s">
        <v>301</v>
      </c>
      <c r="B80" s="187">
        <f t="shared" si="12"/>
        <v>5</v>
      </c>
      <c r="D80" s="131">
        <f t="shared" si="7"/>
        <v>0.24166263895601739</v>
      </c>
      <c r="E80" s="131"/>
      <c r="F80" s="146">
        <v>1</v>
      </c>
      <c r="G80" s="207">
        <f t="shared" si="8"/>
        <v>20</v>
      </c>
      <c r="H80" s="146"/>
      <c r="I80" s="146">
        <v>3</v>
      </c>
      <c r="J80" s="207">
        <f t="shared" si="9"/>
        <v>60</v>
      </c>
      <c r="K80" s="146"/>
      <c r="L80" s="146">
        <v>1</v>
      </c>
      <c r="M80" s="207">
        <f t="shared" ref="M80:M92" si="13">IF($A80&lt;&gt;0,L80/$B80*100,"")</f>
        <v>20</v>
      </c>
      <c r="N80" s="146"/>
      <c r="O80" s="146">
        <v>0</v>
      </c>
      <c r="P80" s="207">
        <f t="shared" si="10"/>
        <v>0</v>
      </c>
      <c r="Q80" s="146"/>
      <c r="R80" s="146">
        <v>0</v>
      </c>
      <c r="S80" s="207">
        <f t="shared" si="11"/>
        <v>0</v>
      </c>
    </row>
    <row r="81" spans="1:20" ht="13.35" customHeight="1">
      <c r="A81" s="115" t="s">
        <v>606</v>
      </c>
      <c r="B81" s="187">
        <f t="shared" si="12"/>
        <v>123</v>
      </c>
      <c r="D81" s="188">
        <f t="shared" si="7"/>
        <v>5.9449009183180284</v>
      </c>
      <c r="F81" s="146">
        <v>4</v>
      </c>
      <c r="G81" s="207">
        <f t="shared" si="8"/>
        <v>3.2520325203252036</v>
      </c>
      <c r="H81" s="146"/>
      <c r="I81" s="146">
        <v>117</v>
      </c>
      <c r="J81" s="207">
        <f t="shared" si="9"/>
        <v>95.121951219512198</v>
      </c>
      <c r="K81" s="146"/>
      <c r="L81" s="146">
        <v>2</v>
      </c>
      <c r="M81" s="207">
        <f t="shared" si="13"/>
        <v>1.6260162601626018</v>
      </c>
      <c r="N81" s="146"/>
      <c r="O81" s="146">
        <v>0</v>
      </c>
      <c r="P81" s="207">
        <f t="shared" si="10"/>
        <v>0</v>
      </c>
      <c r="Q81" s="146"/>
      <c r="R81" s="146">
        <v>0</v>
      </c>
      <c r="S81" s="207">
        <f t="shared" si="11"/>
        <v>0</v>
      </c>
    </row>
    <row r="82" spans="1:20" ht="13.35" customHeight="1">
      <c r="A82" s="76" t="s">
        <v>302</v>
      </c>
      <c r="B82" s="187">
        <f t="shared" si="12"/>
        <v>36</v>
      </c>
      <c r="D82" s="188">
        <f t="shared" si="7"/>
        <v>1.7399710004833253</v>
      </c>
      <c r="F82" s="146">
        <v>1</v>
      </c>
      <c r="G82" s="207">
        <f t="shared" si="8"/>
        <v>2.7777777777777777</v>
      </c>
      <c r="H82" s="146"/>
      <c r="I82" s="146">
        <v>18</v>
      </c>
      <c r="J82" s="207">
        <f t="shared" si="9"/>
        <v>50</v>
      </c>
      <c r="K82" s="146"/>
      <c r="L82" s="146">
        <v>12</v>
      </c>
      <c r="M82" s="207">
        <f t="shared" si="13"/>
        <v>33.333333333333329</v>
      </c>
      <c r="N82" s="146"/>
      <c r="O82" s="146">
        <v>5</v>
      </c>
      <c r="P82" s="207">
        <f t="shared" si="10"/>
        <v>13.888888888888889</v>
      </c>
      <c r="Q82" s="146"/>
      <c r="R82" s="146">
        <v>0</v>
      </c>
    </row>
    <row r="83" spans="1:20" ht="13.35" customHeight="1">
      <c r="A83" s="76"/>
      <c r="B83" s="187" t="str">
        <f t="shared" si="12"/>
        <v/>
      </c>
      <c r="D83" s="188" t="str">
        <f t="shared" si="7"/>
        <v/>
      </c>
      <c r="F83" s="30">
        <v>0</v>
      </c>
      <c r="G83" s="207" t="str">
        <f t="shared" si="8"/>
        <v/>
      </c>
      <c r="H83" s="30"/>
      <c r="I83" s="30"/>
      <c r="J83" s="207" t="str">
        <f t="shared" si="9"/>
        <v/>
      </c>
      <c r="K83" s="30"/>
      <c r="L83" s="30"/>
      <c r="M83" s="207" t="str">
        <f t="shared" si="13"/>
        <v/>
      </c>
      <c r="N83" s="30"/>
      <c r="O83" s="30"/>
      <c r="P83" s="207" t="str">
        <f t="shared" si="10"/>
        <v/>
      </c>
      <c r="Q83" s="30"/>
      <c r="R83" s="30">
        <v>0</v>
      </c>
      <c r="S83" s="207" t="str">
        <f t="shared" si="11"/>
        <v/>
      </c>
    </row>
    <row r="84" spans="1:20" ht="13.35" customHeight="1">
      <c r="A84" s="127" t="s">
        <v>176</v>
      </c>
      <c r="B84" s="205">
        <f t="shared" si="12"/>
        <v>89</v>
      </c>
      <c r="C84" s="205"/>
      <c r="D84" s="202">
        <f t="shared" si="7"/>
        <v>4.3015949734171093</v>
      </c>
      <c r="E84" s="208"/>
      <c r="F84" s="31">
        <f>+F86</f>
        <v>29</v>
      </c>
      <c r="G84" s="204">
        <f t="shared" si="8"/>
        <v>32.584269662921351</v>
      </c>
      <c r="H84" s="31"/>
      <c r="I84" s="31">
        <f>+I86</f>
        <v>42</v>
      </c>
      <c r="J84" s="204">
        <f t="shared" si="9"/>
        <v>47.191011235955052</v>
      </c>
      <c r="K84" s="32"/>
      <c r="L84" s="31">
        <f>+L86</f>
        <v>11</v>
      </c>
      <c r="M84" s="204">
        <f t="shared" si="13"/>
        <v>12.359550561797752</v>
      </c>
      <c r="N84" s="33"/>
      <c r="O84" s="31">
        <f>+O86</f>
        <v>7</v>
      </c>
      <c r="P84" s="204">
        <f t="shared" si="10"/>
        <v>7.8651685393258424</v>
      </c>
      <c r="Q84" s="32"/>
      <c r="R84" s="31">
        <f>+R86</f>
        <v>0</v>
      </c>
      <c r="S84" s="204">
        <f t="shared" si="11"/>
        <v>0</v>
      </c>
    </row>
    <row r="85" spans="1:20" ht="7.15" customHeight="1">
      <c r="A85" s="127"/>
      <c r="B85" s="187" t="str">
        <f t="shared" si="12"/>
        <v/>
      </c>
      <c r="D85" s="188" t="str">
        <f t="shared" si="7"/>
        <v/>
      </c>
      <c r="F85" s="210">
        <v>0</v>
      </c>
      <c r="G85" s="207" t="str">
        <f t="shared" si="8"/>
        <v/>
      </c>
      <c r="H85" s="131"/>
      <c r="I85" s="210">
        <v>0</v>
      </c>
      <c r="J85" s="207" t="str">
        <f t="shared" si="9"/>
        <v/>
      </c>
      <c r="K85" s="131"/>
      <c r="L85" s="210"/>
      <c r="M85" s="207" t="str">
        <f t="shared" si="13"/>
        <v/>
      </c>
      <c r="N85" s="131"/>
      <c r="O85" s="210"/>
      <c r="P85" s="207" t="str">
        <f t="shared" si="10"/>
        <v/>
      </c>
      <c r="Q85" s="131"/>
      <c r="R85" s="210"/>
      <c r="S85" s="207" t="str">
        <f t="shared" si="11"/>
        <v/>
      </c>
    </row>
    <row r="86" spans="1:20" ht="13.35" customHeight="1">
      <c r="A86" s="127" t="s">
        <v>250</v>
      </c>
      <c r="B86" s="205">
        <f t="shared" si="12"/>
        <v>89</v>
      </c>
      <c r="C86" s="205"/>
      <c r="D86" s="202">
        <f t="shared" si="7"/>
        <v>4.3015949734171093</v>
      </c>
      <c r="E86" s="208"/>
      <c r="F86" s="31">
        <f>SUM(F87:F92)</f>
        <v>29</v>
      </c>
      <c r="G86" s="204">
        <f t="shared" si="8"/>
        <v>32.584269662921351</v>
      </c>
      <c r="H86" s="31">
        <f>SUM(H87:H92)</f>
        <v>0</v>
      </c>
      <c r="I86" s="31">
        <f>SUM(I87:I92)</f>
        <v>42</v>
      </c>
      <c r="J86" s="204">
        <f t="shared" si="9"/>
        <v>47.191011235955052</v>
      </c>
      <c r="K86" s="32"/>
      <c r="L86" s="31">
        <f>SUM(L87:L92)</f>
        <v>11</v>
      </c>
      <c r="M86" s="204">
        <f t="shared" si="13"/>
        <v>12.359550561797752</v>
      </c>
      <c r="N86" s="33"/>
      <c r="O86" s="31">
        <f>SUM(O87:O92)</f>
        <v>7</v>
      </c>
      <c r="P86" s="204">
        <f t="shared" si="10"/>
        <v>7.8651685393258424</v>
      </c>
      <c r="Q86" s="34"/>
      <c r="R86" s="31">
        <f>SUM(R87:R92)</f>
        <v>0</v>
      </c>
      <c r="S86" s="204">
        <f t="shared" si="11"/>
        <v>0</v>
      </c>
    </row>
    <row r="87" spans="1:20" ht="13.35" customHeight="1">
      <c r="A87" s="115" t="s">
        <v>303</v>
      </c>
      <c r="B87" s="187">
        <f t="shared" si="12"/>
        <v>6</v>
      </c>
      <c r="D87" s="188">
        <f t="shared" si="7"/>
        <v>0.28999516674722087</v>
      </c>
      <c r="F87" s="146">
        <v>2</v>
      </c>
      <c r="G87" s="207">
        <f t="shared" si="8"/>
        <v>33.333333333333329</v>
      </c>
      <c r="H87" s="146"/>
      <c r="I87" s="146">
        <v>0</v>
      </c>
      <c r="J87" s="207">
        <f t="shared" si="9"/>
        <v>0</v>
      </c>
      <c r="K87" s="146"/>
      <c r="L87" s="146">
        <v>1</v>
      </c>
      <c r="M87" s="207">
        <f t="shared" si="13"/>
        <v>16.666666666666664</v>
      </c>
      <c r="N87" s="146"/>
      <c r="O87" s="146">
        <v>3</v>
      </c>
      <c r="P87" s="207">
        <f t="shared" si="10"/>
        <v>50</v>
      </c>
      <c r="Q87" s="146"/>
      <c r="R87" s="115"/>
      <c r="S87" s="207">
        <f t="shared" si="11"/>
        <v>0</v>
      </c>
    </row>
    <row r="88" spans="1:20" ht="13.35" customHeight="1">
      <c r="A88" s="115" t="s">
        <v>251</v>
      </c>
      <c r="B88" s="187">
        <f>IF($A88&lt;&gt;0,F88+I88+L88+O88+R88,"")</f>
        <v>1</v>
      </c>
      <c r="D88" s="188">
        <f t="shared" si="7"/>
        <v>4.8332527791203478E-2</v>
      </c>
      <c r="F88" s="146">
        <v>0</v>
      </c>
      <c r="G88" s="207">
        <f t="shared" si="8"/>
        <v>0</v>
      </c>
      <c r="H88" s="146"/>
      <c r="I88" s="146">
        <v>1</v>
      </c>
      <c r="J88" s="207">
        <f t="shared" si="9"/>
        <v>100</v>
      </c>
      <c r="K88" s="146"/>
      <c r="L88" s="146">
        <v>0</v>
      </c>
      <c r="M88" s="207">
        <f t="shared" si="13"/>
        <v>0</v>
      </c>
      <c r="N88" s="146"/>
      <c r="O88" s="146">
        <v>0</v>
      </c>
      <c r="P88" s="207">
        <f t="shared" si="10"/>
        <v>0</v>
      </c>
      <c r="Q88" s="146"/>
      <c r="R88" s="115"/>
      <c r="S88" s="207">
        <f t="shared" si="11"/>
        <v>0</v>
      </c>
    </row>
    <row r="89" spans="1:20" ht="13.35" customHeight="1">
      <c r="A89" s="115" t="s">
        <v>264</v>
      </c>
      <c r="B89" s="187">
        <f t="shared" si="12"/>
        <v>13</v>
      </c>
      <c r="D89" s="188">
        <f t="shared" si="7"/>
        <v>0.62832286128564518</v>
      </c>
      <c r="F89" s="146">
        <v>1</v>
      </c>
      <c r="G89" s="207">
        <f t="shared" si="8"/>
        <v>7.6923076923076925</v>
      </c>
      <c r="H89" s="146"/>
      <c r="I89" s="146">
        <v>12</v>
      </c>
      <c r="J89" s="207">
        <f t="shared" si="9"/>
        <v>92.307692307692307</v>
      </c>
      <c r="K89" s="146"/>
      <c r="L89" s="146">
        <v>0</v>
      </c>
      <c r="M89" s="207">
        <f t="shared" si="13"/>
        <v>0</v>
      </c>
      <c r="N89" s="146"/>
      <c r="O89" s="146">
        <v>0</v>
      </c>
      <c r="P89" s="207">
        <f t="shared" si="10"/>
        <v>0</v>
      </c>
      <c r="Q89" s="146"/>
      <c r="R89" s="115"/>
      <c r="S89" s="207">
        <f t="shared" si="11"/>
        <v>0</v>
      </c>
    </row>
    <row r="90" spans="1:20" ht="13.35" customHeight="1">
      <c r="A90" s="76" t="s">
        <v>305</v>
      </c>
      <c r="B90" s="187">
        <f t="shared" si="12"/>
        <v>13</v>
      </c>
      <c r="D90" s="188">
        <f t="shared" si="7"/>
        <v>0.62832286128564518</v>
      </c>
      <c r="F90" s="146">
        <v>3</v>
      </c>
      <c r="G90" s="207">
        <f t="shared" si="8"/>
        <v>23.076923076923077</v>
      </c>
      <c r="H90" s="146"/>
      <c r="I90" s="146">
        <v>1</v>
      </c>
      <c r="J90" s="207">
        <f t="shared" si="9"/>
        <v>7.6923076923076925</v>
      </c>
      <c r="K90" s="146"/>
      <c r="L90" s="146">
        <v>8</v>
      </c>
      <c r="M90" s="207">
        <f t="shared" si="13"/>
        <v>61.53846153846154</v>
      </c>
      <c r="N90" s="146"/>
      <c r="O90" s="146">
        <v>1</v>
      </c>
      <c r="P90" s="207">
        <f t="shared" si="10"/>
        <v>7.6923076923076925</v>
      </c>
      <c r="Q90" s="146"/>
      <c r="R90" s="115"/>
      <c r="S90" s="207">
        <f t="shared" si="11"/>
        <v>0</v>
      </c>
    </row>
    <row r="91" spans="1:20" ht="13.35" customHeight="1">
      <c r="A91" s="115" t="s">
        <v>564</v>
      </c>
      <c r="B91" s="187">
        <f>IF($A91&lt;&gt;0,F91+I91+L91+O91+R91,"")</f>
        <v>26</v>
      </c>
      <c r="D91" s="188">
        <f t="shared" si="7"/>
        <v>1.2566457225712904</v>
      </c>
      <c r="F91" s="151">
        <v>3</v>
      </c>
      <c r="G91" s="207">
        <f t="shared" si="8"/>
        <v>11.538461538461538</v>
      </c>
      <c r="H91" s="151"/>
      <c r="I91" s="151">
        <v>18</v>
      </c>
      <c r="J91" s="207">
        <f t="shared" si="9"/>
        <v>69.230769230769226</v>
      </c>
      <c r="K91" s="151"/>
      <c r="L91" s="151">
        <v>2</v>
      </c>
      <c r="M91" s="207">
        <f t="shared" si="13"/>
        <v>7.6923076923076925</v>
      </c>
      <c r="N91" s="151"/>
      <c r="O91" s="151">
        <v>3</v>
      </c>
      <c r="P91" s="207">
        <f t="shared" si="10"/>
        <v>11.538461538461538</v>
      </c>
      <c r="Q91" s="151"/>
      <c r="R91" s="115"/>
    </row>
    <row r="92" spans="1:20" ht="13.35" customHeight="1">
      <c r="A92" s="115" t="s">
        <v>308</v>
      </c>
      <c r="B92" s="187">
        <f t="shared" si="12"/>
        <v>30</v>
      </c>
      <c r="D92" s="188">
        <f t="shared" si="7"/>
        <v>1.4499758337361044</v>
      </c>
      <c r="F92" s="146">
        <v>20</v>
      </c>
      <c r="G92" s="207">
        <f t="shared" si="8"/>
        <v>66.666666666666657</v>
      </c>
      <c r="H92" s="146"/>
      <c r="I92" s="146">
        <v>10</v>
      </c>
      <c r="J92" s="207">
        <f t="shared" si="9"/>
        <v>33.333333333333329</v>
      </c>
      <c r="K92" s="146"/>
      <c r="L92" s="146">
        <v>0</v>
      </c>
      <c r="M92" s="207">
        <f t="shared" si="13"/>
        <v>0</v>
      </c>
      <c r="N92" s="146"/>
      <c r="O92" s="146">
        <v>0</v>
      </c>
      <c r="P92" s="207">
        <f t="shared" si="10"/>
        <v>0</v>
      </c>
      <c r="Q92" s="146"/>
      <c r="R92" s="115"/>
      <c r="S92" s="207">
        <f t="shared" si="11"/>
        <v>0</v>
      </c>
    </row>
    <row r="93" spans="1:20" ht="7.15" customHeight="1" thickBot="1">
      <c r="A93" s="126"/>
      <c r="B93" s="195"/>
      <c r="C93" s="195"/>
      <c r="D93" s="196"/>
      <c r="E93" s="197"/>
      <c r="F93" s="211"/>
      <c r="G93" s="212"/>
      <c r="H93" s="197"/>
      <c r="I93" s="211"/>
      <c r="J93" s="212"/>
      <c r="K93" s="197"/>
      <c r="L93" s="211"/>
      <c r="M93" s="212"/>
      <c r="N93" s="197"/>
      <c r="O93" s="197"/>
      <c r="P93" s="212"/>
      <c r="Q93" s="197"/>
      <c r="R93" s="211"/>
      <c r="S93" s="212"/>
      <c r="T93" s="188"/>
    </row>
    <row r="94" spans="1:20" ht="7.15" customHeight="1"/>
    <row r="95" spans="1:20" ht="11.25" customHeight="1">
      <c r="A95" s="115" t="s">
        <v>462</v>
      </c>
    </row>
    <row r="96" spans="1:20" ht="6.75" customHeight="1"/>
    <row r="97" spans="1:17" ht="15" customHeight="1">
      <c r="A97" s="115" t="s">
        <v>463</v>
      </c>
      <c r="C97" s="188"/>
      <c r="D97" s="189"/>
      <c r="E97" s="187"/>
      <c r="H97" s="187"/>
      <c r="K97" s="187"/>
      <c r="N97" s="187"/>
      <c r="Q97" s="187"/>
    </row>
    <row r="98" spans="1:17" ht="15" customHeight="1">
      <c r="A98" s="115" t="s">
        <v>352</v>
      </c>
      <c r="C98" s="188"/>
      <c r="D98" s="189"/>
      <c r="E98" s="187"/>
      <c r="H98" s="187"/>
      <c r="K98" s="187"/>
      <c r="N98" s="187"/>
      <c r="Q98" s="187"/>
    </row>
    <row r="99" spans="1:17" ht="8.25" customHeight="1"/>
    <row r="100" spans="1:17" ht="15" customHeight="1">
      <c r="A100" s="115" t="s">
        <v>604</v>
      </c>
      <c r="B100" s="113"/>
      <c r="C100" s="114"/>
      <c r="D100" s="115"/>
      <c r="E100" s="113"/>
      <c r="F100" s="114"/>
      <c r="G100" s="115"/>
    </row>
    <row r="101" spans="1:17" ht="15" customHeight="1">
      <c r="A101" s="115" t="s">
        <v>314</v>
      </c>
      <c r="B101" s="113"/>
      <c r="C101" s="114"/>
      <c r="D101" s="115"/>
      <c r="E101" s="113"/>
      <c r="F101" s="114"/>
      <c r="G101" s="115"/>
    </row>
    <row r="102" spans="1:17" ht="15" customHeight="1"/>
    <row r="103" spans="1:17" ht="15" customHeight="1"/>
    <row r="104" spans="1:17" ht="15" customHeight="1"/>
    <row r="105" spans="1:17" ht="15" customHeight="1"/>
    <row r="106" spans="1:17" ht="15" customHeight="1"/>
    <row r="107" spans="1:17" ht="15" customHeight="1"/>
    <row r="108" spans="1:17" ht="15" customHeight="1"/>
    <row r="109" spans="1:17" ht="15" customHeight="1"/>
    <row r="110" spans="1:17" ht="15" customHeight="1"/>
    <row r="111" spans="1:17" ht="15" customHeight="1"/>
    <row r="112" spans="1:17" ht="15" customHeight="1"/>
    <row r="113" ht="15" customHeight="1"/>
    <row r="114" ht="15" customHeight="1"/>
    <row r="115" ht="15" customHeight="1"/>
    <row r="116" ht="15" customHeight="1"/>
    <row r="117" ht="15" customHeight="1"/>
    <row r="118" ht="15" customHeight="1"/>
    <row r="119" ht="15" customHeight="1"/>
    <row r="120" ht="15" customHeight="1"/>
    <row r="121" ht="15" customHeight="1"/>
    <row r="130" ht="14.25" customHeight="1"/>
  </sheetData>
  <printOptions horizontalCentered="1" verticalCentered="1"/>
  <pageMargins left="0" right="0" top="0" bottom="0" header="0" footer="0"/>
  <pageSetup scale="58" orientation="portrait" horizontalDpi="4294967292"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8A26-FD53-4602-9109-06A85DE21166}">
  <dimension ref="A1:R43"/>
  <sheetViews>
    <sheetView showZeros="0" zoomScale="120" workbookViewId="0">
      <selection activeCell="A3" sqref="A3"/>
    </sheetView>
  </sheetViews>
  <sheetFormatPr baseColWidth="10" defaultColWidth="8.7109375" defaultRowHeight="12.75"/>
  <cols>
    <col min="1" max="1" width="29.42578125" style="76" customWidth="1"/>
    <col min="2" max="2" width="8.28515625" style="132" customWidth="1"/>
    <col min="3" max="3" width="8.28515625" style="96" customWidth="1"/>
    <col min="4" max="4" width="2.7109375" style="76" customWidth="1"/>
    <col min="5" max="5" width="8.28515625" style="132" customWidth="1"/>
    <col min="6" max="6" width="8.28515625" style="96" customWidth="1"/>
    <col min="7" max="7" width="2.7109375" style="76" customWidth="1"/>
    <col min="8" max="8" width="8.28515625" style="132" customWidth="1"/>
    <col min="9" max="9" width="8.28515625" style="96" customWidth="1"/>
    <col min="10" max="10" width="2.7109375" style="76" customWidth="1"/>
    <col min="11" max="11" width="8.28515625" style="132" customWidth="1"/>
    <col min="12" max="12" width="8.28515625" style="96" customWidth="1"/>
    <col min="13" max="13" width="2.7109375" style="76" customWidth="1"/>
    <col min="14" max="14" width="8.28515625" style="132" customWidth="1"/>
    <col min="15" max="15" width="8.28515625" style="96" customWidth="1"/>
    <col min="16" max="16" width="2.7109375" style="76" customWidth="1"/>
    <col min="17" max="17" width="8.28515625" style="132" customWidth="1"/>
    <col min="18" max="18" width="8.28515625" style="96" customWidth="1"/>
    <col min="19" max="256" width="8.7109375" style="76"/>
    <col min="257" max="257" width="29.42578125" style="76" customWidth="1"/>
    <col min="258" max="259" width="8.28515625" style="76" customWidth="1"/>
    <col min="260" max="260" width="2.7109375" style="76" customWidth="1"/>
    <col min="261" max="262" width="8.28515625" style="76" customWidth="1"/>
    <col min="263" max="263" width="2.7109375" style="76" customWidth="1"/>
    <col min="264" max="265" width="8.28515625" style="76" customWidth="1"/>
    <col min="266" max="266" width="2.7109375" style="76" customWidth="1"/>
    <col min="267" max="268" width="8.28515625" style="76" customWidth="1"/>
    <col min="269" max="269" width="2.7109375" style="76" customWidth="1"/>
    <col min="270" max="271" width="8.28515625" style="76" customWidth="1"/>
    <col min="272" max="272" width="2.7109375" style="76" customWidth="1"/>
    <col min="273" max="274" width="8.28515625" style="76" customWidth="1"/>
    <col min="275" max="512" width="8.7109375" style="76"/>
    <col min="513" max="513" width="29.42578125" style="76" customWidth="1"/>
    <col min="514" max="515" width="8.28515625" style="76" customWidth="1"/>
    <col min="516" max="516" width="2.7109375" style="76" customWidth="1"/>
    <col min="517" max="518" width="8.28515625" style="76" customWidth="1"/>
    <col min="519" max="519" width="2.7109375" style="76" customWidth="1"/>
    <col min="520" max="521" width="8.28515625" style="76" customWidth="1"/>
    <col min="522" max="522" width="2.7109375" style="76" customWidth="1"/>
    <col min="523" max="524" width="8.28515625" style="76" customWidth="1"/>
    <col min="525" max="525" width="2.7109375" style="76" customWidth="1"/>
    <col min="526" max="527" width="8.28515625" style="76" customWidth="1"/>
    <col min="528" max="528" width="2.7109375" style="76" customWidth="1"/>
    <col min="529" max="530" width="8.28515625" style="76" customWidth="1"/>
    <col min="531" max="768" width="8.7109375" style="76"/>
    <col min="769" max="769" width="29.42578125" style="76" customWidth="1"/>
    <col min="770" max="771" width="8.28515625" style="76" customWidth="1"/>
    <col min="772" max="772" width="2.7109375" style="76" customWidth="1"/>
    <col min="773" max="774" width="8.28515625" style="76" customWidth="1"/>
    <col min="775" max="775" width="2.7109375" style="76" customWidth="1"/>
    <col min="776" max="777" width="8.28515625" style="76" customWidth="1"/>
    <col min="778" max="778" width="2.7109375" style="76" customWidth="1"/>
    <col min="779" max="780" width="8.28515625" style="76" customWidth="1"/>
    <col min="781" max="781" width="2.7109375" style="76" customWidth="1"/>
    <col min="782" max="783" width="8.28515625" style="76" customWidth="1"/>
    <col min="784" max="784" width="2.7109375" style="76" customWidth="1"/>
    <col min="785" max="786" width="8.28515625" style="76" customWidth="1"/>
    <col min="787" max="1024" width="8.7109375" style="76"/>
    <col min="1025" max="1025" width="29.42578125" style="76" customWidth="1"/>
    <col min="1026" max="1027" width="8.28515625" style="76" customWidth="1"/>
    <col min="1028" max="1028" width="2.7109375" style="76" customWidth="1"/>
    <col min="1029" max="1030" width="8.28515625" style="76" customWidth="1"/>
    <col min="1031" max="1031" width="2.7109375" style="76" customWidth="1"/>
    <col min="1032" max="1033" width="8.28515625" style="76" customWidth="1"/>
    <col min="1034" max="1034" width="2.7109375" style="76" customWidth="1"/>
    <col min="1035" max="1036" width="8.28515625" style="76" customWidth="1"/>
    <col min="1037" max="1037" width="2.7109375" style="76" customWidth="1"/>
    <col min="1038" max="1039" width="8.28515625" style="76" customWidth="1"/>
    <col min="1040" max="1040" width="2.7109375" style="76" customWidth="1"/>
    <col min="1041" max="1042" width="8.28515625" style="76" customWidth="1"/>
    <col min="1043" max="1280" width="8.7109375" style="76"/>
    <col min="1281" max="1281" width="29.42578125" style="76" customWidth="1"/>
    <col min="1282" max="1283" width="8.28515625" style="76" customWidth="1"/>
    <col min="1284" max="1284" width="2.7109375" style="76" customWidth="1"/>
    <col min="1285" max="1286" width="8.28515625" style="76" customWidth="1"/>
    <col min="1287" max="1287" width="2.7109375" style="76" customWidth="1"/>
    <col min="1288" max="1289" width="8.28515625" style="76" customWidth="1"/>
    <col min="1290" max="1290" width="2.7109375" style="76" customWidth="1"/>
    <col min="1291" max="1292" width="8.28515625" style="76" customWidth="1"/>
    <col min="1293" max="1293" width="2.7109375" style="76" customWidth="1"/>
    <col min="1294" max="1295" width="8.28515625" style="76" customWidth="1"/>
    <col min="1296" max="1296" width="2.7109375" style="76" customWidth="1"/>
    <col min="1297" max="1298" width="8.28515625" style="76" customWidth="1"/>
    <col min="1299" max="1536" width="8.7109375" style="76"/>
    <col min="1537" max="1537" width="29.42578125" style="76" customWidth="1"/>
    <col min="1538" max="1539" width="8.28515625" style="76" customWidth="1"/>
    <col min="1540" max="1540" width="2.7109375" style="76" customWidth="1"/>
    <col min="1541" max="1542" width="8.28515625" style="76" customWidth="1"/>
    <col min="1543" max="1543" width="2.7109375" style="76" customWidth="1"/>
    <col min="1544" max="1545" width="8.28515625" style="76" customWidth="1"/>
    <col min="1546" max="1546" width="2.7109375" style="76" customWidth="1"/>
    <col min="1547" max="1548" width="8.28515625" style="76" customWidth="1"/>
    <col min="1549" max="1549" width="2.7109375" style="76" customWidth="1"/>
    <col min="1550" max="1551" width="8.28515625" style="76" customWidth="1"/>
    <col min="1552" max="1552" width="2.7109375" style="76" customWidth="1"/>
    <col min="1553" max="1554" width="8.28515625" style="76" customWidth="1"/>
    <col min="1555" max="1792" width="8.7109375" style="76"/>
    <col min="1793" max="1793" width="29.42578125" style="76" customWidth="1"/>
    <col min="1794" max="1795" width="8.28515625" style="76" customWidth="1"/>
    <col min="1796" max="1796" width="2.7109375" style="76" customWidth="1"/>
    <col min="1797" max="1798" width="8.28515625" style="76" customWidth="1"/>
    <col min="1799" max="1799" width="2.7109375" style="76" customWidth="1"/>
    <col min="1800" max="1801" width="8.28515625" style="76" customWidth="1"/>
    <col min="1802" max="1802" width="2.7109375" style="76" customWidth="1"/>
    <col min="1803" max="1804" width="8.28515625" style="76" customWidth="1"/>
    <col min="1805" max="1805" width="2.7109375" style="76" customWidth="1"/>
    <col min="1806" max="1807" width="8.28515625" style="76" customWidth="1"/>
    <col min="1808" max="1808" width="2.7109375" style="76" customWidth="1"/>
    <col min="1809" max="1810" width="8.28515625" style="76" customWidth="1"/>
    <col min="1811" max="2048" width="8.7109375" style="76"/>
    <col min="2049" max="2049" width="29.42578125" style="76" customWidth="1"/>
    <col min="2050" max="2051" width="8.28515625" style="76" customWidth="1"/>
    <col min="2052" max="2052" width="2.7109375" style="76" customWidth="1"/>
    <col min="2053" max="2054" width="8.28515625" style="76" customWidth="1"/>
    <col min="2055" max="2055" width="2.7109375" style="76" customWidth="1"/>
    <col min="2056" max="2057" width="8.28515625" style="76" customWidth="1"/>
    <col min="2058" max="2058" width="2.7109375" style="76" customWidth="1"/>
    <col min="2059" max="2060" width="8.28515625" style="76" customWidth="1"/>
    <col min="2061" max="2061" width="2.7109375" style="76" customWidth="1"/>
    <col min="2062" max="2063" width="8.28515625" style="76" customWidth="1"/>
    <col min="2064" max="2064" width="2.7109375" style="76" customWidth="1"/>
    <col min="2065" max="2066" width="8.28515625" style="76" customWidth="1"/>
    <col min="2067" max="2304" width="8.7109375" style="76"/>
    <col min="2305" max="2305" width="29.42578125" style="76" customWidth="1"/>
    <col min="2306" max="2307" width="8.28515625" style="76" customWidth="1"/>
    <col min="2308" max="2308" width="2.7109375" style="76" customWidth="1"/>
    <col min="2309" max="2310" width="8.28515625" style="76" customWidth="1"/>
    <col min="2311" max="2311" width="2.7109375" style="76" customWidth="1"/>
    <col min="2312" max="2313" width="8.28515625" style="76" customWidth="1"/>
    <col min="2314" max="2314" width="2.7109375" style="76" customWidth="1"/>
    <col min="2315" max="2316" width="8.28515625" style="76" customWidth="1"/>
    <col min="2317" max="2317" width="2.7109375" style="76" customWidth="1"/>
    <col min="2318" max="2319" width="8.28515625" style="76" customWidth="1"/>
    <col min="2320" max="2320" width="2.7109375" style="76" customWidth="1"/>
    <col min="2321" max="2322" width="8.28515625" style="76" customWidth="1"/>
    <col min="2323" max="2560" width="8.7109375" style="76"/>
    <col min="2561" max="2561" width="29.42578125" style="76" customWidth="1"/>
    <col min="2562" max="2563" width="8.28515625" style="76" customWidth="1"/>
    <col min="2564" max="2564" width="2.7109375" style="76" customWidth="1"/>
    <col min="2565" max="2566" width="8.28515625" style="76" customWidth="1"/>
    <col min="2567" max="2567" width="2.7109375" style="76" customWidth="1"/>
    <col min="2568" max="2569" width="8.28515625" style="76" customWidth="1"/>
    <col min="2570" max="2570" width="2.7109375" style="76" customWidth="1"/>
    <col min="2571" max="2572" width="8.28515625" style="76" customWidth="1"/>
    <col min="2573" max="2573" width="2.7109375" style="76" customWidth="1"/>
    <col min="2574" max="2575" width="8.28515625" style="76" customWidth="1"/>
    <col min="2576" max="2576" width="2.7109375" style="76" customWidth="1"/>
    <col min="2577" max="2578" width="8.28515625" style="76" customWidth="1"/>
    <col min="2579" max="2816" width="8.7109375" style="76"/>
    <col min="2817" max="2817" width="29.42578125" style="76" customWidth="1"/>
    <col min="2818" max="2819" width="8.28515625" style="76" customWidth="1"/>
    <col min="2820" max="2820" width="2.7109375" style="76" customWidth="1"/>
    <col min="2821" max="2822" width="8.28515625" style="76" customWidth="1"/>
    <col min="2823" max="2823" width="2.7109375" style="76" customWidth="1"/>
    <col min="2824" max="2825" width="8.28515625" style="76" customWidth="1"/>
    <col min="2826" max="2826" width="2.7109375" style="76" customWidth="1"/>
    <col min="2827" max="2828" width="8.28515625" style="76" customWidth="1"/>
    <col min="2829" max="2829" width="2.7109375" style="76" customWidth="1"/>
    <col min="2830" max="2831" width="8.28515625" style="76" customWidth="1"/>
    <col min="2832" max="2832" width="2.7109375" style="76" customWidth="1"/>
    <col min="2833" max="2834" width="8.28515625" style="76" customWidth="1"/>
    <col min="2835" max="3072" width="8.7109375" style="76"/>
    <col min="3073" max="3073" width="29.42578125" style="76" customWidth="1"/>
    <col min="3074" max="3075" width="8.28515625" style="76" customWidth="1"/>
    <col min="3076" max="3076" width="2.7109375" style="76" customWidth="1"/>
    <col min="3077" max="3078" width="8.28515625" style="76" customWidth="1"/>
    <col min="3079" max="3079" width="2.7109375" style="76" customWidth="1"/>
    <col min="3080" max="3081" width="8.28515625" style="76" customWidth="1"/>
    <col min="3082" max="3082" width="2.7109375" style="76" customWidth="1"/>
    <col min="3083" max="3084" width="8.28515625" style="76" customWidth="1"/>
    <col min="3085" max="3085" width="2.7109375" style="76" customWidth="1"/>
    <col min="3086" max="3087" width="8.28515625" style="76" customWidth="1"/>
    <col min="3088" max="3088" width="2.7109375" style="76" customWidth="1"/>
    <col min="3089" max="3090" width="8.28515625" style="76" customWidth="1"/>
    <col min="3091" max="3328" width="8.7109375" style="76"/>
    <col min="3329" max="3329" width="29.42578125" style="76" customWidth="1"/>
    <col min="3330" max="3331" width="8.28515625" style="76" customWidth="1"/>
    <col min="3332" max="3332" width="2.7109375" style="76" customWidth="1"/>
    <col min="3333" max="3334" width="8.28515625" style="76" customWidth="1"/>
    <col min="3335" max="3335" width="2.7109375" style="76" customWidth="1"/>
    <col min="3336" max="3337" width="8.28515625" style="76" customWidth="1"/>
    <col min="3338" max="3338" width="2.7109375" style="76" customWidth="1"/>
    <col min="3339" max="3340" width="8.28515625" style="76" customWidth="1"/>
    <col min="3341" max="3341" width="2.7109375" style="76" customWidth="1"/>
    <col min="3342" max="3343" width="8.28515625" style="76" customWidth="1"/>
    <col min="3344" max="3344" width="2.7109375" style="76" customWidth="1"/>
    <col min="3345" max="3346" width="8.28515625" style="76" customWidth="1"/>
    <col min="3347" max="3584" width="8.7109375" style="76"/>
    <col min="3585" max="3585" width="29.42578125" style="76" customWidth="1"/>
    <col min="3586" max="3587" width="8.28515625" style="76" customWidth="1"/>
    <col min="3588" max="3588" width="2.7109375" style="76" customWidth="1"/>
    <col min="3589" max="3590" width="8.28515625" style="76" customWidth="1"/>
    <col min="3591" max="3591" width="2.7109375" style="76" customWidth="1"/>
    <col min="3592" max="3593" width="8.28515625" style="76" customWidth="1"/>
    <col min="3594" max="3594" width="2.7109375" style="76" customWidth="1"/>
    <col min="3595" max="3596" width="8.28515625" style="76" customWidth="1"/>
    <col min="3597" max="3597" width="2.7109375" style="76" customWidth="1"/>
    <col min="3598" max="3599" width="8.28515625" style="76" customWidth="1"/>
    <col min="3600" max="3600" width="2.7109375" style="76" customWidth="1"/>
    <col min="3601" max="3602" width="8.28515625" style="76" customWidth="1"/>
    <col min="3603" max="3840" width="8.7109375" style="76"/>
    <col min="3841" max="3841" width="29.42578125" style="76" customWidth="1"/>
    <col min="3842" max="3843" width="8.28515625" style="76" customWidth="1"/>
    <col min="3844" max="3844" width="2.7109375" style="76" customWidth="1"/>
    <col min="3845" max="3846" width="8.28515625" style="76" customWidth="1"/>
    <col min="3847" max="3847" width="2.7109375" style="76" customWidth="1"/>
    <col min="3848" max="3849" width="8.28515625" style="76" customWidth="1"/>
    <col min="3850" max="3850" width="2.7109375" style="76" customWidth="1"/>
    <col min="3851" max="3852" width="8.28515625" style="76" customWidth="1"/>
    <col min="3853" max="3853" width="2.7109375" style="76" customWidth="1"/>
    <col min="3854" max="3855" width="8.28515625" style="76" customWidth="1"/>
    <col min="3856" max="3856" width="2.7109375" style="76" customWidth="1"/>
    <col min="3857" max="3858" width="8.28515625" style="76" customWidth="1"/>
    <col min="3859" max="4096" width="8.7109375" style="76"/>
    <col min="4097" max="4097" width="29.42578125" style="76" customWidth="1"/>
    <col min="4098" max="4099" width="8.28515625" style="76" customWidth="1"/>
    <col min="4100" max="4100" width="2.7109375" style="76" customWidth="1"/>
    <col min="4101" max="4102" width="8.28515625" style="76" customWidth="1"/>
    <col min="4103" max="4103" width="2.7109375" style="76" customWidth="1"/>
    <col min="4104" max="4105" width="8.28515625" style="76" customWidth="1"/>
    <col min="4106" max="4106" width="2.7109375" style="76" customWidth="1"/>
    <col min="4107" max="4108" width="8.28515625" style="76" customWidth="1"/>
    <col min="4109" max="4109" width="2.7109375" style="76" customWidth="1"/>
    <col min="4110" max="4111" width="8.28515625" style="76" customWidth="1"/>
    <col min="4112" max="4112" width="2.7109375" style="76" customWidth="1"/>
    <col min="4113" max="4114" width="8.28515625" style="76" customWidth="1"/>
    <col min="4115" max="4352" width="8.7109375" style="76"/>
    <col min="4353" max="4353" width="29.42578125" style="76" customWidth="1"/>
    <col min="4354" max="4355" width="8.28515625" style="76" customWidth="1"/>
    <col min="4356" max="4356" width="2.7109375" style="76" customWidth="1"/>
    <col min="4357" max="4358" width="8.28515625" style="76" customWidth="1"/>
    <col min="4359" max="4359" width="2.7109375" style="76" customWidth="1"/>
    <col min="4360" max="4361" width="8.28515625" style="76" customWidth="1"/>
    <col min="4362" max="4362" width="2.7109375" style="76" customWidth="1"/>
    <col min="4363" max="4364" width="8.28515625" style="76" customWidth="1"/>
    <col min="4365" max="4365" width="2.7109375" style="76" customWidth="1"/>
    <col min="4366" max="4367" width="8.28515625" style="76" customWidth="1"/>
    <col min="4368" max="4368" width="2.7109375" style="76" customWidth="1"/>
    <col min="4369" max="4370" width="8.28515625" style="76" customWidth="1"/>
    <col min="4371" max="4608" width="8.7109375" style="76"/>
    <col min="4609" max="4609" width="29.42578125" style="76" customWidth="1"/>
    <col min="4610" max="4611" width="8.28515625" style="76" customWidth="1"/>
    <col min="4612" max="4612" width="2.7109375" style="76" customWidth="1"/>
    <col min="4613" max="4614" width="8.28515625" style="76" customWidth="1"/>
    <col min="4615" max="4615" width="2.7109375" style="76" customWidth="1"/>
    <col min="4616" max="4617" width="8.28515625" style="76" customWidth="1"/>
    <col min="4618" max="4618" width="2.7109375" style="76" customWidth="1"/>
    <col min="4619" max="4620" width="8.28515625" style="76" customWidth="1"/>
    <col min="4621" max="4621" width="2.7109375" style="76" customWidth="1"/>
    <col min="4622" max="4623" width="8.28515625" style="76" customWidth="1"/>
    <col min="4624" max="4624" width="2.7109375" style="76" customWidth="1"/>
    <col min="4625" max="4626" width="8.28515625" style="76" customWidth="1"/>
    <col min="4627" max="4864" width="8.7109375" style="76"/>
    <col min="4865" max="4865" width="29.42578125" style="76" customWidth="1"/>
    <col min="4866" max="4867" width="8.28515625" style="76" customWidth="1"/>
    <col min="4868" max="4868" width="2.7109375" style="76" customWidth="1"/>
    <col min="4869" max="4870" width="8.28515625" style="76" customWidth="1"/>
    <col min="4871" max="4871" width="2.7109375" style="76" customWidth="1"/>
    <col min="4872" max="4873" width="8.28515625" style="76" customWidth="1"/>
    <col min="4874" max="4874" width="2.7109375" style="76" customWidth="1"/>
    <col min="4875" max="4876" width="8.28515625" style="76" customWidth="1"/>
    <col min="4877" max="4877" width="2.7109375" style="76" customWidth="1"/>
    <col min="4878" max="4879" width="8.28515625" style="76" customWidth="1"/>
    <col min="4880" max="4880" width="2.7109375" style="76" customWidth="1"/>
    <col min="4881" max="4882" width="8.28515625" style="76" customWidth="1"/>
    <col min="4883" max="5120" width="8.7109375" style="76"/>
    <col min="5121" max="5121" width="29.42578125" style="76" customWidth="1"/>
    <col min="5122" max="5123" width="8.28515625" style="76" customWidth="1"/>
    <col min="5124" max="5124" width="2.7109375" style="76" customWidth="1"/>
    <col min="5125" max="5126" width="8.28515625" style="76" customWidth="1"/>
    <col min="5127" max="5127" width="2.7109375" style="76" customWidth="1"/>
    <col min="5128" max="5129" width="8.28515625" style="76" customWidth="1"/>
    <col min="5130" max="5130" width="2.7109375" style="76" customWidth="1"/>
    <col min="5131" max="5132" width="8.28515625" style="76" customWidth="1"/>
    <col min="5133" max="5133" width="2.7109375" style="76" customWidth="1"/>
    <col min="5134" max="5135" width="8.28515625" style="76" customWidth="1"/>
    <col min="5136" max="5136" width="2.7109375" style="76" customWidth="1"/>
    <col min="5137" max="5138" width="8.28515625" style="76" customWidth="1"/>
    <col min="5139" max="5376" width="8.7109375" style="76"/>
    <col min="5377" max="5377" width="29.42578125" style="76" customWidth="1"/>
    <col min="5378" max="5379" width="8.28515625" style="76" customWidth="1"/>
    <col min="5380" max="5380" width="2.7109375" style="76" customWidth="1"/>
    <col min="5381" max="5382" width="8.28515625" style="76" customWidth="1"/>
    <col min="5383" max="5383" width="2.7109375" style="76" customWidth="1"/>
    <col min="5384" max="5385" width="8.28515625" style="76" customWidth="1"/>
    <col min="5386" max="5386" width="2.7109375" style="76" customWidth="1"/>
    <col min="5387" max="5388" width="8.28515625" style="76" customWidth="1"/>
    <col min="5389" max="5389" width="2.7109375" style="76" customWidth="1"/>
    <col min="5390" max="5391" width="8.28515625" style="76" customWidth="1"/>
    <col min="5392" max="5392" width="2.7109375" style="76" customWidth="1"/>
    <col min="5393" max="5394" width="8.28515625" style="76" customWidth="1"/>
    <col min="5395" max="5632" width="8.7109375" style="76"/>
    <col min="5633" max="5633" width="29.42578125" style="76" customWidth="1"/>
    <col min="5634" max="5635" width="8.28515625" style="76" customWidth="1"/>
    <col min="5636" max="5636" width="2.7109375" style="76" customWidth="1"/>
    <col min="5637" max="5638" width="8.28515625" style="76" customWidth="1"/>
    <col min="5639" max="5639" width="2.7109375" style="76" customWidth="1"/>
    <col min="5640" max="5641" width="8.28515625" style="76" customWidth="1"/>
    <col min="5642" max="5642" width="2.7109375" style="76" customWidth="1"/>
    <col min="5643" max="5644" width="8.28515625" style="76" customWidth="1"/>
    <col min="5645" max="5645" width="2.7109375" style="76" customWidth="1"/>
    <col min="5646" max="5647" width="8.28515625" style="76" customWidth="1"/>
    <col min="5648" max="5648" width="2.7109375" style="76" customWidth="1"/>
    <col min="5649" max="5650" width="8.28515625" style="76" customWidth="1"/>
    <col min="5651" max="5888" width="8.7109375" style="76"/>
    <col min="5889" max="5889" width="29.42578125" style="76" customWidth="1"/>
    <col min="5890" max="5891" width="8.28515625" style="76" customWidth="1"/>
    <col min="5892" max="5892" width="2.7109375" style="76" customWidth="1"/>
    <col min="5893" max="5894" width="8.28515625" style="76" customWidth="1"/>
    <col min="5895" max="5895" width="2.7109375" style="76" customWidth="1"/>
    <col min="5896" max="5897" width="8.28515625" style="76" customWidth="1"/>
    <col min="5898" max="5898" width="2.7109375" style="76" customWidth="1"/>
    <col min="5899" max="5900" width="8.28515625" style="76" customWidth="1"/>
    <col min="5901" max="5901" width="2.7109375" style="76" customWidth="1"/>
    <col min="5902" max="5903" width="8.28515625" style="76" customWidth="1"/>
    <col min="5904" max="5904" width="2.7109375" style="76" customWidth="1"/>
    <col min="5905" max="5906" width="8.28515625" style="76" customWidth="1"/>
    <col min="5907" max="6144" width="8.7109375" style="76"/>
    <col min="6145" max="6145" width="29.42578125" style="76" customWidth="1"/>
    <col min="6146" max="6147" width="8.28515625" style="76" customWidth="1"/>
    <col min="6148" max="6148" width="2.7109375" style="76" customWidth="1"/>
    <col min="6149" max="6150" width="8.28515625" style="76" customWidth="1"/>
    <col min="6151" max="6151" width="2.7109375" style="76" customWidth="1"/>
    <col min="6152" max="6153" width="8.28515625" style="76" customWidth="1"/>
    <col min="6154" max="6154" width="2.7109375" style="76" customWidth="1"/>
    <col min="6155" max="6156" width="8.28515625" style="76" customWidth="1"/>
    <col min="6157" max="6157" width="2.7109375" style="76" customWidth="1"/>
    <col min="6158" max="6159" width="8.28515625" style="76" customWidth="1"/>
    <col min="6160" max="6160" width="2.7109375" style="76" customWidth="1"/>
    <col min="6161" max="6162" width="8.28515625" style="76" customWidth="1"/>
    <col min="6163" max="6400" width="8.7109375" style="76"/>
    <col min="6401" max="6401" width="29.42578125" style="76" customWidth="1"/>
    <col min="6402" max="6403" width="8.28515625" style="76" customWidth="1"/>
    <col min="6404" max="6404" width="2.7109375" style="76" customWidth="1"/>
    <col min="6405" max="6406" width="8.28515625" style="76" customWidth="1"/>
    <col min="6407" max="6407" width="2.7109375" style="76" customWidth="1"/>
    <col min="6408" max="6409" width="8.28515625" style="76" customWidth="1"/>
    <col min="6410" max="6410" width="2.7109375" style="76" customWidth="1"/>
    <col min="6411" max="6412" width="8.28515625" style="76" customWidth="1"/>
    <col min="6413" max="6413" width="2.7109375" style="76" customWidth="1"/>
    <col min="6414" max="6415" width="8.28515625" style="76" customWidth="1"/>
    <col min="6416" max="6416" width="2.7109375" style="76" customWidth="1"/>
    <col min="6417" max="6418" width="8.28515625" style="76" customWidth="1"/>
    <col min="6419" max="6656" width="8.7109375" style="76"/>
    <col min="6657" max="6657" width="29.42578125" style="76" customWidth="1"/>
    <col min="6658" max="6659" width="8.28515625" style="76" customWidth="1"/>
    <col min="6660" max="6660" width="2.7109375" style="76" customWidth="1"/>
    <col min="6661" max="6662" width="8.28515625" style="76" customWidth="1"/>
    <col min="6663" max="6663" width="2.7109375" style="76" customWidth="1"/>
    <col min="6664" max="6665" width="8.28515625" style="76" customWidth="1"/>
    <col min="6666" max="6666" width="2.7109375" style="76" customWidth="1"/>
    <col min="6667" max="6668" width="8.28515625" style="76" customWidth="1"/>
    <col min="6669" max="6669" width="2.7109375" style="76" customWidth="1"/>
    <col min="6670" max="6671" width="8.28515625" style="76" customWidth="1"/>
    <col min="6672" max="6672" width="2.7109375" style="76" customWidth="1"/>
    <col min="6673" max="6674" width="8.28515625" style="76" customWidth="1"/>
    <col min="6675" max="6912" width="8.7109375" style="76"/>
    <col min="6913" max="6913" width="29.42578125" style="76" customWidth="1"/>
    <col min="6914" max="6915" width="8.28515625" style="76" customWidth="1"/>
    <col min="6916" max="6916" width="2.7109375" style="76" customWidth="1"/>
    <col min="6917" max="6918" width="8.28515625" style="76" customWidth="1"/>
    <col min="6919" max="6919" width="2.7109375" style="76" customWidth="1"/>
    <col min="6920" max="6921" width="8.28515625" style="76" customWidth="1"/>
    <col min="6922" max="6922" width="2.7109375" style="76" customWidth="1"/>
    <col min="6923" max="6924" width="8.28515625" style="76" customWidth="1"/>
    <col min="6925" max="6925" width="2.7109375" style="76" customWidth="1"/>
    <col min="6926" max="6927" width="8.28515625" style="76" customWidth="1"/>
    <col min="6928" max="6928" width="2.7109375" style="76" customWidth="1"/>
    <col min="6929" max="6930" width="8.28515625" style="76" customWidth="1"/>
    <col min="6931" max="7168" width="8.7109375" style="76"/>
    <col min="7169" max="7169" width="29.42578125" style="76" customWidth="1"/>
    <col min="7170" max="7171" width="8.28515625" style="76" customWidth="1"/>
    <col min="7172" max="7172" width="2.7109375" style="76" customWidth="1"/>
    <col min="7173" max="7174" width="8.28515625" style="76" customWidth="1"/>
    <col min="7175" max="7175" width="2.7109375" style="76" customWidth="1"/>
    <col min="7176" max="7177" width="8.28515625" style="76" customWidth="1"/>
    <col min="7178" max="7178" width="2.7109375" style="76" customWidth="1"/>
    <col min="7179" max="7180" width="8.28515625" style="76" customWidth="1"/>
    <col min="7181" max="7181" width="2.7109375" style="76" customWidth="1"/>
    <col min="7182" max="7183" width="8.28515625" style="76" customWidth="1"/>
    <col min="7184" max="7184" width="2.7109375" style="76" customWidth="1"/>
    <col min="7185" max="7186" width="8.28515625" style="76" customWidth="1"/>
    <col min="7187" max="7424" width="8.7109375" style="76"/>
    <col min="7425" max="7425" width="29.42578125" style="76" customWidth="1"/>
    <col min="7426" max="7427" width="8.28515625" style="76" customWidth="1"/>
    <col min="7428" max="7428" width="2.7109375" style="76" customWidth="1"/>
    <col min="7429" max="7430" width="8.28515625" style="76" customWidth="1"/>
    <col min="7431" max="7431" width="2.7109375" style="76" customWidth="1"/>
    <col min="7432" max="7433" width="8.28515625" style="76" customWidth="1"/>
    <col min="7434" max="7434" width="2.7109375" style="76" customWidth="1"/>
    <col min="7435" max="7436" width="8.28515625" style="76" customWidth="1"/>
    <col min="7437" max="7437" width="2.7109375" style="76" customWidth="1"/>
    <col min="7438" max="7439" width="8.28515625" style="76" customWidth="1"/>
    <col min="7440" max="7440" width="2.7109375" style="76" customWidth="1"/>
    <col min="7441" max="7442" width="8.28515625" style="76" customWidth="1"/>
    <col min="7443" max="7680" width="8.7109375" style="76"/>
    <col min="7681" max="7681" width="29.42578125" style="76" customWidth="1"/>
    <col min="7682" max="7683" width="8.28515625" style="76" customWidth="1"/>
    <col min="7684" max="7684" width="2.7109375" style="76" customWidth="1"/>
    <col min="7685" max="7686" width="8.28515625" style="76" customWidth="1"/>
    <col min="7687" max="7687" width="2.7109375" style="76" customWidth="1"/>
    <col min="7688" max="7689" width="8.28515625" style="76" customWidth="1"/>
    <col min="7690" max="7690" width="2.7109375" style="76" customWidth="1"/>
    <col min="7691" max="7692" width="8.28515625" style="76" customWidth="1"/>
    <col min="7693" max="7693" width="2.7109375" style="76" customWidth="1"/>
    <col min="7694" max="7695" width="8.28515625" style="76" customWidth="1"/>
    <col min="7696" max="7696" width="2.7109375" style="76" customWidth="1"/>
    <col min="7697" max="7698" width="8.28515625" style="76" customWidth="1"/>
    <col min="7699" max="7936" width="8.7109375" style="76"/>
    <col min="7937" max="7937" width="29.42578125" style="76" customWidth="1"/>
    <col min="7938" max="7939" width="8.28515625" style="76" customWidth="1"/>
    <col min="7940" max="7940" width="2.7109375" style="76" customWidth="1"/>
    <col min="7941" max="7942" width="8.28515625" style="76" customWidth="1"/>
    <col min="7943" max="7943" width="2.7109375" style="76" customWidth="1"/>
    <col min="7944" max="7945" width="8.28515625" style="76" customWidth="1"/>
    <col min="7946" max="7946" width="2.7109375" style="76" customWidth="1"/>
    <col min="7947" max="7948" width="8.28515625" style="76" customWidth="1"/>
    <col min="7949" max="7949" width="2.7109375" style="76" customWidth="1"/>
    <col min="7950" max="7951" width="8.28515625" style="76" customWidth="1"/>
    <col min="7952" max="7952" width="2.7109375" style="76" customWidth="1"/>
    <col min="7953" max="7954" width="8.28515625" style="76" customWidth="1"/>
    <col min="7955" max="8192" width="8.7109375" style="76"/>
    <col min="8193" max="8193" width="29.42578125" style="76" customWidth="1"/>
    <col min="8194" max="8195" width="8.28515625" style="76" customWidth="1"/>
    <col min="8196" max="8196" width="2.7109375" style="76" customWidth="1"/>
    <col min="8197" max="8198" width="8.28515625" style="76" customWidth="1"/>
    <col min="8199" max="8199" width="2.7109375" style="76" customWidth="1"/>
    <col min="8200" max="8201" width="8.28515625" style="76" customWidth="1"/>
    <col min="8202" max="8202" width="2.7109375" style="76" customWidth="1"/>
    <col min="8203" max="8204" width="8.28515625" style="76" customWidth="1"/>
    <col min="8205" max="8205" width="2.7109375" style="76" customWidth="1"/>
    <col min="8206" max="8207" width="8.28515625" style="76" customWidth="1"/>
    <col min="8208" max="8208" width="2.7109375" style="76" customWidth="1"/>
    <col min="8209" max="8210" width="8.28515625" style="76" customWidth="1"/>
    <col min="8211" max="8448" width="8.7109375" style="76"/>
    <col min="8449" max="8449" width="29.42578125" style="76" customWidth="1"/>
    <col min="8450" max="8451" width="8.28515625" style="76" customWidth="1"/>
    <col min="8452" max="8452" width="2.7109375" style="76" customWidth="1"/>
    <col min="8453" max="8454" width="8.28515625" style="76" customWidth="1"/>
    <col min="8455" max="8455" width="2.7109375" style="76" customWidth="1"/>
    <col min="8456" max="8457" width="8.28515625" style="76" customWidth="1"/>
    <col min="8458" max="8458" width="2.7109375" style="76" customWidth="1"/>
    <col min="8459" max="8460" width="8.28515625" style="76" customWidth="1"/>
    <col min="8461" max="8461" width="2.7109375" style="76" customWidth="1"/>
    <col min="8462" max="8463" width="8.28515625" style="76" customWidth="1"/>
    <col min="8464" max="8464" width="2.7109375" style="76" customWidth="1"/>
    <col min="8465" max="8466" width="8.28515625" style="76" customWidth="1"/>
    <col min="8467" max="8704" width="8.7109375" style="76"/>
    <col min="8705" max="8705" width="29.42578125" style="76" customWidth="1"/>
    <col min="8706" max="8707" width="8.28515625" style="76" customWidth="1"/>
    <col min="8708" max="8708" width="2.7109375" style="76" customWidth="1"/>
    <col min="8709" max="8710" width="8.28515625" style="76" customWidth="1"/>
    <col min="8711" max="8711" width="2.7109375" style="76" customWidth="1"/>
    <col min="8712" max="8713" width="8.28515625" style="76" customWidth="1"/>
    <col min="8714" max="8714" width="2.7109375" style="76" customWidth="1"/>
    <col min="8715" max="8716" width="8.28515625" style="76" customWidth="1"/>
    <col min="8717" max="8717" width="2.7109375" style="76" customWidth="1"/>
    <col min="8718" max="8719" width="8.28515625" style="76" customWidth="1"/>
    <col min="8720" max="8720" width="2.7109375" style="76" customWidth="1"/>
    <col min="8721" max="8722" width="8.28515625" style="76" customWidth="1"/>
    <col min="8723" max="8960" width="8.7109375" style="76"/>
    <col min="8961" max="8961" width="29.42578125" style="76" customWidth="1"/>
    <col min="8962" max="8963" width="8.28515625" style="76" customWidth="1"/>
    <col min="8964" max="8964" width="2.7109375" style="76" customWidth="1"/>
    <col min="8965" max="8966" width="8.28515625" style="76" customWidth="1"/>
    <col min="8967" max="8967" width="2.7109375" style="76" customWidth="1"/>
    <col min="8968" max="8969" width="8.28515625" style="76" customWidth="1"/>
    <col min="8970" max="8970" width="2.7109375" style="76" customWidth="1"/>
    <col min="8971" max="8972" width="8.28515625" style="76" customWidth="1"/>
    <col min="8973" max="8973" width="2.7109375" style="76" customWidth="1"/>
    <col min="8974" max="8975" width="8.28515625" style="76" customWidth="1"/>
    <col min="8976" max="8976" width="2.7109375" style="76" customWidth="1"/>
    <col min="8977" max="8978" width="8.28515625" style="76" customWidth="1"/>
    <col min="8979" max="9216" width="8.7109375" style="76"/>
    <col min="9217" max="9217" width="29.42578125" style="76" customWidth="1"/>
    <col min="9218" max="9219" width="8.28515625" style="76" customWidth="1"/>
    <col min="9220" max="9220" width="2.7109375" style="76" customWidth="1"/>
    <col min="9221" max="9222" width="8.28515625" style="76" customWidth="1"/>
    <col min="9223" max="9223" width="2.7109375" style="76" customWidth="1"/>
    <col min="9224" max="9225" width="8.28515625" style="76" customWidth="1"/>
    <col min="9226" max="9226" width="2.7109375" style="76" customWidth="1"/>
    <col min="9227" max="9228" width="8.28515625" style="76" customWidth="1"/>
    <col min="9229" max="9229" width="2.7109375" style="76" customWidth="1"/>
    <col min="9230" max="9231" width="8.28515625" style="76" customWidth="1"/>
    <col min="9232" max="9232" width="2.7109375" style="76" customWidth="1"/>
    <col min="9233" max="9234" width="8.28515625" style="76" customWidth="1"/>
    <col min="9235" max="9472" width="8.7109375" style="76"/>
    <col min="9473" max="9473" width="29.42578125" style="76" customWidth="1"/>
    <col min="9474" max="9475" width="8.28515625" style="76" customWidth="1"/>
    <col min="9476" max="9476" width="2.7109375" style="76" customWidth="1"/>
    <col min="9477" max="9478" width="8.28515625" style="76" customWidth="1"/>
    <col min="9479" max="9479" width="2.7109375" style="76" customWidth="1"/>
    <col min="9480" max="9481" width="8.28515625" style="76" customWidth="1"/>
    <col min="9482" max="9482" width="2.7109375" style="76" customWidth="1"/>
    <col min="9483" max="9484" width="8.28515625" style="76" customWidth="1"/>
    <col min="9485" max="9485" width="2.7109375" style="76" customWidth="1"/>
    <col min="9486" max="9487" width="8.28515625" style="76" customWidth="1"/>
    <col min="9488" max="9488" width="2.7109375" style="76" customWidth="1"/>
    <col min="9489" max="9490" width="8.28515625" style="76" customWidth="1"/>
    <col min="9491" max="9728" width="8.7109375" style="76"/>
    <col min="9729" max="9729" width="29.42578125" style="76" customWidth="1"/>
    <col min="9730" max="9731" width="8.28515625" style="76" customWidth="1"/>
    <col min="9732" max="9732" width="2.7109375" style="76" customWidth="1"/>
    <col min="9733" max="9734" width="8.28515625" style="76" customWidth="1"/>
    <col min="9735" max="9735" width="2.7109375" style="76" customWidth="1"/>
    <col min="9736" max="9737" width="8.28515625" style="76" customWidth="1"/>
    <col min="9738" max="9738" width="2.7109375" style="76" customWidth="1"/>
    <col min="9739" max="9740" width="8.28515625" style="76" customWidth="1"/>
    <col min="9741" max="9741" width="2.7109375" style="76" customWidth="1"/>
    <col min="9742" max="9743" width="8.28515625" style="76" customWidth="1"/>
    <col min="9744" max="9744" width="2.7109375" style="76" customWidth="1"/>
    <col min="9745" max="9746" width="8.28515625" style="76" customWidth="1"/>
    <col min="9747" max="9984" width="8.7109375" style="76"/>
    <col min="9985" max="9985" width="29.42578125" style="76" customWidth="1"/>
    <col min="9986" max="9987" width="8.28515625" style="76" customWidth="1"/>
    <col min="9988" max="9988" width="2.7109375" style="76" customWidth="1"/>
    <col min="9989" max="9990" width="8.28515625" style="76" customWidth="1"/>
    <col min="9991" max="9991" width="2.7109375" style="76" customWidth="1"/>
    <col min="9992" max="9993" width="8.28515625" style="76" customWidth="1"/>
    <col min="9994" max="9994" width="2.7109375" style="76" customWidth="1"/>
    <col min="9995" max="9996" width="8.28515625" style="76" customWidth="1"/>
    <col min="9997" max="9997" width="2.7109375" style="76" customWidth="1"/>
    <col min="9998" max="9999" width="8.28515625" style="76" customWidth="1"/>
    <col min="10000" max="10000" width="2.7109375" style="76" customWidth="1"/>
    <col min="10001" max="10002" width="8.28515625" style="76" customWidth="1"/>
    <col min="10003" max="10240" width="8.7109375" style="76"/>
    <col min="10241" max="10241" width="29.42578125" style="76" customWidth="1"/>
    <col min="10242" max="10243" width="8.28515625" style="76" customWidth="1"/>
    <col min="10244" max="10244" width="2.7109375" style="76" customWidth="1"/>
    <col min="10245" max="10246" width="8.28515625" style="76" customWidth="1"/>
    <col min="10247" max="10247" width="2.7109375" style="76" customWidth="1"/>
    <col min="10248" max="10249" width="8.28515625" style="76" customWidth="1"/>
    <col min="10250" max="10250" width="2.7109375" style="76" customWidth="1"/>
    <col min="10251" max="10252" width="8.28515625" style="76" customWidth="1"/>
    <col min="10253" max="10253" width="2.7109375" style="76" customWidth="1"/>
    <col min="10254" max="10255" width="8.28515625" style="76" customWidth="1"/>
    <col min="10256" max="10256" width="2.7109375" style="76" customWidth="1"/>
    <col min="10257" max="10258" width="8.28515625" style="76" customWidth="1"/>
    <col min="10259" max="10496" width="8.7109375" style="76"/>
    <col min="10497" max="10497" width="29.42578125" style="76" customWidth="1"/>
    <col min="10498" max="10499" width="8.28515625" style="76" customWidth="1"/>
    <col min="10500" max="10500" width="2.7109375" style="76" customWidth="1"/>
    <col min="10501" max="10502" width="8.28515625" style="76" customWidth="1"/>
    <col min="10503" max="10503" width="2.7109375" style="76" customWidth="1"/>
    <col min="10504" max="10505" width="8.28515625" style="76" customWidth="1"/>
    <col min="10506" max="10506" width="2.7109375" style="76" customWidth="1"/>
    <col min="10507" max="10508" width="8.28515625" style="76" customWidth="1"/>
    <col min="10509" max="10509" width="2.7109375" style="76" customWidth="1"/>
    <col min="10510" max="10511" width="8.28515625" style="76" customWidth="1"/>
    <col min="10512" max="10512" width="2.7109375" style="76" customWidth="1"/>
    <col min="10513" max="10514" width="8.28515625" style="76" customWidth="1"/>
    <col min="10515" max="10752" width="8.7109375" style="76"/>
    <col min="10753" max="10753" width="29.42578125" style="76" customWidth="1"/>
    <col min="10754" max="10755" width="8.28515625" style="76" customWidth="1"/>
    <col min="10756" max="10756" width="2.7109375" style="76" customWidth="1"/>
    <col min="10757" max="10758" width="8.28515625" style="76" customWidth="1"/>
    <col min="10759" max="10759" width="2.7109375" style="76" customWidth="1"/>
    <col min="10760" max="10761" width="8.28515625" style="76" customWidth="1"/>
    <col min="10762" max="10762" width="2.7109375" style="76" customWidth="1"/>
    <col min="10763" max="10764" width="8.28515625" style="76" customWidth="1"/>
    <col min="10765" max="10765" width="2.7109375" style="76" customWidth="1"/>
    <col min="10766" max="10767" width="8.28515625" style="76" customWidth="1"/>
    <col min="10768" max="10768" width="2.7109375" style="76" customWidth="1"/>
    <col min="10769" max="10770" width="8.28515625" style="76" customWidth="1"/>
    <col min="10771" max="11008" width="8.7109375" style="76"/>
    <col min="11009" max="11009" width="29.42578125" style="76" customWidth="1"/>
    <col min="11010" max="11011" width="8.28515625" style="76" customWidth="1"/>
    <col min="11012" max="11012" width="2.7109375" style="76" customWidth="1"/>
    <col min="11013" max="11014" width="8.28515625" style="76" customWidth="1"/>
    <col min="11015" max="11015" width="2.7109375" style="76" customWidth="1"/>
    <col min="11016" max="11017" width="8.28515625" style="76" customWidth="1"/>
    <col min="11018" max="11018" width="2.7109375" style="76" customWidth="1"/>
    <col min="11019" max="11020" width="8.28515625" style="76" customWidth="1"/>
    <col min="11021" max="11021" width="2.7109375" style="76" customWidth="1"/>
    <col min="11022" max="11023" width="8.28515625" style="76" customWidth="1"/>
    <col min="11024" max="11024" width="2.7109375" style="76" customWidth="1"/>
    <col min="11025" max="11026" width="8.28515625" style="76" customWidth="1"/>
    <col min="11027" max="11264" width="8.7109375" style="76"/>
    <col min="11265" max="11265" width="29.42578125" style="76" customWidth="1"/>
    <col min="11266" max="11267" width="8.28515625" style="76" customWidth="1"/>
    <col min="11268" max="11268" width="2.7109375" style="76" customWidth="1"/>
    <col min="11269" max="11270" width="8.28515625" style="76" customWidth="1"/>
    <col min="11271" max="11271" width="2.7109375" style="76" customWidth="1"/>
    <col min="11272" max="11273" width="8.28515625" style="76" customWidth="1"/>
    <col min="11274" max="11274" width="2.7109375" style="76" customWidth="1"/>
    <col min="11275" max="11276" width="8.28515625" style="76" customWidth="1"/>
    <col min="11277" max="11277" width="2.7109375" style="76" customWidth="1"/>
    <col min="11278" max="11279" width="8.28515625" style="76" customWidth="1"/>
    <col min="11280" max="11280" width="2.7109375" style="76" customWidth="1"/>
    <col min="11281" max="11282" width="8.28515625" style="76" customWidth="1"/>
    <col min="11283" max="11520" width="8.7109375" style="76"/>
    <col min="11521" max="11521" width="29.42578125" style="76" customWidth="1"/>
    <col min="11522" max="11523" width="8.28515625" style="76" customWidth="1"/>
    <col min="11524" max="11524" width="2.7109375" style="76" customWidth="1"/>
    <col min="11525" max="11526" width="8.28515625" style="76" customWidth="1"/>
    <col min="11527" max="11527" width="2.7109375" style="76" customWidth="1"/>
    <col min="11528" max="11529" width="8.28515625" style="76" customWidth="1"/>
    <col min="11530" max="11530" width="2.7109375" style="76" customWidth="1"/>
    <col min="11531" max="11532" width="8.28515625" style="76" customWidth="1"/>
    <col min="11533" max="11533" width="2.7109375" style="76" customWidth="1"/>
    <col min="11534" max="11535" width="8.28515625" style="76" customWidth="1"/>
    <col min="11536" max="11536" width="2.7109375" style="76" customWidth="1"/>
    <col min="11537" max="11538" width="8.28515625" style="76" customWidth="1"/>
    <col min="11539" max="11776" width="8.7109375" style="76"/>
    <col min="11777" max="11777" width="29.42578125" style="76" customWidth="1"/>
    <col min="11778" max="11779" width="8.28515625" style="76" customWidth="1"/>
    <col min="11780" max="11780" width="2.7109375" style="76" customWidth="1"/>
    <col min="11781" max="11782" width="8.28515625" style="76" customWidth="1"/>
    <col min="11783" max="11783" width="2.7109375" style="76" customWidth="1"/>
    <col min="11784" max="11785" width="8.28515625" style="76" customWidth="1"/>
    <col min="11786" max="11786" width="2.7109375" style="76" customWidth="1"/>
    <col min="11787" max="11788" width="8.28515625" style="76" customWidth="1"/>
    <col min="11789" max="11789" width="2.7109375" style="76" customWidth="1"/>
    <col min="11790" max="11791" width="8.28515625" style="76" customWidth="1"/>
    <col min="11792" max="11792" width="2.7109375" style="76" customWidth="1"/>
    <col min="11793" max="11794" width="8.28515625" style="76" customWidth="1"/>
    <col min="11795" max="12032" width="8.7109375" style="76"/>
    <col min="12033" max="12033" width="29.42578125" style="76" customWidth="1"/>
    <col min="12034" max="12035" width="8.28515625" style="76" customWidth="1"/>
    <col min="12036" max="12036" width="2.7109375" style="76" customWidth="1"/>
    <col min="12037" max="12038" width="8.28515625" style="76" customWidth="1"/>
    <col min="12039" max="12039" width="2.7109375" style="76" customWidth="1"/>
    <col min="12040" max="12041" width="8.28515625" style="76" customWidth="1"/>
    <col min="12042" max="12042" width="2.7109375" style="76" customWidth="1"/>
    <col min="12043" max="12044" width="8.28515625" style="76" customWidth="1"/>
    <col min="12045" max="12045" width="2.7109375" style="76" customWidth="1"/>
    <col min="12046" max="12047" width="8.28515625" style="76" customWidth="1"/>
    <col min="12048" max="12048" width="2.7109375" style="76" customWidth="1"/>
    <col min="12049" max="12050" width="8.28515625" style="76" customWidth="1"/>
    <col min="12051" max="12288" width="8.7109375" style="76"/>
    <col min="12289" max="12289" width="29.42578125" style="76" customWidth="1"/>
    <col min="12290" max="12291" width="8.28515625" style="76" customWidth="1"/>
    <col min="12292" max="12292" width="2.7109375" style="76" customWidth="1"/>
    <col min="12293" max="12294" width="8.28515625" style="76" customWidth="1"/>
    <col min="12295" max="12295" width="2.7109375" style="76" customWidth="1"/>
    <col min="12296" max="12297" width="8.28515625" style="76" customWidth="1"/>
    <col min="12298" max="12298" width="2.7109375" style="76" customWidth="1"/>
    <col min="12299" max="12300" width="8.28515625" style="76" customWidth="1"/>
    <col min="12301" max="12301" width="2.7109375" style="76" customWidth="1"/>
    <col min="12302" max="12303" width="8.28515625" style="76" customWidth="1"/>
    <col min="12304" max="12304" width="2.7109375" style="76" customWidth="1"/>
    <col min="12305" max="12306" width="8.28515625" style="76" customWidth="1"/>
    <col min="12307" max="12544" width="8.7109375" style="76"/>
    <col min="12545" max="12545" width="29.42578125" style="76" customWidth="1"/>
    <col min="12546" max="12547" width="8.28515625" style="76" customWidth="1"/>
    <col min="12548" max="12548" width="2.7109375" style="76" customWidth="1"/>
    <col min="12549" max="12550" width="8.28515625" style="76" customWidth="1"/>
    <col min="12551" max="12551" width="2.7109375" style="76" customWidth="1"/>
    <col min="12552" max="12553" width="8.28515625" style="76" customWidth="1"/>
    <col min="12554" max="12554" width="2.7109375" style="76" customWidth="1"/>
    <col min="12555" max="12556" width="8.28515625" style="76" customWidth="1"/>
    <col min="12557" max="12557" width="2.7109375" style="76" customWidth="1"/>
    <col min="12558" max="12559" width="8.28515625" style="76" customWidth="1"/>
    <col min="12560" max="12560" width="2.7109375" style="76" customWidth="1"/>
    <col min="12561" max="12562" width="8.28515625" style="76" customWidth="1"/>
    <col min="12563" max="12800" width="8.7109375" style="76"/>
    <col min="12801" max="12801" width="29.42578125" style="76" customWidth="1"/>
    <col min="12802" max="12803" width="8.28515625" style="76" customWidth="1"/>
    <col min="12804" max="12804" width="2.7109375" style="76" customWidth="1"/>
    <col min="12805" max="12806" width="8.28515625" style="76" customWidth="1"/>
    <col min="12807" max="12807" width="2.7109375" style="76" customWidth="1"/>
    <col min="12808" max="12809" width="8.28515625" style="76" customWidth="1"/>
    <col min="12810" max="12810" width="2.7109375" style="76" customWidth="1"/>
    <col min="12811" max="12812" width="8.28515625" style="76" customWidth="1"/>
    <col min="12813" max="12813" width="2.7109375" style="76" customWidth="1"/>
    <col min="12814" max="12815" width="8.28515625" style="76" customWidth="1"/>
    <col min="12816" max="12816" width="2.7109375" style="76" customWidth="1"/>
    <col min="12817" max="12818" width="8.28515625" style="76" customWidth="1"/>
    <col min="12819" max="13056" width="8.7109375" style="76"/>
    <col min="13057" max="13057" width="29.42578125" style="76" customWidth="1"/>
    <col min="13058" max="13059" width="8.28515625" style="76" customWidth="1"/>
    <col min="13060" max="13060" width="2.7109375" style="76" customWidth="1"/>
    <col min="13061" max="13062" width="8.28515625" style="76" customWidth="1"/>
    <col min="13063" max="13063" width="2.7109375" style="76" customWidth="1"/>
    <col min="13064" max="13065" width="8.28515625" style="76" customWidth="1"/>
    <col min="13066" max="13066" width="2.7109375" style="76" customWidth="1"/>
    <col min="13067" max="13068" width="8.28515625" style="76" customWidth="1"/>
    <col min="13069" max="13069" width="2.7109375" style="76" customWidth="1"/>
    <col min="13070" max="13071" width="8.28515625" style="76" customWidth="1"/>
    <col min="13072" max="13072" width="2.7109375" style="76" customWidth="1"/>
    <col min="13073" max="13074" width="8.28515625" style="76" customWidth="1"/>
    <col min="13075" max="13312" width="8.7109375" style="76"/>
    <col min="13313" max="13313" width="29.42578125" style="76" customWidth="1"/>
    <col min="13314" max="13315" width="8.28515625" style="76" customWidth="1"/>
    <col min="13316" max="13316" width="2.7109375" style="76" customWidth="1"/>
    <col min="13317" max="13318" width="8.28515625" style="76" customWidth="1"/>
    <col min="13319" max="13319" width="2.7109375" style="76" customWidth="1"/>
    <col min="13320" max="13321" width="8.28515625" style="76" customWidth="1"/>
    <col min="13322" max="13322" width="2.7109375" style="76" customWidth="1"/>
    <col min="13323" max="13324" width="8.28515625" style="76" customWidth="1"/>
    <col min="13325" max="13325" width="2.7109375" style="76" customWidth="1"/>
    <col min="13326" max="13327" width="8.28515625" style="76" customWidth="1"/>
    <col min="13328" max="13328" width="2.7109375" style="76" customWidth="1"/>
    <col min="13329" max="13330" width="8.28515625" style="76" customWidth="1"/>
    <col min="13331" max="13568" width="8.7109375" style="76"/>
    <col min="13569" max="13569" width="29.42578125" style="76" customWidth="1"/>
    <col min="13570" max="13571" width="8.28515625" style="76" customWidth="1"/>
    <col min="13572" max="13572" width="2.7109375" style="76" customWidth="1"/>
    <col min="13573" max="13574" width="8.28515625" style="76" customWidth="1"/>
    <col min="13575" max="13575" width="2.7109375" style="76" customWidth="1"/>
    <col min="13576" max="13577" width="8.28515625" style="76" customWidth="1"/>
    <col min="13578" max="13578" width="2.7109375" style="76" customWidth="1"/>
    <col min="13579" max="13580" width="8.28515625" style="76" customWidth="1"/>
    <col min="13581" max="13581" width="2.7109375" style="76" customWidth="1"/>
    <col min="13582" max="13583" width="8.28515625" style="76" customWidth="1"/>
    <col min="13584" max="13584" width="2.7109375" style="76" customWidth="1"/>
    <col min="13585" max="13586" width="8.28515625" style="76" customWidth="1"/>
    <col min="13587" max="13824" width="8.7109375" style="76"/>
    <col min="13825" max="13825" width="29.42578125" style="76" customWidth="1"/>
    <col min="13826" max="13827" width="8.28515625" style="76" customWidth="1"/>
    <col min="13828" max="13828" width="2.7109375" style="76" customWidth="1"/>
    <col min="13829" max="13830" width="8.28515625" style="76" customWidth="1"/>
    <col min="13831" max="13831" width="2.7109375" style="76" customWidth="1"/>
    <col min="13832" max="13833" width="8.28515625" style="76" customWidth="1"/>
    <col min="13834" max="13834" width="2.7109375" style="76" customWidth="1"/>
    <col min="13835" max="13836" width="8.28515625" style="76" customWidth="1"/>
    <col min="13837" max="13837" width="2.7109375" style="76" customWidth="1"/>
    <col min="13838" max="13839" width="8.28515625" style="76" customWidth="1"/>
    <col min="13840" max="13840" width="2.7109375" style="76" customWidth="1"/>
    <col min="13841" max="13842" width="8.28515625" style="76" customWidth="1"/>
    <col min="13843" max="14080" width="8.7109375" style="76"/>
    <col min="14081" max="14081" width="29.42578125" style="76" customWidth="1"/>
    <col min="14082" max="14083" width="8.28515625" style="76" customWidth="1"/>
    <col min="14084" max="14084" width="2.7109375" style="76" customWidth="1"/>
    <col min="14085" max="14086" width="8.28515625" style="76" customWidth="1"/>
    <col min="14087" max="14087" width="2.7109375" style="76" customWidth="1"/>
    <col min="14088" max="14089" width="8.28515625" style="76" customWidth="1"/>
    <col min="14090" max="14090" width="2.7109375" style="76" customWidth="1"/>
    <col min="14091" max="14092" width="8.28515625" style="76" customWidth="1"/>
    <col min="14093" max="14093" width="2.7109375" style="76" customWidth="1"/>
    <col min="14094" max="14095" width="8.28515625" style="76" customWidth="1"/>
    <col min="14096" max="14096" width="2.7109375" style="76" customWidth="1"/>
    <col min="14097" max="14098" width="8.28515625" style="76" customWidth="1"/>
    <col min="14099" max="14336" width="8.7109375" style="76"/>
    <col min="14337" max="14337" width="29.42578125" style="76" customWidth="1"/>
    <col min="14338" max="14339" width="8.28515625" style="76" customWidth="1"/>
    <col min="14340" max="14340" width="2.7109375" style="76" customWidth="1"/>
    <col min="14341" max="14342" width="8.28515625" style="76" customWidth="1"/>
    <col min="14343" max="14343" width="2.7109375" style="76" customWidth="1"/>
    <col min="14344" max="14345" width="8.28515625" style="76" customWidth="1"/>
    <col min="14346" max="14346" width="2.7109375" style="76" customWidth="1"/>
    <col min="14347" max="14348" width="8.28515625" style="76" customWidth="1"/>
    <col min="14349" max="14349" width="2.7109375" style="76" customWidth="1"/>
    <col min="14350" max="14351" width="8.28515625" style="76" customWidth="1"/>
    <col min="14352" max="14352" width="2.7109375" style="76" customWidth="1"/>
    <col min="14353" max="14354" width="8.28515625" style="76" customWidth="1"/>
    <col min="14355" max="14592" width="8.7109375" style="76"/>
    <col min="14593" max="14593" width="29.42578125" style="76" customWidth="1"/>
    <col min="14594" max="14595" width="8.28515625" style="76" customWidth="1"/>
    <col min="14596" max="14596" width="2.7109375" style="76" customWidth="1"/>
    <col min="14597" max="14598" width="8.28515625" style="76" customWidth="1"/>
    <col min="14599" max="14599" width="2.7109375" style="76" customWidth="1"/>
    <col min="14600" max="14601" width="8.28515625" style="76" customWidth="1"/>
    <col min="14602" max="14602" width="2.7109375" style="76" customWidth="1"/>
    <col min="14603" max="14604" width="8.28515625" style="76" customWidth="1"/>
    <col min="14605" max="14605" width="2.7109375" style="76" customWidth="1"/>
    <col min="14606" max="14607" width="8.28515625" style="76" customWidth="1"/>
    <col min="14608" max="14608" width="2.7109375" style="76" customWidth="1"/>
    <col min="14609" max="14610" width="8.28515625" style="76" customWidth="1"/>
    <col min="14611" max="14848" width="8.7109375" style="76"/>
    <col min="14849" max="14849" width="29.42578125" style="76" customWidth="1"/>
    <col min="14850" max="14851" width="8.28515625" style="76" customWidth="1"/>
    <col min="14852" max="14852" width="2.7109375" style="76" customWidth="1"/>
    <col min="14853" max="14854" width="8.28515625" style="76" customWidth="1"/>
    <col min="14855" max="14855" width="2.7109375" style="76" customWidth="1"/>
    <col min="14856" max="14857" width="8.28515625" style="76" customWidth="1"/>
    <col min="14858" max="14858" width="2.7109375" style="76" customWidth="1"/>
    <col min="14859" max="14860" width="8.28515625" style="76" customWidth="1"/>
    <col min="14861" max="14861" width="2.7109375" style="76" customWidth="1"/>
    <col min="14862" max="14863" width="8.28515625" style="76" customWidth="1"/>
    <col min="14864" max="14864" width="2.7109375" style="76" customWidth="1"/>
    <col min="14865" max="14866" width="8.28515625" style="76" customWidth="1"/>
    <col min="14867" max="15104" width="8.7109375" style="76"/>
    <col min="15105" max="15105" width="29.42578125" style="76" customWidth="1"/>
    <col min="15106" max="15107" width="8.28515625" style="76" customWidth="1"/>
    <col min="15108" max="15108" width="2.7109375" style="76" customWidth="1"/>
    <col min="15109" max="15110" width="8.28515625" style="76" customWidth="1"/>
    <col min="15111" max="15111" width="2.7109375" style="76" customWidth="1"/>
    <col min="15112" max="15113" width="8.28515625" style="76" customWidth="1"/>
    <col min="15114" max="15114" width="2.7109375" style="76" customWidth="1"/>
    <col min="15115" max="15116" width="8.28515625" style="76" customWidth="1"/>
    <col min="15117" max="15117" width="2.7109375" style="76" customWidth="1"/>
    <col min="15118" max="15119" width="8.28515625" style="76" customWidth="1"/>
    <col min="15120" max="15120" width="2.7109375" style="76" customWidth="1"/>
    <col min="15121" max="15122" width="8.28515625" style="76" customWidth="1"/>
    <col min="15123" max="15360" width="8.7109375" style="76"/>
    <col min="15361" max="15361" width="29.42578125" style="76" customWidth="1"/>
    <col min="15362" max="15363" width="8.28515625" style="76" customWidth="1"/>
    <col min="15364" max="15364" width="2.7109375" style="76" customWidth="1"/>
    <col min="15365" max="15366" width="8.28515625" style="76" customWidth="1"/>
    <col min="15367" max="15367" width="2.7109375" style="76" customWidth="1"/>
    <col min="15368" max="15369" width="8.28515625" style="76" customWidth="1"/>
    <col min="15370" max="15370" width="2.7109375" style="76" customWidth="1"/>
    <col min="15371" max="15372" width="8.28515625" style="76" customWidth="1"/>
    <col min="15373" max="15373" width="2.7109375" style="76" customWidth="1"/>
    <col min="15374" max="15375" width="8.28515625" style="76" customWidth="1"/>
    <col min="15376" max="15376" width="2.7109375" style="76" customWidth="1"/>
    <col min="15377" max="15378" width="8.28515625" style="76" customWidth="1"/>
    <col min="15379" max="15616" width="8.7109375" style="76"/>
    <col min="15617" max="15617" width="29.42578125" style="76" customWidth="1"/>
    <col min="15618" max="15619" width="8.28515625" style="76" customWidth="1"/>
    <col min="15620" max="15620" width="2.7109375" style="76" customWidth="1"/>
    <col min="15621" max="15622" width="8.28515625" style="76" customWidth="1"/>
    <col min="15623" max="15623" width="2.7109375" style="76" customWidth="1"/>
    <col min="15624" max="15625" width="8.28515625" style="76" customWidth="1"/>
    <col min="15626" max="15626" width="2.7109375" style="76" customWidth="1"/>
    <col min="15627" max="15628" width="8.28515625" style="76" customWidth="1"/>
    <col min="15629" max="15629" width="2.7109375" style="76" customWidth="1"/>
    <col min="15630" max="15631" width="8.28515625" style="76" customWidth="1"/>
    <col min="15632" max="15632" width="2.7109375" style="76" customWidth="1"/>
    <col min="15633" max="15634" width="8.28515625" style="76" customWidth="1"/>
    <col min="15635" max="15872" width="8.7109375" style="76"/>
    <col min="15873" max="15873" width="29.42578125" style="76" customWidth="1"/>
    <col min="15874" max="15875" width="8.28515625" style="76" customWidth="1"/>
    <col min="15876" max="15876" width="2.7109375" style="76" customWidth="1"/>
    <col min="15877" max="15878" width="8.28515625" style="76" customWidth="1"/>
    <col min="15879" max="15879" width="2.7109375" style="76" customWidth="1"/>
    <col min="15880" max="15881" width="8.28515625" style="76" customWidth="1"/>
    <col min="15882" max="15882" width="2.7109375" style="76" customWidth="1"/>
    <col min="15883" max="15884" width="8.28515625" style="76" customWidth="1"/>
    <col min="15885" max="15885" width="2.7109375" style="76" customWidth="1"/>
    <col min="15886" max="15887" width="8.28515625" style="76" customWidth="1"/>
    <col min="15888" max="15888" width="2.7109375" style="76" customWidth="1"/>
    <col min="15889" max="15890" width="8.28515625" style="76" customWidth="1"/>
    <col min="15891" max="16128" width="8.7109375" style="76"/>
    <col min="16129" max="16129" width="29.42578125" style="76" customWidth="1"/>
    <col min="16130" max="16131" width="8.28515625" style="76" customWidth="1"/>
    <col min="16132" max="16132" width="2.7109375" style="76" customWidth="1"/>
    <col min="16133" max="16134" width="8.28515625" style="76" customWidth="1"/>
    <col min="16135" max="16135" width="2.7109375" style="76" customWidth="1"/>
    <col min="16136" max="16137" width="8.28515625" style="76" customWidth="1"/>
    <col min="16138" max="16138" width="2.7109375" style="76" customWidth="1"/>
    <col min="16139" max="16140" width="8.28515625" style="76" customWidth="1"/>
    <col min="16141" max="16141" width="2.7109375" style="76" customWidth="1"/>
    <col min="16142" max="16143" width="8.28515625" style="76" customWidth="1"/>
    <col min="16144" max="16144" width="2.7109375" style="76" customWidth="1"/>
    <col min="16145" max="16146" width="8.28515625" style="76" customWidth="1"/>
    <col min="16147" max="16384" width="8.7109375" style="76"/>
  </cols>
  <sheetData>
    <row r="1" spans="1:18">
      <c r="A1" s="115" t="s">
        <v>160</v>
      </c>
    </row>
    <row r="2" spans="1:18">
      <c r="A2" s="76" t="s">
        <v>161</v>
      </c>
    </row>
    <row r="4" spans="1:18">
      <c r="A4" s="115" t="s">
        <v>612</v>
      </c>
    </row>
    <row r="5" spans="1:18" ht="13.5" thickBot="1"/>
    <row r="6" spans="1:18" ht="19.899999999999999" customHeight="1">
      <c r="A6" s="116"/>
      <c r="B6" s="134"/>
      <c r="C6" s="135"/>
      <c r="D6" s="116"/>
      <c r="E6" s="134"/>
      <c r="F6" s="135"/>
      <c r="G6" s="116"/>
      <c r="H6" s="134"/>
      <c r="I6" s="135"/>
      <c r="J6" s="116"/>
      <c r="K6" s="134"/>
      <c r="L6" s="135"/>
      <c r="M6" s="116"/>
      <c r="N6" s="134"/>
      <c r="O6" s="135"/>
      <c r="P6" s="116"/>
      <c r="Q6" s="134"/>
      <c r="R6" s="135"/>
    </row>
    <row r="7" spans="1:18" ht="19.899999999999999" customHeight="1">
      <c r="A7" s="76" t="s">
        <v>353</v>
      </c>
      <c r="B7" s="132" t="s">
        <v>184</v>
      </c>
      <c r="E7" s="132" t="s">
        <v>240</v>
      </c>
      <c r="H7" s="132" t="s">
        <v>241</v>
      </c>
      <c r="K7" s="132" t="s">
        <v>311</v>
      </c>
      <c r="N7" s="132" t="s">
        <v>354</v>
      </c>
      <c r="Q7" s="132" t="s">
        <v>244</v>
      </c>
    </row>
    <row r="8" spans="1:18" ht="19.899999999999999" customHeight="1">
      <c r="A8" s="76" t="s">
        <v>355</v>
      </c>
      <c r="B8" s="136" t="s">
        <v>162</v>
      </c>
      <c r="C8" s="137" t="s">
        <v>163</v>
      </c>
      <c r="E8" s="136" t="s">
        <v>162</v>
      </c>
      <c r="F8" s="137" t="s">
        <v>163</v>
      </c>
      <c r="H8" s="136" t="s">
        <v>162</v>
      </c>
      <c r="I8" s="137" t="s">
        <v>163</v>
      </c>
      <c r="K8" s="136" t="s">
        <v>356</v>
      </c>
      <c r="L8" s="137" t="s">
        <v>163</v>
      </c>
      <c r="N8" s="136" t="s">
        <v>356</v>
      </c>
      <c r="O8" s="137" t="s">
        <v>163</v>
      </c>
      <c r="Q8" s="136" t="s">
        <v>356</v>
      </c>
      <c r="R8" s="137" t="s">
        <v>163</v>
      </c>
    </row>
    <row r="9" spans="1:18" ht="19.899999999999999" customHeight="1" thickBot="1">
      <c r="A9" s="123"/>
      <c r="B9" s="138"/>
      <c r="C9" s="139"/>
      <c r="D9" s="123"/>
      <c r="E9" s="138"/>
      <c r="F9" s="139"/>
      <c r="G9" s="123"/>
      <c r="H9" s="138"/>
      <c r="I9" s="139"/>
      <c r="J9" s="123"/>
      <c r="K9" s="138"/>
      <c r="L9" s="139"/>
      <c r="M9" s="123"/>
      <c r="N9" s="138"/>
      <c r="O9" s="139"/>
      <c r="P9" s="123"/>
      <c r="Q9" s="138"/>
      <c r="R9" s="139"/>
    </row>
    <row r="10" spans="1:18" ht="19.899999999999999" customHeight="1"/>
    <row r="11" spans="1:18" ht="19.899999999999999" customHeight="1">
      <c r="A11" s="127" t="s">
        <v>164</v>
      </c>
      <c r="B11" s="132">
        <f>SUM(B13+B25)</f>
        <v>43218</v>
      </c>
      <c r="C11" s="96">
        <f>C13+C25</f>
        <v>100</v>
      </c>
      <c r="D11" s="213"/>
      <c r="E11" s="132">
        <f>SUM(E13+E25)</f>
        <v>17143</v>
      </c>
      <c r="F11" s="96">
        <f>IF($A11&lt;&gt;0,E11/$B11*100,"")</f>
        <v>39.666342727567219</v>
      </c>
      <c r="G11" s="213"/>
      <c r="H11" s="132">
        <f>SUM(H13+H25)</f>
        <v>17346</v>
      </c>
      <c r="I11" s="96">
        <f>IF($A11&lt;&gt;0,H11/$B11*100,"")</f>
        <v>40.136054421768705</v>
      </c>
      <c r="J11" s="213"/>
      <c r="K11" s="132">
        <f>SUM(K13+K25)</f>
        <v>8136</v>
      </c>
      <c r="L11" s="96">
        <f>IF($A11&lt;&gt;0,K11/$B11*100,"")</f>
        <v>18.825489379425239</v>
      </c>
      <c r="M11" s="213"/>
      <c r="N11" s="132">
        <f>SUM(N13+N25)</f>
        <v>533</v>
      </c>
      <c r="O11" s="96">
        <f>IF($A11&lt;&gt;0,N11/$B11*100,"")</f>
        <v>1.2332824286177055</v>
      </c>
      <c r="P11" s="213"/>
      <c r="Q11" s="132">
        <f>SUM(Q13+Q25)</f>
        <v>60</v>
      </c>
      <c r="R11" s="96">
        <f>IF($A11&lt;&gt;0,Q11/$B11*100,"")</f>
        <v>0.13883104262113008</v>
      </c>
    </row>
    <row r="12" spans="1:18" ht="19.899999999999999" customHeight="1">
      <c r="F12" s="96" t="str">
        <f>IF($A12&lt;&gt;0,E12/$B12*100,"")</f>
        <v/>
      </c>
      <c r="I12" s="96" t="str">
        <f>IF($A12&lt;&gt;0,H12/$B12*100,"")</f>
        <v/>
      </c>
      <c r="L12" s="96" t="str">
        <f>IF($A12&lt;&gt;0,K12/$B12*100,"")</f>
        <v/>
      </c>
      <c r="O12" s="96" t="str">
        <f>IF($A12&lt;&gt;0,N12/$B12*100,"")</f>
        <v/>
      </c>
      <c r="R12" s="96" t="str">
        <f t="shared" ref="R12:R33" si="0">IF($A12&lt;&gt;0,Q12/$B12*100,"")</f>
        <v/>
      </c>
    </row>
    <row r="13" spans="1:18" ht="19.899999999999999" customHeight="1">
      <c r="A13" s="127" t="s">
        <v>165</v>
      </c>
      <c r="B13" s="132">
        <f>SUM(E13+H13+K13+N13+Q13)</f>
        <v>30847</v>
      </c>
      <c r="C13" s="96">
        <f>IF(A13&lt;&gt;0,B13/$B$11*100,"")</f>
        <v>71.375352862233328</v>
      </c>
      <c r="E13" s="132">
        <f>SUM(E15:E23)</f>
        <v>12632</v>
      </c>
      <c r="F13" s="96">
        <f>IF($A13&lt;&gt;0,E13/$B13*100,"")</f>
        <v>40.950497617272347</v>
      </c>
      <c r="H13" s="132">
        <f>SUM(H15:H23)</f>
        <v>11955</v>
      </c>
      <c r="I13" s="96">
        <f>IF($A13&lt;&gt;0,H13/$B13*100,"")</f>
        <v>38.755794728822899</v>
      </c>
      <c r="K13" s="132">
        <f>SUM(K15:K23)</f>
        <v>5841</v>
      </c>
      <c r="L13" s="96">
        <f>IF($A13&lt;&gt;0,K13/$B13*100,"")</f>
        <v>18.935390799753623</v>
      </c>
      <c r="N13" s="132">
        <f>SUM(N15:N23)</f>
        <v>360</v>
      </c>
      <c r="O13" s="96">
        <f>IF($A13&lt;&gt;0,N13/$B13*100,"")</f>
        <v>1.1670502804162479</v>
      </c>
      <c r="Q13" s="132">
        <f>SUM(Q15:Q23)</f>
        <v>59</v>
      </c>
      <c r="R13" s="96">
        <f t="shared" si="0"/>
        <v>0.19126657373488509</v>
      </c>
    </row>
    <row r="14" spans="1:18" ht="19.899999999999999" customHeight="1">
      <c r="B14" s="132">
        <f t="shared" ref="B14:B33" si="1">SUM(E14+H14+K14+N14+Q14)</f>
        <v>0</v>
      </c>
      <c r="C14" s="96" t="str">
        <f t="shared" ref="C14:C35" si="2">IF(A14&lt;&gt;0,B14/$B$11*100,"")</f>
        <v/>
      </c>
      <c r="F14" s="96" t="str">
        <f>IF($A14&lt;&gt;0,E14/$B14*100,"")</f>
        <v/>
      </c>
      <c r="I14" s="96" t="str">
        <f>IF($A14&lt;&gt;0,H14/$B14*100,"")</f>
        <v/>
      </c>
      <c r="L14" s="96" t="str">
        <f>IF($A14&lt;&gt;0,K14/$B14*100,"")</f>
        <v/>
      </c>
      <c r="O14" s="96" t="str">
        <f>IF($A14&lt;&gt;0,N14/$B14*100,"")</f>
        <v/>
      </c>
      <c r="R14" s="96" t="str">
        <f t="shared" si="0"/>
        <v/>
      </c>
    </row>
    <row r="15" spans="1:18" ht="19.899999999999999" customHeight="1">
      <c r="A15" s="76" t="s">
        <v>238</v>
      </c>
      <c r="B15" s="132">
        <f t="shared" si="1"/>
        <v>10292</v>
      </c>
      <c r="C15" s="96">
        <f t="shared" si="2"/>
        <v>23.814151510944516</v>
      </c>
      <c r="E15" s="214">
        <v>9677</v>
      </c>
      <c r="F15" s="214"/>
      <c r="G15" s="214"/>
      <c r="H15" s="214">
        <v>615</v>
      </c>
      <c r="I15" s="214"/>
      <c r="J15" s="214"/>
      <c r="K15" s="214">
        <v>0</v>
      </c>
      <c r="L15" s="214"/>
      <c r="M15" s="214"/>
      <c r="N15" s="214">
        <v>0</v>
      </c>
      <c r="O15" s="214"/>
      <c r="P15" s="214"/>
      <c r="Q15" s="214">
        <v>0</v>
      </c>
      <c r="R15" s="96">
        <f t="shared" si="0"/>
        <v>0</v>
      </c>
    </row>
    <row r="16" spans="1:18" ht="19.899999999999999" customHeight="1">
      <c r="B16" s="132">
        <f t="shared" si="1"/>
        <v>0</v>
      </c>
      <c r="C16" s="96" t="str">
        <f t="shared" si="2"/>
        <v/>
      </c>
      <c r="E16" s="214"/>
      <c r="F16" s="214"/>
      <c r="G16" s="214"/>
      <c r="H16" s="214"/>
      <c r="I16" s="214"/>
      <c r="J16" s="214"/>
      <c r="K16" s="214"/>
      <c r="L16" s="214"/>
      <c r="M16" s="214"/>
      <c r="N16" s="214"/>
      <c r="O16" s="214"/>
      <c r="P16" s="214"/>
      <c r="Q16" s="214"/>
      <c r="R16" s="96" t="str">
        <f t="shared" si="0"/>
        <v/>
      </c>
    </row>
    <row r="17" spans="1:18" ht="19.899999999999999" customHeight="1">
      <c r="A17" s="76" t="s">
        <v>357</v>
      </c>
      <c r="B17" s="132">
        <f t="shared" si="1"/>
        <v>11437</v>
      </c>
      <c r="C17" s="96">
        <f t="shared" si="2"/>
        <v>26.463510574297743</v>
      </c>
      <c r="E17" s="214">
        <v>2634</v>
      </c>
      <c r="F17" s="214"/>
      <c r="G17" s="214"/>
      <c r="H17" s="215">
        <v>8803</v>
      </c>
      <c r="I17" s="215"/>
      <c r="J17" s="215"/>
      <c r="K17" s="215">
        <v>0</v>
      </c>
      <c r="L17" s="215"/>
      <c r="M17" s="215"/>
      <c r="N17" s="215">
        <v>0</v>
      </c>
      <c r="O17" s="215"/>
      <c r="P17" s="215"/>
      <c r="Q17" s="215">
        <v>0</v>
      </c>
      <c r="R17" s="96">
        <f t="shared" si="0"/>
        <v>0</v>
      </c>
    </row>
    <row r="18" spans="1:18" ht="19.899999999999999" customHeight="1">
      <c r="B18" s="132">
        <f t="shared" si="1"/>
        <v>0</v>
      </c>
      <c r="C18" s="96" t="str">
        <f t="shared" si="2"/>
        <v/>
      </c>
      <c r="E18" s="214"/>
      <c r="F18" s="214"/>
      <c r="G18" s="214"/>
      <c r="H18" s="215"/>
      <c r="I18" s="215"/>
      <c r="J18" s="215"/>
      <c r="K18" s="215"/>
      <c r="L18" s="215"/>
      <c r="M18" s="215"/>
      <c r="N18" s="215"/>
      <c r="O18" s="215"/>
      <c r="P18" s="215"/>
      <c r="Q18" s="215"/>
      <c r="R18" s="96" t="str">
        <f t="shared" si="0"/>
        <v/>
      </c>
    </row>
    <row r="19" spans="1:18" ht="19.899999999999999" customHeight="1">
      <c r="A19" s="76" t="s">
        <v>358</v>
      </c>
      <c r="B19" s="132">
        <f t="shared" si="1"/>
        <v>8534</v>
      </c>
      <c r="C19" s="96">
        <f t="shared" si="2"/>
        <v>19.746401962145402</v>
      </c>
      <c r="E19" s="214">
        <v>311</v>
      </c>
      <c r="F19" s="214"/>
      <c r="G19" s="214"/>
      <c r="H19" s="215">
        <v>2527</v>
      </c>
      <c r="I19" s="215"/>
      <c r="J19" s="215"/>
      <c r="K19" s="215">
        <v>5696</v>
      </c>
      <c r="L19" s="215"/>
      <c r="M19" s="215"/>
      <c r="N19" s="215">
        <v>0</v>
      </c>
      <c r="O19" s="215"/>
      <c r="P19" s="215"/>
      <c r="Q19" s="215">
        <v>0</v>
      </c>
      <c r="R19" s="96">
        <f t="shared" si="0"/>
        <v>0</v>
      </c>
    </row>
    <row r="20" spans="1:18" ht="19.899999999999999" customHeight="1">
      <c r="B20" s="132">
        <f t="shared" si="1"/>
        <v>0</v>
      </c>
      <c r="C20" s="96" t="str">
        <f t="shared" si="2"/>
        <v/>
      </c>
      <c r="E20" s="214"/>
      <c r="F20" s="214"/>
      <c r="G20" s="214"/>
      <c r="H20" s="215"/>
      <c r="I20" s="215"/>
      <c r="J20" s="215"/>
      <c r="K20" s="215"/>
      <c r="L20" s="215"/>
      <c r="M20" s="215"/>
      <c r="N20" s="215"/>
      <c r="O20" s="215"/>
      <c r="P20" s="215"/>
      <c r="Q20" s="215"/>
      <c r="R20" s="96" t="str">
        <f t="shared" si="0"/>
        <v/>
      </c>
    </row>
    <row r="21" spans="1:18" ht="19.899999999999999" customHeight="1">
      <c r="A21" s="76" t="s">
        <v>359</v>
      </c>
      <c r="B21" s="132">
        <f t="shared" si="1"/>
        <v>517</v>
      </c>
      <c r="C21" s="96">
        <f t="shared" si="2"/>
        <v>1.196260817252071</v>
      </c>
      <c r="E21" s="214">
        <v>10</v>
      </c>
      <c r="F21" s="214"/>
      <c r="G21" s="214"/>
      <c r="H21" s="215">
        <v>10</v>
      </c>
      <c r="I21" s="215"/>
      <c r="J21" s="215"/>
      <c r="K21" s="215">
        <v>145</v>
      </c>
      <c r="L21" s="215"/>
      <c r="M21" s="215"/>
      <c r="N21" s="215">
        <v>352</v>
      </c>
      <c r="O21" s="215"/>
      <c r="P21" s="215"/>
      <c r="Q21" s="215">
        <v>0</v>
      </c>
      <c r="R21" s="96">
        <f t="shared" si="0"/>
        <v>0</v>
      </c>
    </row>
    <row r="22" spans="1:18" ht="19.899999999999999" customHeight="1">
      <c r="B22" s="132">
        <f t="shared" si="1"/>
        <v>0</v>
      </c>
      <c r="C22" s="96" t="str">
        <f t="shared" si="2"/>
        <v/>
      </c>
      <c r="E22" s="214"/>
      <c r="F22" s="214"/>
      <c r="G22" s="214"/>
      <c r="H22" s="215"/>
      <c r="I22" s="215"/>
      <c r="J22" s="215"/>
      <c r="K22" s="215"/>
      <c r="L22" s="215"/>
      <c r="M22" s="215"/>
      <c r="N22" s="215"/>
      <c r="O22" s="215"/>
      <c r="P22" s="215"/>
      <c r="Q22" s="215"/>
      <c r="R22" s="96" t="str">
        <f t="shared" si="0"/>
        <v/>
      </c>
    </row>
    <row r="23" spans="1:18" ht="19.899999999999999" customHeight="1">
      <c r="A23" s="76" t="s">
        <v>360</v>
      </c>
      <c r="B23" s="132">
        <f t="shared" si="1"/>
        <v>67</v>
      </c>
      <c r="C23" s="96">
        <f t="shared" si="2"/>
        <v>0.15502799759359526</v>
      </c>
      <c r="E23" s="214">
        <v>0</v>
      </c>
      <c r="F23" s="214"/>
      <c r="G23" s="214"/>
      <c r="H23" s="215">
        <v>0</v>
      </c>
      <c r="I23" s="215"/>
      <c r="J23" s="215"/>
      <c r="K23" s="215">
        <v>0</v>
      </c>
      <c r="L23" s="215"/>
      <c r="M23" s="215"/>
      <c r="N23" s="215">
        <v>8</v>
      </c>
      <c r="O23" s="215"/>
      <c r="P23" s="215"/>
      <c r="Q23" s="215">
        <v>59</v>
      </c>
      <c r="R23" s="96">
        <f t="shared" si="0"/>
        <v>88.059701492537314</v>
      </c>
    </row>
    <row r="24" spans="1:18" ht="19.899999999999999" customHeight="1">
      <c r="B24" s="132">
        <f t="shared" si="1"/>
        <v>0</v>
      </c>
      <c r="C24" s="96" t="str">
        <f t="shared" si="2"/>
        <v/>
      </c>
      <c r="E24" s="216"/>
      <c r="F24" s="96" t="str">
        <f>IF($A24&lt;&gt;0,E24/$B24*100,"")</f>
        <v/>
      </c>
      <c r="H24" s="216"/>
      <c r="I24" s="96" t="str">
        <f>IF($A24&lt;&gt;0,H24/$B24*100,"")</f>
        <v/>
      </c>
      <c r="K24" s="216"/>
      <c r="L24" s="96" t="str">
        <f>IF($A24&lt;&gt;0,K24/$B24*100,"")</f>
        <v/>
      </c>
      <c r="M24" s="96"/>
      <c r="N24" s="216"/>
      <c r="O24" s="96" t="str">
        <f>IF($A24&lt;&gt;0,N24/$B24*100,"")</f>
        <v/>
      </c>
      <c r="P24" s="96"/>
      <c r="Q24" s="216"/>
      <c r="R24" s="96" t="str">
        <f t="shared" si="0"/>
        <v/>
      </c>
    </row>
    <row r="25" spans="1:18" ht="19.899999999999999" customHeight="1">
      <c r="A25" s="127" t="s">
        <v>176</v>
      </c>
      <c r="B25" s="132">
        <f t="shared" si="1"/>
        <v>12371</v>
      </c>
      <c r="C25" s="96">
        <f t="shared" si="2"/>
        <v>28.624647137766672</v>
      </c>
      <c r="E25" s="216">
        <f>SUM(E27:E35)</f>
        <v>4511</v>
      </c>
      <c r="F25" s="96">
        <f>IF($A25&lt;&gt;0,E25/$B25*100,"")</f>
        <v>36.464311696710048</v>
      </c>
      <c r="H25" s="216">
        <f>SUM(H27:H35)</f>
        <v>5391</v>
      </c>
      <c r="I25" s="96">
        <f>IF($A25&lt;&gt;0,H25/$B25*100,"")</f>
        <v>43.57772209198933</v>
      </c>
      <c r="K25" s="216">
        <f>SUM(K27:K35)</f>
        <v>2295</v>
      </c>
      <c r="L25" s="96">
        <f>IF($A25&lt;&gt;0,K25/$B25*100,"")</f>
        <v>18.551450974052219</v>
      </c>
      <c r="N25" s="216">
        <f>SUM(N27:N35)</f>
        <v>173</v>
      </c>
      <c r="O25" s="96">
        <f>IF($A25&lt;&gt;0,N25/$B25*100,"")</f>
        <v>1.3984318163446772</v>
      </c>
      <c r="Q25" s="216">
        <f>SUM(Q26:Q35)</f>
        <v>1</v>
      </c>
      <c r="R25" s="96">
        <f t="shared" si="0"/>
        <v>8.0834209037264574E-3</v>
      </c>
    </row>
    <row r="26" spans="1:18" ht="19.899999999999999" customHeight="1">
      <c r="B26" s="132">
        <f t="shared" si="1"/>
        <v>0</v>
      </c>
      <c r="C26" s="96" t="str">
        <f t="shared" si="2"/>
        <v/>
      </c>
      <c r="E26" s="216"/>
      <c r="F26" s="96" t="str">
        <f>IF($A26&lt;&gt;0,E26/$B26*100,"")</f>
        <v/>
      </c>
      <c r="H26" s="216"/>
      <c r="I26" s="96" t="str">
        <f>IF($A26&lt;&gt;0,H26/$B26*100,"")</f>
        <v/>
      </c>
      <c r="K26" s="216"/>
      <c r="L26" s="96" t="str">
        <f>IF($A26&lt;&gt;0,K26/$B26*100,"")</f>
        <v/>
      </c>
      <c r="N26" s="216"/>
      <c r="O26" s="96" t="str">
        <f>IF($A26&lt;&gt;0,N26/$B26*100,"")</f>
        <v/>
      </c>
      <c r="Q26" s="216"/>
      <c r="R26" s="96" t="str">
        <f t="shared" si="0"/>
        <v/>
      </c>
    </row>
    <row r="27" spans="1:18" ht="19.899999999999999" customHeight="1">
      <c r="A27" s="76" t="s">
        <v>361</v>
      </c>
      <c r="B27" s="132">
        <f t="shared" si="1"/>
        <v>3398</v>
      </c>
      <c r="C27" s="96">
        <f t="shared" si="2"/>
        <v>7.8624647137766663</v>
      </c>
      <c r="E27" s="214">
        <v>3175</v>
      </c>
      <c r="F27" s="214"/>
      <c r="G27" s="214"/>
      <c r="H27" s="214">
        <v>223</v>
      </c>
      <c r="I27" s="214"/>
      <c r="J27" s="214"/>
      <c r="K27" s="214">
        <v>0</v>
      </c>
      <c r="L27" s="214"/>
      <c r="M27" s="214"/>
      <c r="N27" s="214">
        <v>0</v>
      </c>
      <c r="O27" s="214"/>
      <c r="P27" s="214"/>
      <c r="Q27" s="214">
        <v>0</v>
      </c>
      <c r="R27" s="96">
        <f t="shared" si="0"/>
        <v>0</v>
      </c>
    </row>
    <row r="28" spans="1:18" ht="19.899999999999999" customHeight="1">
      <c r="B28" s="132">
        <f t="shared" si="1"/>
        <v>0</v>
      </c>
      <c r="C28" s="96" t="str">
        <f t="shared" si="2"/>
        <v/>
      </c>
      <c r="D28" s="96"/>
      <c r="E28" s="214"/>
      <c r="F28" s="214"/>
      <c r="G28" s="214"/>
      <c r="H28" s="214"/>
      <c r="I28" s="214"/>
      <c r="J28" s="214"/>
      <c r="K28" s="214"/>
      <c r="L28" s="214"/>
      <c r="M28" s="214"/>
      <c r="N28" s="214"/>
      <c r="O28" s="214"/>
      <c r="P28" s="214"/>
      <c r="Q28" s="214"/>
      <c r="R28" s="96" t="str">
        <f t="shared" si="0"/>
        <v/>
      </c>
    </row>
    <row r="29" spans="1:18" ht="19.899999999999999" customHeight="1">
      <c r="A29" s="76" t="s">
        <v>357</v>
      </c>
      <c r="B29" s="132">
        <f t="shared" si="1"/>
        <v>5528</v>
      </c>
      <c r="C29" s="96">
        <f t="shared" si="2"/>
        <v>12.790966726826786</v>
      </c>
      <c r="E29" s="214">
        <v>1257</v>
      </c>
      <c r="F29" s="214"/>
      <c r="G29" s="214"/>
      <c r="H29" s="215">
        <v>4271</v>
      </c>
      <c r="I29" s="215"/>
      <c r="J29" s="215"/>
      <c r="K29" s="215">
        <v>0</v>
      </c>
      <c r="L29" s="215"/>
      <c r="M29" s="215"/>
      <c r="N29" s="215">
        <v>0</v>
      </c>
      <c r="O29" s="215"/>
      <c r="P29" s="215"/>
      <c r="Q29" s="215">
        <v>0</v>
      </c>
      <c r="R29" s="96">
        <f t="shared" si="0"/>
        <v>0</v>
      </c>
    </row>
    <row r="30" spans="1:18" ht="19.899999999999999" customHeight="1">
      <c r="B30" s="132">
        <f t="shared" si="1"/>
        <v>0</v>
      </c>
      <c r="C30" s="96" t="str">
        <f t="shared" si="2"/>
        <v/>
      </c>
      <c r="E30" s="214"/>
      <c r="F30" s="214"/>
      <c r="G30" s="214"/>
      <c r="H30" s="215"/>
      <c r="I30" s="215"/>
      <c r="J30" s="215"/>
      <c r="K30" s="215"/>
      <c r="L30" s="215"/>
      <c r="M30" s="215"/>
      <c r="N30" s="215"/>
      <c r="O30" s="215"/>
      <c r="P30" s="215"/>
      <c r="Q30" s="215"/>
      <c r="R30" s="96" t="str">
        <f t="shared" si="0"/>
        <v/>
      </c>
    </row>
    <row r="31" spans="1:18" ht="19.899999999999999" customHeight="1">
      <c r="A31" s="76" t="s">
        <v>358</v>
      </c>
      <c r="B31" s="132">
        <f t="shared" si="1"/>
        <v>3244</v>
      </c>
      <c r="C31" s="96">
        <f t="shared" si="2"/>
        <v>7.5061317043824332</v>
      </c>
      <c r="E31" s="214">
        <v>79</v>
      </c>
      <c r="F31" s="214"/>
      <c r="G31" s="214"/>
      <c r="H31" s="215">
        <v>896</v>
      </c>
      <c r="I31" s="215"/>
      <c r="J31" s="215"/>
      <c r="K31" s="215">
        <v>2269</v>
      </c>
      <c r="L31" s="215"/>
      <c r="M31" s="215"/>
      <c r="N31" s="215">
        <v>0</v>
      </c>
      <c r="O31" s="215"/>
      <c r="P31" s="215"/>
      <c r="Q31" s="215">
        <v>0</v>
      </c>
      <c r="R31" s="96">
        <f t="shared" si="0"/>
        <v>0</v>
      </c>
    </row>
    <row r="32" spans="1:18" ht="19.899999999999999" customHeight="1">
      <c r="B32" s="132">
        <f t="shared" si="1"/>
        <v>0</v>
      </c>
      <c r="C32" s="96" t="str">
        <f t="shared" si="2"/>
        <v/>
      </c>
      <c r="E32" s="214"/>
      <c r="F32" s="214"/>
      <c r="G32" s="214"/>
      <c r="H32" s="215"/>
      <c r="I32" s="215"/>
      <c r="J32" s="215"/>
      <c r="K32" s="215"/>
      <c r="L32" s="215"/>
      <c r="M32" s="215"/>
      <c r="N32" s="215"/>
      <c r="O32" s="215"/>
      <c r="P32" s="215"/>
      <c r="Q32" s="215"/>
      <c r="R32" s="96" t="str">
        <f t="shared" si="0"/>
        <v/>
      </c>
    </row>
    <row r="33" spans="1:18" ht="19.899999999999999" customHeight="1">
      <c r="A33" s="76" t="s">
        <v>359</v>
      </c>
      <c r="B33" s="132">
        <f t="shared" si="1"/>
        <v>200</v>
      </c>
      <c r="C33" s="96">
        <f t="shared" si="2"/>
        <v>0.46277014207043365</v>
      </c>
      <c r="E33" s="214">
        <v>0</v>
      </c>
      <c r="F33" s="214"/>
      <c r="G33" s="214"/>
      <c r="H33" s="215">
        <v>1</v>
      </c>
      <c r="I33" s="215"/>
      <c r="J33" s="215"/>
      <c r="K33" s="215">
        <v>26</v>
      </c>
      <c r="L33" s="215"/>
      <c r="M33" s="215"/>
      <c r="N33" s="215">
        <v>173</v>
      </c>
      <c r="O33" s="215"/>
      <c r="P33" s="215"/>
      <c r="Q33" s="215">
        <v>0</v>
      </c>
      <c r="R33" s="96">
        <f t="shared" si="0"/>
        <v>0</v>
      </c>
    </row>
    <row r="34" spans="1:18" ht="19.899999999999999" customHeight="1">
      <c r="B34" s="132" t="s">
        <v>77</v>
      </c>
      <c r="C34" s="96" t="str">
        <f t="shared" si="2"/>
        <v/>
      </c>
      <c r="E34" s="214"/>
      <c r="F34" s="214"/>
      <c r="G34" s="214"/>
      <c r="H34" s="215"/>
      <c r="I34" s="215"/>
      <c r="J34" s="215"/>
      <c r="K34" s="215"/>
      <c r="L34" s="215"/>
      <c r="M34" s="215"/>
      <c r="N34" s="215"/>
      <c r="O34" s="215"/>
      <c r="P34" s="215"/>
      <c r="Q34" s="215"/>
    </row>
    <row r="35" spans="1:18" ht="19.899999999999999" customHeight="1">
      <c r="A35" s="76" t="s">
        <v>360</v>
      </c>
      <c r="B35" s="132">
        <f>E35+H35+K35+N35+Q35</f>
        <v>1</v>
      </c>
      <c r="C35" s="96">
        <f t="shared" si="2"/>
        <v>2.3138507103521683E-3</v>
      </c>
      <c r="E35" s="214">
        <v>0</v>
      </c>
      <c r="F35" s="214"/>
      <c r="G35" s="214"/>
      <c r="H35" s="215">
        <v>0</v>
      </c>
      <c r="I35" s="215"/>
      <c r="J35" s="215"/>
      <c r="K35" s="215">
        <v>0</v>
      </c>
      <c r="L35" s="215"/>
      <c r="M35" s="215"/>
      <c r="N35" s="215">
        <v>0</v>
      </c>
      <c r="O35" s="215"/>
      <c r="P35" s="215"/>
      <c r="Q35" s="215">
        <v>1</v>
      </c>
      <c r="R35" s="96">
        <f>Q35/B35*100</f>
        <v>100</v>
      </c>
    </row>
    <row r="36" spans="1:18" ht="19.899999999999999" customHeight="1" thickBot="1">
      <c r="A36" s="123"/>
      <c r="B36" s="138"/>
      <c r="C36" s="139"/>
      <c r="D36" s="123"/>
      <c r="E36" s="138"/>
      <c r="F36" s="139"/>
      <c r="G36" s="123"/>
      <c r="H36" s="138"/>
      <c r="I36" s="139"/>
      <c r="J36" s="123"/>
      <c r="K36" s="138"/>
      <c r="L36" s="139"/>
      <c r="M36" s="123"/>
      <c r="N36" s="138"/>
      <c r="O36" s="139"/>
      <c r="P36" s="123"/>
      <c r="Q36" s="138"/>
      <c r="R36" s="139"/>
    </row>
    <row r="38" spans="1:18">
      <c r="A38" s="76" t="s">
        <v>362</v>
      </c>
    </row>
    <row r="40" spans="1:18" ht="15">
      <c r="A40" s="133" t="s">
        <v>568</v>
      </c>
    </row>
    <row r="42" spans="1:18">
      <c r="A42" s="115" t="s">
        <v>604</v>
      </c>
      <c r="B42" s="113"/>
      <c r="C42" s="114"/>
      <c r="D42" s="115"/>
      <c r="E42" s="113"/>
      <c r="F42" s="114"/>
      <c r="G42" s="115"/>
    </row>
    <row r="43" spans="1:18">
      <c r="A43" s="115" t="s">
        <v>314</v>
      </c>
      <c r="B43" s="113"/>
      <c r="C43" s="114"/>
      <c r="D43" s="115"/>
      <c r="E43" s="113"/>
      <c r="F43" s="114"/>
      <c r="G43" s="115"/>
    </row>
  </sheetData>
  <printOptions horizontalCentered="1" verticalCentered="1"/>
  <pageMargins left="0" right="0" top="0" bottom="0" header="0.51181102362204722" footer="0.19685039370078741"/>
  <pageSetup scale="60" orientation="portrait" horizontalDpi="4294967292"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2E3A-6346-4A7E-A2A2-897F793280FB}">
  <dimension ref="A1:S39"/>
  <sheetViews>
    <sheetView showZeros="0" topLeftCell="A4" zoomScale="120" workbookViewId="0">
      <selection activeCell="A3" sqref="A3"/>
    </sheetView>
  </sheetViews>
  <sheetFormatPr baseColWidth="10" defaultColWidth="8.7109375" defaultRowHeight="12.75"/>
  <cols>
    <col min="1" max="1" width="28.28515625" style="76" customWidth="1"/>
    <col min="2" max="2" width="8.28515625" style="132" customWidth="1"/>
    <col min="3" max="3" width="8.28515625" style="96" customWidth="1"/>
    <col min="4" max="4" width="2.7109375" style="76" customWidth="1"/>
    <col min="5" max="5" width="8.28515625" style="132" customWidth="1"/>
    <col min="6" max="6" width="8.28515625" style="96" customWidth="1"/>
    <col min="7" max="7" width="2.7109375" style="76" customWidth="1"/>
    <col min="8" max="8" width="7.28515625" style="132" customWidth="1"/>
    <col min="9" max="9" width="8.28515625" style="96" customWidth="1"/>
    <col min="10" max="10" width="2.7109375" style="76" customWidth="1"/>
    <col min="11" max="11" width="7.28515625" style="132" customWidth="1"/>
    <col min="12" max="12" width="8.28515625" style="96" customWidth="1"/>
    <col min="13" max="13" width="2.7109375" style="76" customWidth="1"/>
    <col min="14" max="14" width="7.28515625" style="132" customWidth="1"/>
    <col min="15" max="15" width="8.28515625" style="96" customWidth="1"/>
    <col min="16" max="16" width="2.7109375" style="76" customWidth="1"/>
    <col min="17" max="17" width="7.5703125" style="132" hidden="1" customWidth="1"/>
    <col min="18" max="18" width="8.28515625" style="96" hidden="1" customWidth="1"/>
    <col min="19" max="19" width="8.7109375" style="76" hidden="1" customWidth="1"/>
    <col min="20" max="20" width="0" style="76" hidden="1" customWidth="1"/>
    <col min="21" max="256" width="8.7109375" style="76"/>
    <col min="257" max="257" width="28.28515625" style="76" customWidth="1"/>
    <col min="258" max="259" width="8.28515625" style="76" customWidth="1"/>
    <col min="260" max="260" width="2.7109375" style="76" customWidth="1"/>
    <col min="261" max="262" width="8.28515625" style="76" customWidth="1"/>
    <col min="263" max="263" width="2.7109375" style="76" customWidth="1"/>
    <col min="264" max="264" width="7.28515625" style="76" customWidth="1"/>
    <col min="265" max="265" width="8.28515625" style="76" customWidth="1"/>
    <col min="266" max="266" width="2.7109375" style="76" customWidth="1"/>
    <col min="267" max="267" width="7.28515625" style="76" customWidth="1"/>
    <col min="268" max="268" width="8.28515625" style="76" customWidth="1"/>
    <col min="269" max="269" width="2.7109375" style="76" customWidth="1"/>
    <col min="270" max="270" width="7.28515625" style="76" customWidth="1"/>
    <col min="271" max="271" width="8.28515625" style="76" customWidth="1"/>
    <col min="272" max="272" width="2.7109375" style="76" customWidth="1"/>
    <col min="273" max="276" width="0" style="76" hidden="1" customWidth="1"/>
    <col min="277" max="512" width="8.7109375" style="76"/>
    <col min="513" max="513" width="28.28515625" style="76" customWidth="1"/>
    <col min="514" max="515" width="8.28515625" style="76" customWidth="1"/>
    <col min="516" max="516" width="2.7109375" style="76" customWidth="1"/>
    <col min="517" max="518" width="8.28515625" style="76" customWidth="1"/>
    <col min="519" max="519" width="2.7109375" style="76" customWidth="1"/>
    <col min="520" max="520" width="7.28515625" style="76" customWidth="1"/>
    <col min="521" max="521" width="8.28515625" style="76" customWidth="1"/>
    <col min="522" max="522" width="2.7109375" style="76" customWidth="1"/>
    <col min="523" max="523" width="7.28515625" style="76" customWidth="1"/>
    <col min="524" max="524" width="8.28515625" style="76" customWidth="1"/>
    <col min="525" max="525" width="2.7109375" style="76" customWidth="1"/>
    <col min="526" max="526" width="7.28515625" style="76" customWidth="1"/>
    <col min="527" max="527" width="8.28515625" style="76" customWidth="1"/>
    <col min="528" max="528" width="2.7109375" style="76" customWidth="1"/>
    <col min="529" max="532" width="0" style="76" hidden="1" customWidth="1"/>
    <col min="533" max="768" width="8.7109375" style="76"/>
    <col min="769" max="769" width="28.28515625" style="76" customWidth="1"/>
    <col min="770" max="771" width="8.28515625" style="76" customWidth="1"/>
    <col min="772" max="772" width="2.7109375" style="76" customWidth="1"/>
    <col min="773" max="774" width="8.28515625" style="76" customWidth="1"/>
    <col min="775" max="775" width="2.7109375" style="76" customWidth="1"/>
    <col min="776" max="776" width="7.28515625" style="76" customWidth="1"/>
    <col min="777" max="777" width="8.28515625" style="76" customWidth="1"/>
    <col min="778" max="778" width="2.7109375" style="76" customWidth="1"/>
    <col min="779" max="779" width="7.28515625" style="76" customWidth="1"/>
    <col min="780" max="780" width="8.28515625" style="76" customWidth="1"/>
    <col min="781" max="781" width="2.7109375" style="76" customWidth="1"/>
    <col min="782" max="782" width="7.28515625" style="76" customWidth="1"/>
    <col min="783" max="783" width="8.28515625" style="76" customWidth="1"/>
    <col min="784" max="784" width="2.7109375" style="76" customWidth="1"/>
    <col min="785" max="788" width="0" style="76" hidden="1" customWidth="1"/>
    <col min="789" max="1024" width="8.7109375" style="76"/>
    <col min="1025" max="1025" width="28.28515625" style="76" customWidth="1"/>
    <col min="1026" max="1027" width="8.28515625" style="76" customWidth="1"/>
    <col min="1028" max="1028" width="2.7109375" style="76" customWidth="1"/>
    <col min="1029" max="1030" width="8.28515625" style="76" customWidth="1"/>
    <col min="1031" max="1031" width="2.7109375" style="76" customWidth="1"/>
    <col min="1032" max="1032" width="7.28515625" style="76" customWidth="1"/>
    <col min="1033" max="1033" width="8.28515625" style="76" customWidth="1"/>
    <col min="1034" max="1034" width="2.7109375" style="76" customWidth="1"/>
    <col min="1035" max="1035" width="7.28515625" style="76" customWidth="1"/>
    <col min="1036" max="1036" width="8.28515625" style="76" customWidth="1"/>
    <col min="1037" max="1037" width="2.7109375" style="76" customWidth="1"/>
    <col min="1038" max="1038" width="7.28515625" style="76" customWidth="1"/>
    <col min="1039" max="1039" width="8.28515625" style="76" customWidth="1"/>
    <col min="1040" max="1040" width="2.7109375" style="76" customWidth="1"/>
    <col min="1041" max="1044" width="0" style="76" hidden="1" customWidth="1"/>
    <col min="1045" max="1280" width="8.7109375" style="76"/>
    <col min="1281" max="1281" width="28.28515625" style="76" customWidth="1"/>
    <col min="1282" max="1283" width="8.28515625" style="76" customWidth="1"/>
    <col min="1284" max="1284" width="2.7109375" style="76" customWidth="1"/>
    <col min="1285" max="1286" width="8.28515625" style="76" customWidth="1"/>
    <col min="1287" max="1287" width="2.7109375" style="76" customWidth="1"/>
    <col min="1288" max="1288" width="7.28515625" style="76" customWidth="1"/>
    <col min="1289" max="1289" width="8.28515625" style="76" customWidth="1"/>
    <col min="1290" max="1290" width="2.7109375" style="76" customWidth="1"/>
    <col min="1291" max="1291" width="7.28515625" style="76" customWidth="1"/>
    <col min="1292" max="1292" width="8.28515625" style="76" customWidth="1"/>
    <col min="1293" max="1293" width="2.7109375" style="76" customWidth="1"/>
    <col min="1294" max="1294" width="7.28515625" style="76" customWidth="1"/>
    <col min="1295" max="1295" width="8.28515625" style="76" customWidth="1"/>
    <col min="1296" max="1296" width="2.7109375" style="76" customWidth="1"/>
    <col min="1297" max="1300" width="0" style="76" hidden="1" customWidth="1"/>
    <col min="1301" max="1536" width="8.7109375" style="76"/>
    <col min="1537" max="1537" width="28.28515625" style="76" customWidth="1"/>
    <col min="1538" max="1539" width="8.28515625" style="76" customWidth="1"/>
    <col min="1540" max="1540" width="2.7109375" style="76" customWidth="1"/>
    <col min="1541" max="1542" width="8.28515625" style="76" customWidth="1"/>
    <col min="1543" max="1543" width="2.7109375" style="76" customWidth="1"/>
    <col min="1544" max="1544" width="7.28515625" style="76" customWidth="1"/>
    <col min="1545" max="1545" width="8.28515625" style="76" customWidth="1"/>
    <col min="1546" max="1546" width="2.7109375" style="76" customWidth="1"/>
    <col min="1547" max="1547" width="7.28515625" style="76" customWidth="1"/>
    <col min="1548" max="1548" width="8.28515625" style="76" customWidth="1"/>
    <col min="1549" max="1549" width="2.7109375" style="76" customWidth="1"/>
    <col min="1550" max="1550" width="7.28515625" style="76" customWidth="1"/>
    <col min="1551" max="1551" width="8.28515625" style="76" customWidth="1"/>
    <col min="1552" max="1552" width="2.7109375" style="76" customWidth="1"/>
    <col min="1553" max="1556" width="0" style="76" hidden="1" customWidth="1"/>
    <col min="1557" max="1792" width="8.7109375" style="76"/>
    <col min="1793" max="1793" width="28.28515625" style="76" customWidth="1"/>
    <col min="1794" max="1795" width="8.28515625" style="76" customWidth="1"/>
    <col min="1796" max="1796" width="2.7109375" style="76" customWidth="1"/>
    <col min="1797" max="1798" width="8.28515625" style="76" customWidth="1"/>
    <col min="1799" max="1799" width="2.7109375" style="76" customWidth="1"/>
    <col min="1800" max="1800" width="7.28515625" style="76" customWidth="1"/>
    <col min="1801" max="1801" width="8.28515625" style="76" customWidth="1"/>
    <col min="1802" max="1802" width="2.7109375" style="76" customWidth="1"/>
    <col min="1803" max="1803" width="7.28515625" style="76" customWidth="1"/>
    <col min="1804" max="1804" width="8.28515625" style="76" customWidth="1"/>
    <col min="1805" max="1805" width="2.7109375" style="76" customWidth="1"/>
    <col min="1806" max="1806" width="7.28515625" style="76" customWidth="1"/>
    <col min="1807" max="1807" width="8.28515625" style="76" customWidth="1"/>
    <col min="1808" max="1808" width="2.7109375" style="76" customWidth="1"/>
    <col min="1809" max="1812" width="0" style="76" hidden="1" customWidth="1"/>
    <col min="1813" max="2048" width="8.7109375" style="76"/>
    <col min="2049" max="2049" width="28.28515625" style="76" customWidth="1"/>
    <col min="2050" max="2051" width="8.28515625" style="76" customWidth="1"/>
    <col min="2052" max="2052" width="2.7109375" style="76" customWidth="1"/>
    <col min="2053" max="2054" width="8.28515625" style="76" customWidth="1"/>
    <col min="2055" max="2055" width="2.7109375" style="76" customWidth="1"/>
    <col min="2056" max="2056" width="7.28515625" style="76" customWidth="1"/>
    <col min="2057" max="2057" width="8.28515625" style="76" customWidth="1"/>
    <col min="2058" max="2058" width="2.7109375" style="76" customWidth="1"/>
    <col min="2059" max="2059" width="7.28515625" style="76" customWidth="1"/>
    <col min="2060" max="2060" width="8.28515625" style="76" customWidth="1"/>
    <col min="2061" max="2061" width="2.7109375" style="76" customWidth="1"/>
    <col min="2062" max="2062" width="7.28515625" style="76" customWidth="1"/>
    <col min="2063" max="2063" width="8.28515625" style="76" customWidth="1"/>
    <col min="2064" max="2064" width="2.7109375" style="76" customWidth="1"/>
    <col min="2065" max="2068" width="0" style="76" hidden="1" customWidth="1"/>
    <col min="2069" max="2304" width="8.7109375" style="76"/>
    <col min="2305" max="2305" width="28.28515625" style="76" customWidth="1"/>
    <col min="2306" max="2307" width="8.28515625" style="76" customWidth="1"/>
    <col min="2308" max="2308" width="2.7109375" style="76" customWidth="1"/>
    <col min="2309" max="2310" width="8.28515625" style="76" customWidth="1"/>
    <col min="2311" max="2311" width="2.7109375" style="76" customWidth="1"/>
    <col min="2312" max="2312" width="7.28515625" style="76" customWidth="1"/>
    <col min="2313" max="2313" width="8.28515625" style="76" customWidth="1"/>
    <col min="2314" max="2314" width="2.7109375" style="76" customWidth="1"/>
    <col min="2315" max="2315" width="7.28515625" style="76" customWidth="1"/>
    <col min="2316" max="2316" width="8.28515625" style="76" customWidth="1"/>
    <col min="2317" max="2317" width="2.7109375" style="76" customWidth="1"/>
    <col min="2318" max="2318" width="7.28515625" style="76" customWidth="1"/>
    <col min="2319" max="2319" width="8.28515625" style="76" customWidth="1"/>
    <col min="2320" max="2320" width="2.7109375" style="76" customWidth="1"/>
    <col min="2321" max="2324" width="0" style="76" hidden="1" customWidth="1"/>
    <col min="2325" max="2560" width="8.7109375" style="76"/>
    <col min="2561" max="2561" width="28.28515625" style="76" customWidth="1"/>
    <col min="2562" max="2563" width="8.28515625" style="76" customWidth="1"/>
    <col min="2564" max="2564" width="2.7109375" style="76" customWidth="1"/>
    <col min="2565" max="2566" width="8.28515625" style="76" customWidth="1"/>
    <col min="2567" max="2567" width="2.7109375" style="76" customWidth="1"/>
    <col min="2568" max="2568" width="7.28515625" style="76" customWidth="1"/>
    <col min="2569" max="2569" width="8.28515625" style="76" customWidth="1"/>
    <col min="2570" max="2570" width="2.7109375" style="76" customWidth="1"/>
    <col min="2571" max="2571" width="7.28515625" style="76" customWidth="1"/>
    <col min="2572" max="2572" width="8.28515625" style="76" customWidth="1"/>
    <col min="2573" max="2573" width="2.7109375" style="76" customWidth="1"/>
    <col min="2574" max="2574" width="7.28515625" style="76" customWidth="1"/>
    <col min="2575" max="2575" width="8.28515625" style="76" customWidth="1"/>
    <col min="2576" max="2576" width="2.7109375" style="76" customWidth="1"/>
    <col min="2577" max="2580" width="0" style="76" hidden="1" customWidth="1"/>
    <col min="2581" max="2816" width="8.7109375" style="76"/>
    <col min="2817" max="2817" width="28.28515625" style="76" customWidth="1"/>
    <col min="2818" max="2819" width="8.28515625" style="76" customWidth="1"/>
    <col min="2820" max="2820" width="2.7109375" style="76" customWidth="1"/>
    <col min="2821" max="2822" width="8.28515625" style="76" customWidth="1"/>
    <col min="2823" max="2823" width="2.7109375" style="76" customWidth="1"/>
    <col min="2824" max="2824" width="7.28515625" style="76" customWidth="1"/>
    <col min="2825" max="2825" width="8.28515625" style="76" customWidth="1"/>
    <col min="2826" max="2826" width="2.7109375" style="76" customWidth="1"/>
    <col min="2827" max="2827" width="7.28515625" style="76" customWidth="1"/>
    <col min="2828" max="2828" width="8.28515625" style="76" customWidth="1"/>
    <col min="2829" max="2829" width="2.7109375" style="76" customWidth="1"/>
    <col min="2830" max="2830" width="7.28515625" style="76" customWidth="1"/>
    <col min="2831" max="2831" width="8.28515625" style="76" customWidth="1"/>
    <col min="2832" max="2832" width="2.7109375" style="76" customWidth="1"/>
    <col min="2833" max="2836" width="0" style="76" hidden="1" customWidth="1"/>
    <col min="2837" max="3072" width="8.7109375" style="76"/>
    <col min="3073" max="3073" width="28.28515625" style="76" customWidth="1"/>
    <col min="3074" max="3075" width="8.28515625" style="76" customWidth="1"/>
    <col min="3076" max="3076" width="2.7109375" style="76" customWidth="1"/>
    <col min="3077" max="3078" width="8.28515625" style="76" customWidth="1"/>
    <col min="3079" max="3079" width="2.7109375" style="76" customWidth="1"/>
    <col min="3080" max="3080" width="7.28515625" style="76" customWidth="1"/>
    <col min="3081" max="3081" width="8.28515625" style="76" customWidth="1"/>
    <col min="3082" max="3082" width="2.7109375" style="76" customWidth="1"/>
    <col min="3083" max="3083" width="7.28515625" style="76" customWidth="1"/>
    <col min="3084" max="3084" width="8.28515625" style="76" customWidth="1"/>
    <col min="3085" max="3085" width="2.7109375" style="76" customWidth="1"/>
    <col min="3086" max="3086" width="7.28515625" style="76" customWidth="1"/>
    <col min="3087" max="3087" width="8.28515625" style="76" customWidth="1"/>
    <col min="3088" max="3088" width="2.7109375" style="76" customWidth="1"/>
    <col min="3089" max="3092" width="0" style="76" hidden="1" customWidth="1"/>
    <col min="3093" max="3328" width="8.7109375" style="76"/>
    <col min="3329" max="3329" width="28.28515625" style="76" customWidth="1"/>
    <col min="3330" max="3331" width="8.28515625" style="76" customWidth="1"/>
    <col min="3332" max="3332" width="2.7109375" style="76" customWidth="1"/>
    <col min="3333" max="3334" width="8.28515625" style="76" customWidth="1"/>
    <col min="3335" max="3335" width="2.7109375" style="76" customWidth="1"/>
    <col min="3336" max="3336" width="7.28515625" style="76" customWidth="1"/>
    <col min="3337" max="3337" width="8.28515625" style="76" customWidth="1"/>
    <col min="3338" max="3338" width="2.7109375" style="76" customWidth="1"/>
    <col min="3339" max="3339" width="7.28515625" style="76" customWidth="1"/>
    <col min="3340" max="3340" width="8.28515625" style="76" customWidth="1"/>
    <col min="3341" max="3341" width="2.7109375" style="76" customWidth="1"/>
    <col min="3342" max="3342" width="7.28515625" style="76" customWidth="1"/>
    <col min="3343" max="3343" width="8.28515625" style="76" customWidth="1"/>
    <col min="3344" max="3344" width="2.7109375" style="76" customWidth="1"/>
    <col min="3345" max="3348" width="0" style="76" hidden="1" customWidth="1"/>
    <col min="3349" max="3584" width="8.7109375" style="76"/>
    <col min="3585" max="3585" width="28.28515625" style="76" customWidth="1"/>
    <col min="3586" max="3587" width="8.28515625" style="76" customWidth="1"/>
    <col min="3588" max="3588" width="2.7109375" style="76" customWidth="1"/>
    <col min="3589" max="3590" width="8.28515625" style="76" customWidth="1"/>
    <col min="3591" max="3591" width="2.7109375" style="76" customWidth="1"/>
    <col min="3592" max="3592" width="7.28515625" style="76" customWidth="1"/>
    <col min="3593" max="3593" width="8.28515625" style="76" customWidth="1"/>
    <col min="3594" max="3594" width="2.7109375" style="76" customWidth="1"/>
    <col min="3595" max="3595" width="7.28515625" style="76" customWidth="1"/>
    <col min="3596" max="3596" width="8.28515625" style="76" customWidth="1"/>
    <col min="3597" max="3597" width="2.7109375" style="76" customWidth="1"/>
    <col min="3598" max="3598" width="7.28515625" style="76" customWidth="1"/>
    <col min="3599" max="3599" width="8.28515625" style="76" customWidth="1"/>
    <col min="3600" max="3600" width="2.7109375" style="76" customWidth="1"/>
    <col min="3601" max="3604" width="0" style="76" hidden="1" customWidth="1"/>
    <col min="3605" max="3840" width="8.7109375" style="76"/>
    <col min="3841" max="3841" width="28.28515625" style="76" customWidth="1"/>
    <col min="3842" max="3843" width="8.28515625" style="76" customWidth="1"/>
    <col min="3844" max="3844" width="2.7109375" style="76" customWidth="1"/>
    <col min="3845" max="3846" width="8.28515625" style="76" customWidth="1"/>
    <col min="3847" max="3847" width="2.7109375" style="76" customWidth="1"/>
    <col min="3848" max="3848" width="7.28515625" style="76" customWidth="1"/>
    <col min="3849" max="3849" width="8.28515625" style="76" customWidth="1"/>
    <col min="3850" max="3850" width="2.7109375" style="76" customWidth="1"/>
    <col min="3851" max="3851" width="7.28515625" style="76" customWidth="1"/>
    <col min="3852" max="3852" width="8.28515625" style="76" customWidth="1"/>
    <col min="3853" max="3853" width="2.7109375" style="76" customWidth="1"/>
    <col min="3854" max="3854" width="7.28515625" style="76" customWidth="1"/>
    <col min="3855" max="3855" width="8.28515625" style="76" customWidth="1"/>
    <col min="3856" max="3856" width="2.7109375" style="76" customWidth="1"/>
    <col min="3857" max="3860" width="0" style="76" hidden="1" customWidth="1"/>
    <col min="3861" max="4096" width="8.7109375" style="76"/>
    <col min="4097" max="4097" width="28.28515625" style="76" customWidth="1"/>
    <col min="4098" max="4099" width="8.28515625" style="76" customWidth="1"/>
    <col min="4100" max="4100" width="2.7109375" style="76" customWidth="1"/>
    <col min="4101" max="4102" width="8.28515625" style="76" customWidth="1"/>
    <col min="4103" max="4103" width="2.7109375" style="76" customWidth="1"/>
    <col min="4104" max="4104" width="7.28515625" style="76" customWidth="1"/>
    <col min="4105" max="4105" width="8.28515625" style="76" customWidth="1"/>
    <col min="4106" max="4106" width="2.7109375" style="76" customWidth="1"/>
    <col min="4107" max="4107" width="7.28515625" style="76" customWidth="1"/>
    <col min="4108" max="4108" width="8.28515625" style="76" customWidth="1"/>
    <col min="4109" max="4109" width="2.7109375" style="76" customWidth="1"/>
    <col min="4110" max="4110" width="7.28515625" style="76" customWidth="1"/>
    <col min="4111" max="4111" width="8.28515625" style="76" customWidth="1"/>
    <col min="4112" max="4112" width="2.7109375" style="76" customWidth="1"/>
    <col min="4113" max="4116" width="0" style="76" hidden="1" customWidth="1"/>
    <col min="4117" max="4352" width="8.7109375" style="76"/>
    <col min="4353" max="4353" width="28.28515625" style="76" customWidth="1"/>
    <col min="4354" max="4355" width="8.28515625" style="76" customWidth="1"/>
    <col min="4356" max="4356" width="2.7109375" style="76" customWidth="1"/>
    <col min="4357" max="4358" width="8.28515625" style="76" customWidth="1"/>
    <col min="4359" max="4359" width="2.7109375" style="76" customWidth="1"/>
    <col min="4360" max="4360" width="7.28515625" style="76" customWidth="1"/>
    <col min="4361" max="4361" width="8.28515625" style="76" customWidth="1"/>
    <col min="4362" max="4362" width="2.7109375" style="76" customWidth="1"/>
    <col min="4363" max="4363" width="7.28515625" style="76" customWidth="1"/>
    <col min="4364" max="4364" width="8.28515625" style="76" customWidth="1"/>
    <col min="4365" max="4365" width="2.7109375" style="76" customWidth="1"/>
    <col min="4366" max="4366" width="7.28515625" style="76" customWidth="1"/>
    <col min="4367" max="4367" width="8.28515625" style="76" customWidth="1"/>
    <col min="4368" max="4368" width="2.7109375" style="76" customWidth="1"/>
    <col min="4369" max="4372" width="0" style="76" hidden="1" customWidth="1"/>
    <col min="4373" max="4608" width="8.7109375" style="76"/>
    <col min="4609" max="4609" width="28.28515625" style="76" customWidth="1"/>
    <col min="4610" max="4611" width="8.28515625" style="76" customWidth="1"/>
    <col min="4612" max="4612" width="2.7109375" style="76" customWidth="1"/>
    <col min="4613" max="4614" width="8.28515625" style="76" customWidth="1"/>
    <col min="4615" max="4615" width="2.7109375" style="76" customWidth="1"/>
    <col min="4616" max="4616" width="7.28515625" style="76" customWidth="1"/>
    <col min="4617" max="4617" width="8.28515625" style="76" customWidth="1"/>
    <col min="4618" max="4618" width="2.7109375" style="76" customWidth="1"/>
    <col min="4619" max="4619" width="7.28515625" style="76" customWidth="1"/>
    <col min="4620" max="4620" width="8.28515625" style="76" customWidth="1"/>
    <col min="4621" max="4621" width="2.7109375" style="76" customWidth="1"/>
    <col min="4622" max="4622" width="7.28515625" style="76" customWidth="1"/>
    <col min="4623" max="4623" width="8.28515625" style="76" customWidth="1"/>
    <col min="4624" max="4624" width="2.7109375" style="76" customWidth="1"/>
    <col min="4625" max="4628" width="0" style="76" hidden="1" customWidth="1"/>
    <col min="4629" max="4864" width="8.7109375" style="76"/>
    <col min="4865" max="4865" width="28.28515625" style="76" customWidth="1"/>
    <col min="4866" max="4867" width="8.28515625" style="76" customWidth="1"/>
    <col min="4868" max="4868" width="2.7109375" style="76" customWidth="1"/>
    <col min="4869" max="4870" width="8.28515625" style="76" customWidth="1"/>
    <col min="4871" max="4871" width="2.7109375" style="76" customWidth="1"/>
    <col min="4872" max="4872" width="7.28515625" style="76" customWidth="1"/>
    <col min="4873" max="4873" width="8.28515625" style="76" customWidth="1"/>
    <col min="4874" max="4874" width="2.7109375" style="76" customWidth="1"/>
    <col min="4875" max="4875" width="7.28515625" style="76" customWidth="1"/>
    <col min="4876" max="4876" width="8.28515625" style="76" customWidth="1"/>
    <col min="4877" max="4877" width="2.7109375" style="76" customWidth="1"/>
    <col min="4878" max="4878" width="7.28515625" style="76" customWidth="1"/>
    <col min="4879" max="4879" width="8.28515625" style="76" customWidth="1"/>
    <col min="4880" max="4880" width="2.7109375" style="76" customWidth="1"/>
    <col min="4881" max="4884" width="0" style="76" hidden="1" customWidth="1"/>
    <col min="4885" max="5120" width="8.7109375" style="76"/>
    <col min="5121" max="5121" width="28.28515625" style="76" customWidth="1"/>
    <col min="5122" max="5123" width="8.28515625" style="76" customWidth="1"/>
    <col min="5124" max="5124" width="2.7109375" style="76" customWidth="1"/>
    <col min="5125" max="5126" width="8.28515625" style="76" customWidth="1"/>
    <col min="5127" max="5127" width="2.7109375" style="76" customWidth="1"/>
    <col min="5128" max="5128" width="7.28515625" style="76" customWidth="1"/>
    <col min="5129" max="5129" width="8.28515625" style="76" customWidth="1"/>
    <col min="5130" max="5130" width="2.7109375" style="76" customWidth="1"/>
    <col min="5131" max="5131" width="7.28515625" style="76" customWidth="1"/>
    <col min="5132" max="5132" width="8.28515625" style="76" customWidth="1"/>
    <col min="5133" max="5133" width="2.7109375" style="76" customWidth="1"/>
    <col min="5134" max="5134" width="7.28515625" style="76" customWidth="1"/>
    <col min="5135" max="5135" width="8.28515625" style="76" customWidth="1"/>
    <col min="5136" max="5136" width="2.7109375" style="76" customWidth="1"/>
    <col min="5137" max="5140" width="0" style="76" hidden="1" customWidth="1"/>
    <col min="5141" max="5376" width="8.7109375" style="76"/>
    <col min="5377" max="5377" width="28.28515625" style="76" customWidth="1"/>
    <col min="5378" max="5379" width="8.28515625" style="76" customWidth="1"/>
    <col min="5380" max="5380" width="2.7109375" style="76" customWidth="1"/>
    <col min="5381" max="5382" width="8.28515625" style="76" customWidth="1"/>
    <col min="5383" max="5383" width="2.7109375" style="76" customWidth="1"/>
    <col min="5384" max="5384" width="7.28515625" style="76" customWidth="1"/>
    <col min="5385" max="5385" width="8.28515625" style="76" customWidth="1"/>
    <col min="5386" max="5386" width="2.7109375" style="76" customWidth="1"/>
    <col min="5387" max="5387" width="7.28515625" style="76" customWidth="1"/>
    <col min="5388" max="5388" width="8.28515625" style="76" customWidth="1"/>
    <col min="5389" max="5389" width="2.7109375" style="76" customWidth="1"/>
    <col min="5390" max="5390" width="7.28515625" style="76" customWidth="1"/>
    <col min="5391" max="5391" width="8.28515625" style="76" customWidth="1"/>
    <col min="5392" max="5392" width="2.7109375" style="76" customWidth="1"/>
    <col min="5393" max="5396" width="0" style="76" hidden="1" customWidth="1"/>
    <col min="5397" max="5632" width="8.7109375" style="76"/>
    <col min="5633" max="5633" width="28.28515625" style="76" customWidth="1"/>
    <col min="5634" max="5635" width="8.28515625" style="76" customWidth="1"/>
    <col min="5636" max="5636" width="2.7109375" style="76" customWidth="1"/>
    <col min="5637" max="5638" width="8.28515625" style="76" customWidth="1"/>
    <col min="5639" max="5639" width="2.7109375" style="76" customWidth="1"/>
    <col min="5640" max="5640" width="7.28515625" style="76" customWidth="1"/>
    <col min="5641" max="5641" width="8.28515625" style="76" customWidth="1"/>
    <col min="5642" max="5642" width="2.7109375" style="76" customWidth="1"/>
    <col min="5643" max="5643" width="7.28515625" style="76" customWidth="1"/>
    <col min="5644" max="5644" width="8.28515625" style="76" customWidth="1"/>
    <col min="5645" max="5645" width="2.7109375" style="76" customWidth="1"/>
    <col min="5646" max="5646" width="7.28515625" style="76" customWidth="1"/>
    <col min="5647" max="5647" width="8.28515625" style="76" customWidth="1"/>
    <col min="5648" max="5648" width="2.7109375" style="76" customWidth="1"/>
    <col min="5649" max="5652" width="0" style="76" hidden="1" customWidth="1"/>
    <col min="5653" max="5888" width="8.7109375" style="76"/>
    <col min="5889" max="5889" width="28.28515625" style="76" customWidth="1"/>
    <col min="5890" max="5891" width="8.28515625" style="76" customWidth="1"/>
    <col min="5892" max="5892" width="2.7109375" style="76" customWidth="1"/>
    <col min="5893" max="5894" width="8.28515625" style="76" customWidth="1"/>
    <col min="5895" max="5895" width="2.7109375" style="76" customWidth="1"/>
    <col min="5896" max="5896" width="7.28515625" style="76" customWidth="1"/>
    <col min="5897" max="5897" width="8.28515625" style="76" customWidth="1"/>
    <col min="5898" max="5898" width="2.7109375" style="76" customWidth="1"/>
    <col min="5899" max="5899" width="7.28515625" style="76" customWidth="1"/>
    <col min="5900" max="5900" width="8.28515625" style="76" customWidth="1"/>
    <col min="5901" max="5901" width="2.7109375" style="76" customWidth="1"/>
    <col min="5902" max="5902" width="7.28515625" style="76" customWidth="1"/>
    <col min="5903" max="5903" width="8.28515625" style="76" customWidth="1"/>
    <col min="5904" max="5904" width="2.7109375" style="76" customWidth="1"/>
    <col min="5905" max="5908" width="0" style="76" hidden="1" customWidth="1"/>
    <col min="5909" max="6144" width="8.7109375" style="76"/>
    <col min="6145" max="6145" width="28.28515625" style="76" customWidth="1"/>
    <col min="6146" max="6147" width="8.28515625" style="76" customWidth="1"/>
    <col min="6148" max="6148" width="2.7109375" style="76" customWidth="1"/>
    <col min="6149" max="6150" width="8.28515625" style="76" customWidth="1"/>
    <col min="6151" max="6151" width="2.7109375" style="76" customWidth="1"/>
    <col min="6152" max="6152" width="7.28515625" style="76" customWidth="1"/>
    <col min="6153" max="6153" width="8.28515625" style="76" customWidth="1"/>
    <col min="6154" max="6154" width="2.7109375" style="76" customWidth="1"/>
    <col min="6155" max="6155" width="7.28515625" style="76" customWidth="1"/>
    <col min="6156" max="6156" width="8.28515625" style="76" customWidth="1"/>
    <col min="6157" max="6157" width="2.7109375" style="76" customWidth="1"/>
    <col min="6158" max="6158" width="7.28515625" style="76" customWidth="1"/>
    <col min="6159" max="6159" width="8.28515625" style="76" customWidth="1"/>
    <col min="6160" max="6160" width="2.7109375" style="76" customWidth="1"/>
    <col min="6161" max="6164" width="0" style="76" hidden="1" customWidth="1"/>
    <col min="6165" max="6400" width="8.7109375" style="76"/>
    <col min="6401" max="6401" width="28.28515625" style="76" customWidth="1"/>
    <col min="6402" max="6403" width="8.28515625" style="76" customWidth="1"/>
    <col min="6404" max="6404" width="2.7109375" style="76" customWidth="1"/>
    <col min="6405" max="6406" width="8.28515625" style="76" customWidth="1"/>
    <col min="6407" max="6407" width="2.7109375" style="76" customWidth="1"/>
    <col min="6408" max="6408" width="7.28515625" style="76" customWidth="1"/>
    <col min="6409" max="6409" width="8.28515625" style="76" customWidth="1"/>
    <col min="6410" max="6410" width="2.7109375" style="76" customWidth="1"/>
    <col min="6411" max="6411" width="7.28515625" style="76" customWidth="1"/>
    <col min="6412" max="6412" width="8.28515625" style="76" customWidth="1"/>
    <col min="6413" max="6413" width="2.7109375" style="76" customWidth="1"/>
    <col min="6414" max="6414" width="7.28515625" style="76" customWidth="1"/>
    <col min="6415" max="6415" width="8.28515625" style="76" customWidth="1"/>
    <col min="6416" max="6416" width="2.7109375" style="76" customWidth="1"/>
    <col min="6417" max="6420" width="0" style="76" hidden="1" customWidth="1"/>
    <col min="6421" max="6656" width="8.7109375" style="76"/>
    <col min="6657" max="6657" width="28.28515625" style="76" customWidth="1"/>
    <col min="6658" max="6659" width="8.28515625" style="76" customWidth="1"/>
    <col min="6660" max="6660" width="2.7109375" style="76" customWidth="1"/>
    <col min="6661" max="6662" width="8.28515625" style="76" customWidth="1"/>
    <col min="6663" max="6663" width="2.7109375" style="76" customWidth="1"/>
    <col min="6664" max="6664" width="7.28515625" style="76" customWidth="1"/>
    <col min="6665" max="6665" width="8.28515625" style="76" customWidth="1"/>
    <col min="6666" max="6666" width="2.7109375" style="76" customWidth="1"/>
    <col min="6667" max="6667" width="7.28515625" style="76" customWidth="1"/>
    <col min="6668" max="6668" width="8.28515625" style="76" customWidth="1"/>
    <col min="6669" max="6669" width="2.7109375" style="76" customWidth="1"/>
    <col min="6670" max="6670" width="7.28515625" style="76" customWidth="1"/>
    <col min="6671" max="6671" width="8.28515625" style="76" customWidth="1"/>
    <col min="6672" max="6672" width="2.7109375" style="76" customWidth="1"/>
    <col min="6673" max="6676" width="0" style="76" hidden="1" customWidth="1"/>
    <col min="6677" max="6912" width="8.7109375" style="76"/>
    <col min="6913" max="6913" width="28.28515625" style="76" customWidth="1"/>
    <col min="6914" max="6915" width="8.28515625" style="76" customWidth="1"/>
    <col min="6916" max="6916" width="2.7109375" style="76" customWidth="1"/>
    <col min="6917" max="6918" width="8.28515625" style="76" customWidth="1"/>
    <col min="6919" max="6919" width="2.7109375" style="76" customWidth="1"/>
    <col min="6920" max="6920" width="7.28515625" style="76" customWidth="1"/>
    <col min="6921" max="6921" width="8.28515625" style="76" customWidth="1"/>
    <col min="6922" max="6922" width="2.7109375" style="76" customWidth="1"/>
    <col min="6923" max="6923" width="7.28515625" style="76" customWidth="1"/>
    <col min="6924" max="6924" width="8.28515625" style="76" customWidth="1"/>
    <col min="6925" max="6925" width="2.7109375" style="76" customWidth="1"/>
    <col min="6926" max="6926" width="7.28515625" style="76" customWidth="1"/>
    <col min="6927" max="6927" width="8.28515625" style="76" customWidth="1"/>
    <col min="6928" max="6928" width="2.7109375" style="76" customWidth="1"/>
    <col min="6929" max="6932" width="0" style="76" hidden="1" customWidth="1"/>
    <col min="6933" max="7168" width="8.7109375" style="76"/>
    <col min="7169" max="7169" width="28.28515625" style="76" customWidth="1"/>
    <col min="7170" max="7171" width="8.28515625" style="76" customWidth="1"/>
    <col min="7172" max="7172" width="2.7109375" style="76" customWidth="1"/>
    <col min="7173" max="7174" width="8.28515625" style="76" customWidth="1"/>
    <col min="7175" max="7175" width="2.7109375" style="76" customWidth="1"/>
    <col min="7176" max="7176" width="7.28515625" style="76" customWidth="1"/>
    <col min="7177" max="7177" width="8.28515625" style="76" customWidth="1"/>
    <col min="7178" max="7178" width="2.7109375" style="76" customWidth="1"/>
    <col min="7179" max="7179" width="7.28515625" style="76" customWidth="1"/>
    <col min="7180" max="7180" width="8.28515625" style="76" customWidth="1"/>
    <col min="7181" max="7181" width="2.7109375" style="76" customWidth="1"/>
    <col min="7182" max="7182" width="7.28515625" style="76" customWidth="1"/>
    <col min="7183" max="7183" width="8.28515625" style="76" customWidth="1"/>
    <col min="7184" max="7184" width="2.7109375" style="76" customWidth="1"/>
    <col min="7185" max="7188" width="0" style="76" hidden="1" customWidth="1"/>
    <col min="7189" max="7424" width="8.7109375" style="76"/>
    <col min="7425" max="7425" width="28.28515625" style="76" customWidth="1"/>
    <col min="7426" max="7427" width="8.28515625" style="76" customWidth="1"/>
    <col min="7428" max="7428" width="2.7109375" style="76" customWidth="1"/>
    <col min="7429" max="7430" width="8.28515625" style="76" customWidth="1"/>
    <col min="7431" max="7431" width="2.7109375" style="76" customWidth="1"/>
    <col min="7432" max="7432" width="7.28515625" style="76" customWidth="1"/>
    <col min="7433" max="7433" width="8.28515625" style="76" customWidth="1"/>
    <col min="7434" max="7434" width="2.7109375" style="76" customWidth="1"/>
    <col min="7435" max="7435" width="7.28515625" style="76" customWidth="1"/>
    <col min="7436" max="7436" width="8.28515625" style="76" customWidth="1"/>
    <col min="7437" max="7437" width="2.7109375" style="76" customWidth="1"/>
    <col min="7438" max="7438" width="7.28515625" style="76" customWidth="1"/>
    <col min="7439" max="7439" width="8.28515625" style="76" customWidth="1"/>
    <col min="7440" max="7440" width="2.7109375" style="76" customWidth="1"/>
    <col min="7441" max="7444" width="0" style="76" hidden="1" customWidth="1"/>
    <col min="7445" max="7680" width="8.7109375" style="76"/>
    <col min="7681" max="7681" width="28.28515625" style="76" customWidth="1"/>
    <col min="7682" max="7683" width="8.28515625" style="76" customWidth="1"/>
    <col min="7684" max="7684" width="2.7109375" style="76" customWidth="1"/>
    <col min="7685" max="7686" width="8.28515625" style="76" customWidth="1"/>
    <col min="7687" max="7687" width="2.7109375" style="76" customWidth="1"/>
    <col min="7688" max="7688" width="7.28515625" style="76" customWidth="1"/>
    <col min="7689" max="7689" width="8.28515625" style="76" customWidth="1"/>
    <col min="7690" max="7690" width="2.7109375" style="76" customWidth="1"/>
    <col min="7691" max="7691" width="7.28515625" style="76" customWidth="1"/>
    <col min="7692" max="7692" width="8.28515625" style="76" customWidth="1"/>
    <col min="7693" max="7693" width="2.7109375" style="76" customWidth="1"/>
    <col min="7694" max="7694" width="7.28515625" style="76" customWidth="1"/>
    <col min="7695" max="7695" width="8.28515625" style="76" customWidth="1"/>
    <col min="7696" max="7696" width="2.7109375" style="76" customWidth="1"/>
    <col min="7697" max="7700" width="0" style="76" hidden="1" customWidth="1"/>
    <col min="7701" max="7936" width="8.7109375" style="76"/>
    <col min="7937" max="7937" width="28.28515625" style="76" customWidth="1"/>
    <col min="7938" max="7939" width="8.28515625" style="76" customWidth="1"/>
    <col min="7940" max="7940" width="2.7109375" style="76" customWidth="1"/>
    <col min="7941" max="7942" width="8.28515625" style="76" customWidth="1"/>
    <col min="7943" max="7943" width="2.7109375" style="76" customWidth="1"/>
    <col min="7944" max="7944" width="7.28515625" style="76" customWidth="1"/>
    <col min="7945" max="7945" width="8.28515625" style="76" customWidth="1"/>
    <col min="7946" max="7946" width="2.7109375" style="76" customWidth="1"/>
    <col min="7947" max="7947" width="7.28515625" style="76" customWidth="1"/>
    <col min="7948" max="7948" width="8.28515625" style="76" customWidth="1"/>
    <col min="7949" max="7949" width="2.7109375" style="76" customWidth="1"/>
    <col min="7950" max="7950" width="7.28515625" style="76" customWidth="1"/>
    <col min="7951" max="7951" width="8.28515625" style="76" customWidth="1"/>
    <col min="7952" max="7952" width="2.7109375" style="76" customWidth="1"/>
    <col min="7953" max="7956" width="0" style="76" hidden="1" customWidth="1"/>
    <col min="7957" max="8192" width="8.7109375" style="76"/>
    <col min="8193" max="8193" width="28.28515625" style="76" customWidth="1"/>
    <col min="8194" max="8195" width="8.28515625" style="76" customWidth="1"/>
    <col min="8196" max="8196" width="2.7109375" style="76" customWidth="1"/>
    <col min="8197" max="8198" width="8.28515625" style="76" customWidth="1"/>
    <col min="8199" max="8199" width="2.7109375" style="76" customWidth="1"/>
    <col min="8200" max="8200" width="7.28515625" style="76" customWidth="1"/>
    <col min="8201" max="8201" width="8.28515625" style="76" customWidth="1"/>
    <col min="8202" max="8202" width="2.7109375" style="76" customWidth="1"/>
    <col min="8203" max="8203" width="7.28515625" style="76" customWidth="1"/>
    <col min="8204" max="8204" width="8.28515625" style="76" customWidth="1"/>
    <col min="8205" max="8205" width="2.7109375" style="76" customWidth="1"/>
    <col min="8206" max="8206" width="7.28515625" style="76" customWidth="1"/>
    <col min="8207" max="8207" width="8.28515625" style="76" customWidth="1"/>
    <col min="8208" max="8208" width="2.7109375" style="76" customWidth="1"/>
    <col min="8209" max="8212" width="0" style="76" hidden="1" customWidth="1"/>
    <col min="8213" max="8448" width="8.7109375" style="76"/>
    <col min="8449" max="8449" width="28.28515625" style="76" customWidth="1"/>
    <col min="8450" max="8451" width="8.28515625" style="76" customWidth="1"/>
    <col min="8452" max="8452" width="2.7109375" style="76" customWidth="1"/>
    <col min="8453" max="8454" width="8.28515625" style="76" customWidth="1"/>
    <col min="8455" max="8455" width="2.7109375" style="76" customWidth="1"/>
    <col min="8456" max="8456" width="7.28515625" style="76" customWidth="1"/>
    <col min="8457" max="8457" width="8.28515625" style="76" customWidth="1"/>
    <col min="8458" max="8458" width="2.7109375" style="76" customWidth="1"/>
    <col min="8459" max="8459" width="7.28515625" style="76" customWidth="1"/>
    <col min="8460" max="8460" width="8.28515625" style="76" customWidth="1"/>
    <col min="8461" max="8461" width="2.7109375" style="76" customWidth="1"/>
    <col min="8462" max="8462" width="7.28515625" style="76" customWidth="1"/>
    <col min="8463" max="8463" width="8.28515625" style="76" customWidth="1"/>
    <col min="8464" max="8464" width="2.7109375" style="76" customWidth="1"/>
    <col min="8465" max="8468" width="0" style="76" hidden="1" customWidth="1"/>
    <col min="8469" max="8704" width="8.7109375" style="76"/>
    <col min="8705" max="8705" width="28.28515625" style="76" customWidth="1"/>
    <col min="8706" max="8707" width="8.28515625" style="76" customWidth="1"/>
    <col min="8708" max="8708" width="2.7109375" style="76" customWidth="1"/>
    <col min="8709" max="8710" width="8.28515625" style="76" customWidth="1"/>
    <col min="8711" max="8711" width="2.7109375" style="76" customWidth="1"/>
    <col min="8712" max="8712" width="7.28515625" style="76" customWidth="1"/>
    <col min="8713" max="8713" width="8.28515625" style="76" customWidth="1"/>
    <col min="8714" max="8714" width="2.7109375" style="76" customWidth="1"/>
    <col min="8715" max="8715" width="7.28515625" style="76" customWidth="1"/>
    <col min="8716" max="8716" width="8.28515625" style="76" customWidth="1"/>
    <col min="8717" max="8717" width="2.7109375" style="76" customWidth="1"/>
    <col min="8718" max="8718" width="7.28515625" style="76" customWidth="1"/>
    <col min="8719" max="8719" width="8.28515625" style="76" customWidth="1"/>
    <col min="8720" max="8720" width="2.7109375" style="76" customWidth="1"/>
    <col min="8721" max="8724" width="0" style="76" hidden="1" customWidth="1"/>
    <col min="8725" max="8960" width="8.7109375" style="76"/>
    <col min="8961" max="8961" width="28.28515625" style="76" customWidth="1"/>
    <col min="8962" max="8963" width="8.28515625" style="76" customWidth="1"/>
    <col min="8964" max="8964" width="2.7109375" style="76" customWidth="1"/>
    <col min="8965" max="8966" width="8.28515625" style="76" customWidth="1"/>
    <col min="8967" max="8967" width="2.7109375" style="76" customWidth="1"/>
    <col min="8968" max="8968" width="7.28515625" style="76" customWidth="1"/>
    <col min="8969" max="8969" width="8.28515625" style="76" customWidth="1"/>
    <col min="8970" max="8970" width="2.7109375" style="76" customWidth="1"/>
    <col min="8971" max="8971" width="7.28515625" style="76" customWidth="1"/>
    <col min="8972" max="8972" width="8.28515625" style="76" customWidth="1"/>
    <col min="8973" max="8973" width="2.7109375" style="76" customWidth="1"/>
    <col min="8974" max="8974" width="7.28515625" style="76" customWidth="1"/>
    <col min="8975" max="8975" width="8.28515625" style="76" customWidth="1"/>
    <col min="8976" max="8976" width="2.7109375" style="76" customWidth="1"/>
    <col min="8977" max="8980" width="0" style="76" hidden="1" customWidth="1"/>
    <col min="8981" max="9216" width="8.7109375" style="76"/>
    <col min="9217" max="9217" width="28.28515625" style="76" customWidth="1"/>
    <col min="9218" max="9219" width="8.28515625" style="76" customWidth="1"/>
    <col min="9220" max="9220" width="2.7109375" style="76" customWidth="1"/>
    <col min="9221" max="9222" width="8.28515625" style="76" customWidth="1"/>
    <col min="9223" max="9223" width="2.7109375" style="76" customWidth="1"/>
    <col min="9224" max="9224" width="7.28515625" style="76" customWidth="1"/>
    <col min="9225" max="9225" width="8.28515625" style="76" customWidth="1"/>
    <col min="9226" max="9226" width="2.7109375" style="76" customWidth="1"/>
    <col min="9227" max="9227" width="7.28515625" style="76" customWidth="1"/>
    <col min="9228" max="9228" width="8.28515625" style="76" customWidth="1"/>
    <col min="9229" max="9229" width="2.7109375" style="76" customWidth="1"/>
    <col min="9230" max="9230" width="7.28515625" style="76" customWidth="1"/>
    <col min="9231" max="9231" width="8.28515625" style="76" customWidth="1"/>
    <col min="9232" max="9232" width="2.7109375" style="76" customWidth="1"/>
    <col min="9233" max="9236" width="0" style="76" hidden="1" customWidth="1"/>
    <col min="9237" max="9472" width="8.7109375" style="76"/>
    <col min="9473" max="9473" width="28.28515625" style="76" customWidth="1"/>
    <col min="9474" max="9475" width="8.28515625" style="76" customWidth="1"/>
    <col min="9476" max="9476" width="2.7109375" style="76" customWidth="1"/>
    <col min="9477" max="9478" width="8.28515625" style="76" customWidth="1"/>
    <col min="9479" max="9479" width="2.7109375" style="76" customWidth="1"/>
    <col min="9480" max="9480" width="7.28515625" style="76" customWidth="1"/>
    <col min="9481" max="9481" width="8.28515625" style="76" customWidth="1"/>
    <col min="9482" max="9482" width="2.7109375" style="76" customWidth="1"/>
    <col min="9483" max="9483" width="7.28515625" style="76" customWidth="1"/>
    <col min="9484" max="9484" width="8.28515625" style="76" customWidth="1"/>
    <col min="9485" max="9485" width="2.7109375" style="76" customWidth="1"/>
    <col min="9486" max="9486" width="7.28515625" style="76" customWidth="1"/>
    <col min="9487" max="9487" width="8.28515625" style="76" customWidth="1"/>
    <col min="9488" max="9488" width="2.7109375" style="76" customWidth="1"/>
    <col min="9489" max="9492" width="0" style="76" hidden="1" customWidth="1"/>
    <col min="9493" max="9728" width="8.7109375" style="76"/>
    <col min="9729" max="9729" width="28.28515625" style="76" customWidth="1"/>
    <col min="9730" max="9731" width="8.28515625" style="76" customWidth="1"/>
    <col min="9732" max="9732" width="2.7109375" style="76" customWidth="1"/>
    <col min="9733" max="9734" width="8.28515625" style="76" customWidth="1"/>
    <col min="9735" max="9735" width="2.7109375" style="76" customWidth="1"/>
    <col min="9736" max="9736" width="7.28515625" style="76" customWidth="1"/>
    <col min="9737" max="9737" width="8.28515625" style="76" customWidth="1"/>
    <col min="9738" max="9738" width="2.7109375" style="76" customWidth="1"/>
    <col min="9739" max="9739" width="7.28515625" style="76" customWidth="1"/>
    <col min="9740" max="9740" width="8.28515625" style="76" customWidth="1"/>
    <col min="9741" max="9741" width="2.7109375" style="76" customWidth="1"/>
    <col min="9742" max="9742" width="7.28515625" style="76" customWidth="1"/>
    <col min="9743" max="9743" width="8.28515625" style="76" customWidth="1"/>
    <col min="9744" max="9744" width="2.7109375" style="76" customWidth="1"/>
    <col min="9745" max="9748" width="0" style="76" hidden="1" customWidth="1"/>
    <col min="9749" max="9984" width="8.7109375" style="76"/>
    <col min="9985" max="9985" width="28.28515625" style="76" customWidth="1"/>
    <col min="9986" max="9987" width="8.28515625" style="76" customWidth="1"/>
    <col min="9988" max="9988" width="2.7109375" style="76" customWidth="1"/>
    <col min="9989" max="9990" width="8.28515625" style="76" customWidth="1"/>
    <col min="9991" max="9991" width="2.7109375" style="76" customWidth="1"/>
    <col min="9992" max="9992" width="7.28515625" style="76" customWidth="1"/>
    <col min="9993" max="9993" width="8.28515625" style="76" customWidth="1"/>
    <col min="9994" max="9994" width="2.7109375" style="76" customWidth="1"/>
    <col min="9995" max="9995" width="7.28515625" style="76" customWidth="1"/>
    <col min="9996" max="9996" width="8.28515625" style="76" customWidth="1"/>
    <col min="9997" max="9997" width="2.7109375" style="76" customWidth="1"/>
    <col min="9998" max="9998" width="7.28515625" style="76" customWidth="1"/>
    <col min="9999" max="9999" width="8.28515625" style="76" customWidth="1"/>
    <col min="10000" max="10000" width="2.7109375" style="76" customWidth="1"/>
    <col min="10001" max="10004" width="0" style="76" hidden="1" customWidth="1"/>
    <col min="10005" max="10240" width="8.7109375" style="76"/>
    <col min="10241" max="10241" width="28.28515625" style="76" customWidth="1"/>
    <col min="10242" max="10243" width="8.28515625" style="76" customWidth="1"/>
    <col min="10244" max="10244" width="2.7109375" style="76" customWidth="1"/>
    <col min="10245" max="10246" width="8.28515625" style="76" customWidth="1"/>
    <col min="10247" max="10247" width="2.7109375" style="76" customWidth="1"/>
    <col min="10248" max="10248" width="7.28515625" style="76" customWidth="1"/>
    <col min="10249" max="10249" width="8.28515625" style="76" customWidth="1"/>
    <col min="10250" max="10250" width="2.7109375" style="76" customWidth="1"/>
    <col min="10251" max="10251" width="7.28515625" style="76" customWidth="1"/>
    <col min="10252" max="10252" width="8.28515625" style="76" customWidth="1"/>
    <col min="10253" max="10253" width="2.7109375" style="76" customWidth="1"/>
    <col min="10254" max="10254" width="7.28515625" style="76" customWidth="1"/>
    <col min="10255" max="10255" width="8.28515625" style="76" customWidth="1"/>
    <col min="10256" max="10256" width="2.7109375" style="76" customWidth="1"/>
    <col min="10257" max="10260" width="0" style="76" hidden="1" customWidth="1"/>
    <col min="10261" max="10496" width="8.7109375" style="76"/>
    <col min="10497" max="10497" width="28.28515625" style="76" customWidth="1"/>
    <col min="10498" max="10499" width="8.28515625" style="76" customWidth="1"/>
    <col min="10500" max="10500" width="2.7109375" style="76" customWidth="1"/>
    <col min="10501" max="10502" width="8.28515625" style="76" customWidth="1"/>
    <col min="10503" max="10503" width="2.7109375" style="76" customWidth="1"/>
    <col min="10504" max="10504" width="7.28515625" style="76" customWidth="1"/>
    <col min="10505" max="10505" width="8.28515625" style="76" customWidth="1"/>
    <col min="10506" max="10506" width="2.7109375" style="76" customWidth="1"/>
    <col min="10507" max="10507" width="7.28515625" style="76" customWidth="1"/>
    <col min="10508" max="10508" width="8.28515625" style="76" customWidth="1"/>
    <col min="10509" max="10509" width="2.7109375" style="76" customWidth="1"/>
    <col min="10510" max="10510" width="7.28515625" style="76" customWidth="1"/>
    <col min="10511" max="10511" width="8.28515625" style="76" customWidth="1"/>
    <col min="10512" max="10512" width="2.7109375" style="76" customWidth="1"/>
    <col min="10513" max="10516" width="0" style="76" hidden="1" customWidth="1"/>
    <col min="10517" max="10752" width="8.7109375" style="76"/>
    <col min="10753" max="10753" width="28.28515625" style="76" customWidth="1"/>
    <col min="10754" max="10755" width="8.28515625" style="76" customWidth="1"/>
    <col min="10756" max="10756" width="2.7109375" style="76" customWidth="1"/>
    <col min="10757" max="10758" width="8.28515625" style="76" customWidth="1"/>
    <col min="10759" max="10759" width="2.7109375" style="76" customWidth="1"/>
    <col min="10760" max="10760" width="7.28515625" style="76" customWidth="1"/>
    <col min="10761" max="10761" width="8.28515625" style="76" customWidth="1"/>
    <col min="10762" max="10762" width="2.7109375" style="76" customWidth="1"/>
    <col min="10763" max="10763" width="7.28515625" style="76" customWidth="1"/>
    <col min="10764" max="10764" width="8.28515625" style="76" customWidth="1"/>
    <col min="10765" max="10765" width="2.7109375" style="76" customWidth="1"/>
    <col min="10766" max="10766" width="7.28515625" style="76" customWidth="1"/>
    <col min="10767" max="10767" width="8.28515625" style="76" customWidth="1"/>
    <col min="10768" max="10768" width="2.7109375" style="76" customWidth="1"/>
    <col min="10769" max="10772" width="0" style="76" hidden="1" customWidth="1"/>
    <col min="10773" max="11008" width="8.7109375" style="76"/>
    <col min="11009" max="11009" width="28.28515625" style="76" customWidth="1"/>
    <col min="11010" max="11011" width="8.28515625" style="76" customWidth="1"/>
    <col min="11012" max="11012" width="2.7109375" style="76" customWidth="1"/>
    <col min="11013" max="11014" width="8.28515625" style="76" customWidth="1"/>
    <col min="11015" max="11015" width="2.7109375" style="76" customWidth="1"/>
    <col min="11016" max="11016" width="7.28515625" style="76" customWidth="1"/>
    <col min="11017" max="11017" width="8.28515625" style="76" customWidth="1"/>
    <col min="11018" max="11018" width="2.7109375" style="76" customWidth="1"/>
    <col min="11019" max="11019" width="7.28515625" style="76" customWidth="1"/>
    <col min="11020" max="11020" width="8.28515625" style="76" customWidth="1"/>
    <col min="11021" max="11021" width="2.7109375" style="76" customWidth="1"/>
    <col min="11022" max="11022" width="7.28515625" style="76" customWidth="1"/>
    <col min="11023" max="11023" width="8.28515625" style="76" customWidth="1"/>
    <col min="11024" max="11024" width="2.7109375" style="76" customWidth="1"/>
    <col min="11025" max="11028" width="0" style="76" hidden="1" customWidth="1"/>
    <col min="11029" max="11264" width="8.7109375" style="76"/>
    <col min="11265" max="11265" width="28.28515625" style="76" customWidth="1"/>
    <col min="11266" max="11267" width="8.28515625" style="76" customWidth="1"/>
    <col min="11268" max="11268" width="2.7109375" style="76" customWidth="1"/>
    <col min="11269" max="11270" width="8.28515625" style="76" customWidth="1"/>
    <col min="11271" max="11271" width="2.7109375" style="76" customWidth="1"/>
    <col min="11272" max="11272" width="7.28515625" style="76" customWidth="1"/>
    <col min="11273" max="11273" width="8.28515625" style="76" customWidth="1"/>
    <col min="11274" max="11274" width="2.7109375" style="76" customWidth="1"/>
    <col min="11275" max="11275" width="7.28515625" style="76" customWidth="1"/>
    <col min="11276" max="11276" width="8.28515625" style="76" customWidth="1"/>
    <col min="11277" max="11277" width="2.7109375" style="76" customWidth="1"/>
    <col min="11278" max="11278" width="7.28515625" style="76" customWidth="1"/>
    <col min="11279" max="11279" width="8.28515625" style="76" customWidth="1"/>
    <col min="11280" max="11280" width="2.7109375" style="76" customWidth="1"/>
    <col min="11281" max="11284" width="0" style="76" hidden="1" customWidth="1"/>
    <col min="11285" max="11520" width="8.7109375" style="76"/>
    <col min="11521" max="11521" width="28.28515625" style="76" customWidth="1"/>
    <col min="11522" max="11523" width="8.28515625" style="76" customWidth="1"/>
    <col min="11524" max="11524" width="2.7109375" style="76" customWidth="1"/>
    <col min="11525" max="11526" width="8.28515625" style="76" customWidth="1"/>
    <col min="11527" max="11527" width="2.7109375" style="76" customWidth="1"/>
    <col min="11528" max="11528" width="7.28515625" style="76" customWidth="1"/>
    <col min="11529" max="11529" width="8.28515625" style="76" customWidth="1"/>
    <col min="11530" max="11530" width="2.7109375" style="76" customWidth="1"/>
    <col min="11531" max="11531" width="7.28515625" style="76" customWidth="1"/>
    <col min="11532" max="11532" width="8.28515625" style="76" customWidth="1"/>
    <col min="11533" max="11533" width="2.7109375" style="76" customWidth="1"/>
    <col min="11534" max="11534" width="7.28515625" style="76" customWidth="1"/>
    <col min="11535" max="11535" width="8.28515625" style="76" customWidth="1"/>
    <col min="11536" max="11536" width="2.7109375" style="76" customWidth="1"/>
    <col min="11537" max="11540" width="0" style="76" hidden="1" customWidth="1"/>
    <col min="11541" max="11776" width="8.7109375" style="76"/>
    <col min="11777" max="11777" width="28.28515625" style="76" customWidth="1"/>
    <col min="11778" max="11779" width="8.28515625" style="76" customWidth="1"/>
    <col min="11780" max="11780" width="2.7109375" style="76" customWidth="1"/>
    <col min="11781" max="11782" width="8.28515625" style="76" customWidth="1"/>
    <col min="11783" max="11783" width="2.7109375" style="76" customWidth="1"/>
    <col min="11784" max="11784" width="7.28515625" style="76" customWidth="1"/>
    <col min="11785" max="11785" width="8.28515625" style="76" customWidth="1"/>
    <col min="11786" max="11786" width="2.7109375" style="76" customWidth="1"/>
    <col min="11787" max="11787" width="7.28515625" style="76" customWidth="1"/>
    <col min="11788" max="11788" width="8.28515625" style="76" customWidth="1"/>
    <col min="11789" max="11789" width="2.7109375" style="76" customWidth="1"/>
    <col min="11790" max="11790" width="7.28515625" style="76" customWidth="1"/>
    <col min="11791" max="11791" width="8.28515625" style="76" customWidth="1"/>
    <col min="11792" max="11792" width="2.7109375" style="76" customWidth="1"/>
    <col min="11793" max="11796" width="0" style="76" hidden="1" customWidth="1"/>
    <col min="11797" max="12032" width="8.7109375" style="76"/>
    <col min="12033" max="12033" width="28.28515625" style="76" customWidth="1"/>
    <col min="12034" max="12035" width="8.28515625" style="76" customWidth="1"/>
    <col min="12036" max="12036" width="2.7109375" style="76" customWidth="1"/>
    <col min="12037" max="12038" width="8.28515625" style="76" customWidth="1"/>
    <col min="12039" max="12039" width="2.7109375" style="76" customWidth="1"/>
    <col min="12040" max="12040" width="7.28515625" style="76" customWidth="1"/>
    <col min="12041" max="12041" width="8.28515625" style="76" customWidth="1"/>
    <col min="12042" max="12042" width="2.7109375" style="76" customWidth="1"/>
    <col min="12043" max="12043" width="7.28515625" style="76" customWidth="1"/>
    <col min="12044" max="12044" width="8.28515625" style="76" customWidth="1"/>
    <col min="12045" max="12045" width="2.7109375" style="76" customWidth="1"/>
    <col min="12046" max="12046" width="7.28515625" style="76" customWidth="1"/>
    <col min="12047" max="12047" width="8.28515625" style="76" customWidth="1"/>
    <col min="12048" max="12048" width="2.7109375" style="76" customWidth="1"/>
    <col min="12049" max="12052" width="0" style="76" hidden="1" customWidth="1"/>
    <col min="12053" max="12288" width="8.7109375" style="76"/>
    <col min="12289" max="12289" width="28.28515625" style="76" customWidth="1"/>
    <col min="12290" max="12291" width="8.28515625" style="76" customWidth="1"/>
    <col min="12292" max="12292" width="2.7109375" style="76" customWidth="1"/>
    <col min="12293" max="12294" width="8.28515625" style="76" customWidth="1"/>
    <col min="12295" max="12295" width="2.7109375" style="76" customWidth="1"/>
    <col min="12296" max="12296" width="7.28515625" style="76" customWidth="1"/>
    <col min="12297" max="12297" width="8.28515625" style="76" customWidth="1"/>
    <col min="12298" max="12298" width="2.7109375" style="76" customWidth="1"/>
    <col min="12299" max="12299" width="7.28515625" style="76" customWidth="1"/>
    <col min="12300" max="12300" width="8.28515625" style="76" customWidth="1"/>
    <col min="12301" max="12301" width="2.7109375" style="76" customWidth="1"/>
    <col min="12302" max="12302" width="7.28515625" style="76" customWidth="1"/>
    <col min="12303" max="12303" width="8.28515625" style="76" customWidth="1"/>
    <col min="12304" max="12304" width="2.7109375" style="76" customWidth="1"/>
    <col min="12305" max="12308" width="0" style="76" hidden="1" customWidth="1"/>
    <col min="12309" max="12544" width="8.7109375" style="76"/>
    <col min="12545" max="12545" width="28.28515625" style="76" customWidth="1"/>
    <col min="12546" max="12547" width="8.28515625" style="76" customWidth="1"/>
    <col min="12548" max="12548" width="2.7109375" style="76" customWidth="1"/>
    <col min="12549" max="12550" width="8.28515625" style="76" customWidth="1"/>
    <col min="12551" max="12551" width="2.7109375" style="76" customWidth="1"/>
    <col min="12552" max="12552" width="7.28515625" style="76" customWidth="1"/>
    <col min="12553" max="12553" width="8.28515625" style="76" customWidth="1"/>
    <col min="12554" max="12554" width="2.7109375" style="76" customWidth="1"/>
    <col min="12555" max="12555" width="7.28515625" style="76" customWidth="1"/>
    <col min="12556" max="12556" width="8.28515625" style="76" customWidth="1"/>
    <col min="12557" max="12557" width="2.7109375" style="76" customWidth="1"/>
    <col min="12558" max="12558" width="7.28515625" style="76" customWidth="1"/>
    <col min="12559" max="12559" width="8.28515625" style="76" customWidth="1"/>
    <col min="12560" max="12560" width="2.7109375" style="76" customWidth="1"/>
    <col min="12561" max="12564" width="0" style="76" hidden="1" customWidth="1"/>
    <col min="12565" max="12800" width="8.7109375" style="76"/>
    <col min="12801" max="12801" width="28.28515625" style="76" customWidth="1"/>
    <col min="12802" max="12803" width="8.28515625" style="76" customWidth="1"/>
    <col min="12804" max="12804" width="2.7109375" style="76" customWidth="1"/>
    <col min="12805" max="12806" width="8.28515625" style="76" customWidth="1"/>
    <col min="12807" max="12807" width="2.7109375" style="76" customWidth="1"/>
    <col min="12808" max="12808" width="7.28515625" style="76" customWidth="1"/>
    <col min="12809" max="12809" width="8.28515625" style="76" customWidth="1"/>
    <col min="12810" max="12810" width="2.7109375" style="76" customWidth="1"/>
    <col min="12811" max="12811" width="7.28515625" style="76" customWidth="1"/>
    <col min="12812" max="12812" width="8.28515625" style="76" customWidth="1"/>
    <col min="12813" max="12813" width="2.7109375" style="76" customWidth="1"/>
    <col min="12814" max="12814" width="7.28515625" style="76" customWidth="1"/>
    <col min="12815" max="12815" width="8.28515625" style="76" customWidth="1"/>
    <col min="12816" max="12816" width="2.7109375" style="76" customWidth="1"/>
    <col min="12817" max="12820" width="0" style="76" hidden="1" customWidth="1"/>
    <col min="12821" max="13056" width="8.7109375" style="76"/>
    <col min="13057" max="13057" width="28.28515625" style="76" customWidth="1"/>
    <col min="13058" max="13059" width="8.28515625" style="76" customWidth="1"/>
    <col min="13060" max="13060" width="2.7109375" style="76" customWidth="1"/>
    <col min="13061" max="13062" width="8.28515625" style="76" customWidth="1"/>
    <col min="13063" max="13063" width="2.7109375" style="76" customWidth="1"/>
    <col min="13064" max="13064" width="7.28515625" style="76" customWidth="1"/>
    <col min="13065" max="13065" width="8.28515625" style="76" customWidth="1"/>
    <col min="13066" max="13066" width="2.7109375" style="76" customWidth="1"/>
    <col min="13067" max="13067" width="7.28515625" style="76" customWidth="1"/>
    <col min="13068" max="13068" width="8.28515625" style="76" customWidth="1"/>
    <col min="13069" max="13069" width="2.7109375" style="76" customWidth="1"/>
    <col min="13070" max="13070" width="7.28515625" style="76" customWidth="1"/>
    <col min="13071" max="13071" width="8.28515625" style="76" customWidth="1"/>
    <col min="13072" max="13072" width="2.7109375" style="76" customWidth="1"/>
    <col min="13073" max="13076" width="0" style="76" hidden="1" customWidth="1"/>
    <col min="13077" max="13312" width="8.7109375" style="76"/>
    <col min="13313" max="13313" width="28.28515625" style="76" customWidth="1"/>
    <col min="13314" max="13315" width="8.28515625" style="76" customWidth="1"/>
    <col min="13316" max="13316" width="2.7109375" style="76" customWidth="1"/>
    <col min="13317" max="13318" width="8.28515625" style="76" customWidth="1"/>
    <col min="13319" max="13319" width="2.7109375" style="76" customWidth="1"/>
    <col min="13320" max="13320" width="7.28515625" style="76" customWidth="1"/>
    <col min="13321" max="13321" width="8.28515625" style="76" customWidth="1"/>
    <col min="13322" max="13322" width="2.7109375" style="76" customWidth="1"/>
    <col min="13323" max="13323" width="7.28515625" style="76" customWidth="1"/>
    <col min="13324" max="13324" width="8.28515625" style="76" customWidth="1"/>
    <col min="13325" max="13325" width="2.7109375" style="76" customWidth="1"/>
    <col min="13326" max="13326" width="7.28515625" style="76" customWidth="1"/>
    <col min="13327" max="13327" width="8.28515625" style="76" customWidth="1"/>
    <col min="13328" max="13328" width="2.7109375" style="76" customWidth="1"/>
    <col min="13329" max="13332" width="0" style="76" hidden="1" customWidth="1"/>
    <col min="13333" max="13568" width="8.7109375" style="76"/>
    <col min="13569" max="13569" width="28.28515625" style="76" customWidth="1"/>
    <col min="13570" max="13571" width="8.28515625" style="76" customWidth="1"/>
    <col min="13572" max="13572" width="2.7109375" style="76" customWidth="1"/>
    <col min="13573" max="13574" width="8.28515625" style="76" customWidth="1"/>
    <col min="13575" max="13575" width="2.7109375" style="76" customWidth="1"/>
    <col min="13576" max="13576" width="7.28515625" style="76" customWidth="1"/>
    <col min="13577" max="13577" width="8.28515625" style="76" customWidth="1"/>
    <col min="13578" max="13578" width="2.7109375" style="76" customWidth="1"/>
    <col min="13579" max="13579" width="7.28515625" style="76" customWidth="1"/>
    <col min="13580" max="13580" width="8.28515625" style="76" customWidth="1"/>
    <col min="13581" max="13581" width="2.7109375" style="76" customWidth="1"/>
    <col min="13582" max="13582" width="7.28515625" style="76" customWidth="1"/>
    <col min="13583" max="13583" width="8.28515625" style="76" customWidth="1"/>
    <col min="13584" max="13584" width="2.7109375" style="76" customWidth="1"/>
    <col min="13585" max="13588" width="0" style="76" hidden="1" customWidth="1"/>
    <col min="13589" max="13824" width="8.7109375" style="76"/>
    <col min="13825" max="13825" width="28.28515625" style="76" customWidth="1"/>
    <col min="13826" max="13827" width="8.28515625" style="76" customWidth="1"/>
    <col min="13828" max="13828" width="2.7109375" style="76" customWidth="1"/>
    <col min="13829" max="13830" width="8.28515625" style="76" customWidth="1"/>
    <col min="13831" max="13831" width="2.7109375" style="76" customWidth="1"/>
    <col min="13832" max="13832" width="7.28515625" style="76" customWidth="1"/>
    <col min="13833" max="13833" width="8.28515625" style="76" customWidth="1"/>
    <col min="13834" max="13834" width="2.7109375" style="76" customWidth="1"/>
    <col min="13835" max="13835" width="7.28515625" style="76" customWidth="1"/>
    <col min="13836" max="13836" width="8.28515625" style="76" customWidth="1"/>
    <col min="13837" max="13837" width="2.7109375" style="76" customWidth="1"/>
    <col min="13838" max="13838" width="7.28515625" style="76" customWidth="1"/>
    <col min="13839" max="13839" width="8.28515625" style="76" customWidth="1"/>
    <col min="13840" max="13840" width="2.7109375" style="76" customWidth="1"/>
    <col min="13841" max="13844" width="0" style="76" hidden="1" customWidth="1"/>
    <col min="13845" max="14080" width="8.7109375" style="76"/>
    <col min="14081" max="14081" width="28.28515625" style="76" customWidth="1"/>
    <col min="14082" max="14083" width="8.28515625" style="76" customWidth="1"/>
    <col min="14084" max="14084" width="2.7109375" style="76" customWidth="1"/>
    <col min="14085" max="14086" width="8.28515625" style="76" customWidth="1"/>
    <col min="14087" max="14087" width="2.7109375" style="76" customWidth="1"/>
    <col min="14088" max="14088" width="7.28515625" style="76" customWidth="1"/>
    <col min="14089" max="14089" width="8.28515625" style="76" customWidth="1"/>
    <col min="14090" max="14090" width="2.7109375" style="76" customWidth="1"/>
    <col min="14091" max="14091" width="7.28515625" style="76" customWidth="1"/>
    <col min="14092" max="14092" width="8.28515625" style="76" customWidth="1"/>
    <col min="14093" max="14093" width="2.7109375" style="76" customWidth="1"/>
    <col min="14094" max="14094" width="7.28515625" style="76" customWidth="1"/>
    <col min="14095" max="14095" width="8.28515625" style="76" customWidth="1"/>
    <col min="14096" max="14096" width="2.7109375" style="76" customWidth="1"/>
    <col min="14097" max="14100" width="0" style="76" hidden="1" customWidth="1"/>
    <col min="14101" max="14336" width="8.7109375" style="76"/>
    <col min="14337" max="14337" width="28.28515625" style="76" customWidth="1"/>
    <col min="14338" max="14339" width="8.28515625" style="76" customWidth="1"/>
    <col min="14340" max="14340" width="2.7109375" style="76" customWidth="1"/>
    <col min="14341" max="14342" width="8.28515625" style="76" customWidth="1"/>
    <col min="14343" max="14343" width="2.7109375" style="76" customWidth="1"/>
    <col min="14344" max="14344" width="7.28515625" style="76" customWidth="1"/>
    <col min="14345" max="14345" width="8.28515625" style="76" customWidth="1"/>
    <col min="14346" max="14346" width="2.7109375" style="76" customWidth="1"/>
    <col min="14347" max="14347" width="7.28515625" style="76" customWidth="1"/>
    <col min="14348" max="14348" width="8.28515625" style="76" customWidth="1"/>
    <col min="14349" max="14349" width="2.7109375" style="76" customWidth="1"/>
    <col min="14350" max="14350" width="7.28515625" style="76" customWidth="1"/>
    <col min="14351" max="14351" width="8.28515625" style="76" customWidth="1"/>
    <col min="14352" max="14352" width="2.7109375" style="76" customWidth="1"/>
    <col min="14353" max="14356" width="0" style="76" hidden="1" customWidth="1"/>
    <col min="14357" max="14592" width="8.7109375" style="76"/>
    <col min="14593" max="14593" width="28.28515625" style="76" customWidth="1"/>
    <col min="14594" max="14595" width="8.28515625" style="76" customWidth="1"/>
    <col min="14596" max="14596" width="2.7109375" style="76" customWidth="1"/>
    <col min="14597" max="14598" width="8.28515625" style="76" customWidth="1"/>
    <col min="14599" max="14599" width="2.7109375" style="76" customWidth="1"/>
    <col min="14600" max="14600" width="7.28515625" style="76" customWidth="1"/>
    <col min="14601" max="14601" width="8.28515625" style="76" customWidth="1"/>
    <col min="14602" max="14602" width="2.7109375" style="76" customWidth="1"/>
    <col min="14603" max="14603" width="7.28515625" style="76" customWidth="1"/>
    <col min="14604" max="14604" width="8.28515625" style="76" customWidth="1"/>
    <col min="14605" max="14605" width="2.7109375" style="76" customWidth="1"/>
    <col min="14606" max="14606" width="7.28515625" style="76" customWidth="1"/>
    <col min="14607" max="14607" width="8.28515625" style="76" customWidth="1"/>
    <col min="14608" max="14608" width="2.7109375" style="76" customWidth="1"/>
    <col min="14609" max="14612" width="0" style="76" hidden="1" customWidth="1"/>
    <col min="14613" max="14848" width="8.7109375" style="76"/>
    <col min="14849" max="14849" width="28.28515625" style="76" customWidth="1"/>
    <col min="14850" max="14851" width="8.28515625" style="76" customWidth="1"/>
    <col min="14852" max="14852" width="2.7109375" style="76" customWidth="1"/>
    <col min="14853" max="14854" width="8.28515625" style="76" customWidth="1"/>
    <col min="14855" max="14855" width="2.7109375" style="76" customWidth="1"/>
    <col min="14856" max="14856" width="7.28515625" style="76" customWidth="1"/>
    <col min="14857" max="14857" width="8.28515625" style="76" customWidth="1"/>
    <col min="14858" max="14858" width="2.7109375" style="76" customWidth="1"/>
    <col min="14859" max="14859" width="7.28515625" style="76" customWidth="1"/>
    <col min="14860" max="14860" width="8.28515625" style="76" customWidth="1"/>
    <col min="14861" max="14861" width="2.7109375" style="76" customWidth="1"/>
    <col min="14862" max="14862" width="7.28515625" style="76" customWidth="1"/>
    <col min="14863" max="14863" width="8.28515625" style="76" customWidth="1"/>
    <col min="14864" max="14864" width="2.7109375" style="76" customWidth="1"/>
    <col min="14865" max="14868" width="0" style="76" hidden="1" customWidth="1"/>
    <col min="14869" max="15104" width="8.7109375" style="76"/>
    <col min="15105" max="15105" width="28.28515625" style="76" customWidth="1"/>
    <col min="15106" max="15107" width="8.28515625" style="76" customWidth="1"/>
    <col min="15108" max="15108" width="2.7109375" style="76" customWidth="1"/>
    <col min="15109" max="15110" width="8.28515625" style="76" customWidth="1"/>
    <col min="15111" max="15111" width="2.7109375" style="76" customWidth="1"/>
    <col min="15112" max="15112" width="7.28515625" style="76" customWidth="1"/>
    <col min="15113" max="15113" width="8.28515625" style="76" customWidth="1"/>
    <col min="15114" max="15114" width="2.7109375" style="76" customWidth="1"/>
    <col min="15115" max="15115" width="7.28515625" style="76" customWidth="1"/>
    <col min="15116" max="15116" width="8.28515625" style="76" customWidth="1"/>
    <col min="15117" max="15117" width="2.7109375" style="76" customWidth="1"/>
    <col min="15118" max="15118" width="7.28515625" style="76" customWidth="1"/>
    <col min="15119" max="15119" width="8.28515625" style="76" customWidth="1"/>
    <col min="15120" max="15120" width="2.7109375" style="76" customWidth="1"/>
    <col min="15121" max="15124" width="0" style="76" hidden="1" customWidth="1"/>
    <col min="15125" max="15360" width="8.7109375" style="76"/>
    <col min="15361" max="15361" width="28.28515625" style="76" customWidth="1"/>
    <col min="15362" max="15363" width="8.28515625" style="76" customWidth="1"/>
    <col min="15364" max="15364" width="2.7109375" style="76" customWidth="1"/>
    <col min="15365" max="15366" width="8.28515625" style="76" customWidth="1"/>
    <col min="15367" max="15367" width="2.7109375" style="76" customWidth="1"/>
    <col min="15368" max="15368" width="7.28515625" style="76" customWidth="1"/>
    <col min="15369" max="15369" width="8.28515625" style="76" customWidth="1"/>
    <col min="15370" max="15370" width="2.7109375" style="76" customWidth="1"/>
    <col min="15371" max="15371" width="7.28515625" style="76" customWidth="1"/>
    <col min="15372" max="15372" width="8.28515625" style="76" customWidth="1"/>
    <col min="15373" max="15373" width="2.7109375" style="76" customWidth="1"/>
    <col min="15374" max="15374" width="7.28515625" style="76" customWidth="1"/>
    <col min="15375" max="15375" width="8.28515625" style="76" customWidth="1"/>
    <col min="15376" max="15376" width="2.7109375" style="76" customWidth="1"/>
    <col min="15377" max="15380" width="0" style="76" hidden="1" customWidth="1"/>
    <col min="15381" max="15616" width="8.7109375" style="76"/>
    <col min="15617" max="15617" width="28.28515625" style="76" customWidth="1"/>
    <col min="15618" max="15619" width="8.28515625" style="76" customWidth="1"/>
    <col min="15620" max="15620" width="2.7109375" style="76" customWidth="1"/>
    <col min="15621" max="15622" width="8.28515625" style="76" customWidth="1"/>
    <col min="15623" max="15623" width="2.7109375" style="76" customWidth="1"/>
    <col min="15624" max="15624" width="7.28515625" style="76" customWidth="1"/>
    <col min="15625" max="15625" width="8.28515625" style="76" customWidth="1"/>
    <col min="15626" max="15626" width="2.7109375" style="76" customWidth="1"/>
    <col min="15627" max="15627" width="7.28515625" style="76" customWidth="1"/>
    <col min="15628" max="15628" width="8.28515625" style="76" customWidth="1"/>
    <col min="15629" max="15629" width="2.7109375" style="76" customWidth="1"/>
    <col min="15630" max="15630" width="7.28515625" style="76" customWidth="1"/>
    <col min="15631" max="15631" width="8.28515625" style="76" customWidth="1"/>
    <col min="15632" max="15632" width="2.7109375" style="76" customWidth="1"/>
    <col min="15633" max="15636" width="0" style="76" hidden="1" customWidth="1"/>
    <col min="15637" max="15872" width="8.7109375" style="76"/>
    <col min="15873" max="15873" width="28.28515625" style="76" customWidth="1"/>
    <col min="15874" max="15875" width="8.28515625" style="76" customWidth="1"/>
    <col min="15876" max="15876" width="2.7109375" style="76" customWidth="1"/>
    <col min="15877" max="15878" width="8.28515625" style="76" customWidth="1"/>
    <col min="15879" max="15879" width="2.7109375" style="76" customWidth="1"/>
    <col min="15880" max="15880" width="7.28515625" style="76" customWidth="1"/>
    <col min="15881" max="15881" width="8.28515625" style="76" customWidth="1"/>
    <col min="15882" max="15882" width="2.7109375" style="76" customWidth="1"/>
    <col min="15883" max="15883" width="7.28515625" style="76" customWidth="1"/>
    <col min="15884" max="15884" width="8.28515625" style="76" customWidth="1"/>
    <col min="15885" max="15885" width="2.7109375" style="76" customWidth="1"/>
    <col min="15886" max="15886" width="7.28515625" style="76" customWidth="1"/>
    <col min="15887" max="15887" width="8.28515625" style="76" customWidth="1"/>
    <col min="15888" max="15888" width="2.7109375" style="76" customWidth="1"/>
    <col min="15889" max="15892" width="0" style="76" hidden="1" customWidth="1"/>
    <col min="15893" max="16128" width="8.7109375" style="76"/>
    <col min="16129" max="16129" width="28.28515625" style="76" customWidth="1"/>
    <col min="16130" max="16131" width="8.28515625" style="76" customWidth="1"/>
    <col min="16132" max="16132" width="2.7109375" style="76" customWidth="1"/>
    <col min="16133" max="16134" width="8.28515625" style="76" customWidth="1"/>
    <col min="16135" max="16135" width="2.7109375" style="76" customWidth="1"/>
    <col min="16136" max="16136" width="7.28515625" style="76" customWidth="1"/>
    <col min="16137" max="16137" width="8.28515625" style="76" customWidth="1"/>
    <col min="16138" max="16138" width="2.7109375" style="76" customWidth="1"/>
    <col min="16139" max="16139" width="7.28515625" style="76" customWidth="1"/>
    <col min="16140" max="16140" width="8.28515625" style="76" customWidth="1"/>
    <col min="16141" max="16141" width="2.7109375" style="76" customWidth="1"/>
    <col min="16142" max="16142" width="7.28515625" style="76" customWidth="1"/>
    <col min="16143" max="16143" width="8.28515625" style="76" customWidth="1"/>
    <col min="16144" max="16144" width="2.7109375" style="76" customWidth="1"/>
    <col min="16145" max="16148" width="0" style="76" hidden="1" customWidth="1"/>
    <col min="16149" max="16384" width="8.7109375" style="76"/>
  </cols>
  <sheetData>
    <row r="1" spans="1:18">
      <c r="A1" s="76" t="s">
        <v>160</v>
      </c>
    </row>
    <row r="2" spans="1:18">
      <c r="A2" s="76" t="s">
        <v>161</v>
      </c>
    </row>
    <row r="4" spans="1:18">
      <c r="A4" s="115" t="s">
        <v>613</v>
      </c>
    </row>
    <row r="5" spans="1:18" ht="13.5" thickBot="1"/>
    <row r="6" spans="1:18" ht="19.899999999999999" customHeight="1">
      <c r="A6" s="116"/>
      <c r="B6" s="134"/>
      <c r="C6" s="135"/>
      <c r="D6" s="116"/>
      <c r="E6" s="134"/>
      <c r="F6" s="135"/>
      <c r="G6" s="116"/>
      <c r="H6" s="134"/>
      <c r="I6" s="135"/>
      <c r="J6" s="116"/>
      <c r="K6" s="134"/>
      <c r="L6" s="135"/>
      <c r="M6" s="116"/>
      <c r="N6" s="134"/>
      <c r="O6" s="135"/>
      <c r="P6" s="116"/>
      <c r="Q6" s="134"/>
      <c r="R6" s="135"/>
    </row>
    <row r="7" spans="1:18" ht="19.899999999999999" customHeight="1">
      <c r="A7" s="76" t="s">
        <v>353</v>
      </c>
      <c r="B7" s="132" t="s">
        <v>184</v>
      </c>
      <c r="E7" s="132" t="s">
        <v>240</v>
      </c>
      <c r="H7" s="132" t="s">
        <v>241</v>
      </c>
      <c r="K7" s="132" t="s">
        <v>311</v>
      </c>
      <c r="N7" s="113" t="s">
        <v>363</v>
      </c>
      <c r="Q7" s="132" t="s">
        <v>244</v>
      </c>
    </row>
    <row r="8" spans="1:18" ht="19.899999999999999" customHeight="1">
      <c r="A8" s="76" t="s">
        <v>451</v>
      </c>
      <c r="B8" s="136" t="s">
        <v>162</v>
      </c>
      <c r="C8" s="137" t="s">
        <v>163</v>
      </c>
      <c r="E8" s="136" t="s">
        <v>162</v>
      </c>
      <c r="F8" s="137" t="s">
        <v>163</v>
      </c>
      <c r="H8" s="136" t="s">
        <v>162</v>
      </c>
      <c r="I8" s="137" t="s">
        <v>163</v>
      </c>
      <c r="K8" s="136" t="s">
        <v>356</v>
      </c>
      <c r="L8" s="137" t="s">
        <v>163</v>
      </c>
      <c r="N8" s="136" t="s">
        <v>356</v>
      </c>
      <c r="O8" s="137" t="s">
        <v>163</v>
      </c>
      <c r="Q8" s="136" t="s">
        <v>356</v>
      </c>
      <c r="R8" s="137" t="s">
        <v>163</v>
      </c>
    </row>
    <row r="9" spans="1:18" ht="19.899999999999999" customHeight="1" thickBot="1">
      <c r="A9" s="123"/>
      <c r="B9" s="138"/>
      <c r="C9" s="139"/>
      <c r="D9" s="123"/>
      <c r="E9" s="138"/>
      <c r="F9" s="139"/>
      <c r="G9" s="123"/>
      <c r="H9" s="138"/>
      <c r="I9" s="139"/>
      <c r="J9" s="123"/>
      <c r="K9" s="138"/>
      <c r="L9" s="139"/>
      <c r="M9" s="123"/>
      <c r="N9" s="138"/>
      <c r="O9" s="139"/>
      <c r="P9" s="123"/>
      <c r="Q9" s="138"/>
      <c r="R9" s="139"/>
    </row>
    <row r="10" spans="1:18" ht="19.899999999999999" customHeight="1"/>
    <row r="11" spans="1:18" ht="19.899999999999999" customHeight="1">
      <c r="A11" s="127" t="s">
        <v>164</v>
      </c>
      <c r="B11" s="132">
        <f>SUM(B13+B23)</f>
        <v>2069</v>
      </c>
      <c r="C11" s="96">
        <f>C13+C23</f>
        <v>100</v>
      </c>
      <c r="D11" s="213"/>
      <c r="E11" s="132">
        <f>SUM(E13+E23)</f>
        <v>284</v>
      </c>
      <c r="F11" s="96">
        <f>IF($A11&lt;&gt;0,E11/$B11*100,"")</f>
        <v>13.726437892701787</v>
      </c>
      <c r="G11" s="213"/>
      <c r="H11" s="132">
        <f>SUM(H13+H23)</f>
        <v>1340</v>
      </c>
      <c r="I11" s="96">
        <f>IF($A11&lt;&gt;0,H11/$B11*100,"")</f>
        <v>64.765587240212668</v>
      </c>
      <c r="J11" s="213"/>
      <c r="K11" s="132">
        <f>SUM(K13+K23)</f>
        <v>407</v>
      </c>
      <c r="L11" s="96">
        <f>IF($A11&lt;&gt;0,K11/$B11*100,"")</f>
        <v>19.671338811019819</v>
      </c>
      <c r="M11" s="213"/>
      <c r="N11" s="132">
        <f>SUM(N13+N23)</f>
        <v>23</v>
      </c>
      <c r="O11" s="96">
        <f>IF($A11&lt;&gt;0,N11/$B11*100,"")</f>
        <v>1.11164813919768</v>
      </c>
      <c r="P11" s="213"/>
      <c r="Q11" s="132">
        <f>SUM(Q13+Q23)</f>
        <v>15</v>
      </c>
      <c r="R11" s="96">
        <f>Q11/$B$11*100</f>
        <v>0.7249879168680522</v>
      </c>
    </row>
    <row r="12" spans="1:18" ht="15" customHeight="1">
      <c r="F12" s="96" t="str">
        <f>IF($A12&lt;&gt;0,E12/$B12*100,"")</f>
        <v/>
      </c>
      <c r="I12" s="96" t="str">
        <f>IF($A12&lt;&gt;0,H12/$B12*100,"")</f>
        <v/>
      </c>
      <c r="L12" s="96" t="str">
        <f>IF($A12&lt;&gt;0,K12/$B12*100,"")</f>
        <v/>
      </c>
      <c r="O12" s="96" t="str">
        <f>IF($A12&lt;&gt;0,N12/$B12*100,"")</f>
        <v/>
      </c>
      <c r="R12" s="96">
        <f t="shared" ref="R12:R29" si="0">Q12/$B$11*100</f>
        <v>0</v>
      </c>
    </row>
    <row r="13" spans="1:18" ht="19.899999999999999" customHeight="1">
      <c r="A13" s="127" t="s">
        <v>165</v>
      </c>
      <c r="B13" s="132">
        <f>SUM(E13+H13+K13+N13+Q13)</f>
        <v>1980</v>
      </c>
      <c r="C13" s="96">
        <f>IF(A13&lt;&gt;0,B13/$B$11*100,"")</f>
        <v>95.69840502658289</v>
      </c>
      <c r="E13" s="132">
        <f>SUM(E15:E21)</f>
        <v>255</v>
      </c>
      <c r="F13" s="96">
        <f>IF($A13&lt;&gt;0,E13/$B13*100,"")</f>
        <v>12.878787878787879</v>
      </c>
      <c r="H13" s="132">
        <f>SUM(H15:H21)</f>
        <v>1296</v>
      </c>
      <c r="I13" s="96">
        <f>IF($A13&lt;&gt;0,H13/$B13*100,"")</f>
        <v>65.454545454545453</v>
      </c>
      <c r="K13" s="132">
        <f>SUM(K15:K21)</f>
        <v>393</v>
      </c>
      <c r="L13" s="96">
        <f>IF($A13&lt;&gt;0,K13/$B13*100,"")</f>
        <v>19.848484848484848</v>
      </c>
      <c r="N13" s="132">
        <f>SUM(N15:N21)</f>
        <v>21</v>
      </c>
      <c r="O13" s="96">
        <f>IF($A13&lt;&gt;0,N13/$B13*100,"")</f>
        <v>1.0606060606060608</v>
      </c>
      <c r="Q13" s="132">
        <f>SUM(Q15:Q21)</f>
        <v>15</v>
      </c>
      <c r="R13" s="96">
        <f t="shared" si="0"/>
        <v>0.7249879168680522</v>
      </c>
    </row>
    <row r="14" spans="1:18" ht="19.899999999999999" customHeight="1">
      <c r="C14" s="96" t="str">
        <f t="shared" ref="C14:C31" si="1">IF(A14&lt;&gt;0,B14/$B$11*100,"")</f>
        <v/>
      </c>
      <c r="F14" s="96" t="str">
        <f>IF($A14&lt;&gt;0,E14/$B14*100,"")</f>
        <v/>
      </c>
      <c r="H14" s="45"/>
      <c r="I14" s="96" t="str">
        <f>IF($A14&lt;&gt;0,H14/$B14*100,"")</f>
        <v/>
      </c>
      <c r="L14" s="96" t="str">
        <f>IF($A14&lt;&gt;0,K14/$B14*100,"")</f>
        <v/>
      </c>
      <c r="O14" s="96" t="str">
        <f>IF($A14&lt;&gt;0,N14/$B14*100,"")</f>
        <v/>
      </c>
      <c r="R14" s="96">
        <f t="shared" si="0"/>
        <v>0</v>
      </c>
    </row>
    <row r="15" spans="1:18" ht="19.899999999999999" customHeight="1">
      <c r="A15" s="76" t="s">
        <v>238</v>
      </c>
      <c r="B15" s="132">
        <f>E15+H15+K15+N15+Q15</f>
        <v>1594</v>
      </c>
      <c r="C15" s="96">
        <f t="shared" si="1"/>
        <v>77.042049299178345</v>
      </c>
      <c r="E15" s="217">
        <v>254</v>
      </c>
      <c r="F15" s="217"/>
      <c r="G15" s="217"/>
      <c r="H15" s="217">
        <v>1253</v>
      </c>
      <c r="I15" s="217"/>
      <c r="J15" s="217"/>
      <c r="K15" s="217">
        <v>87</v>
      </c>
      <c r="L15" s="217"/>
      <c r="M15" s="217"/>
      <c r="N15" s="217">
        <v>0</v>
      </c>
      <c r="O15" s="217"/>
      <c r="P15" s="217"/>
      <c r="Q15" s="217">
        <v>0</v>
      </c>
      <c r="R15" s="96">
        <f t="shared" si="0"/>
        <v>0</v>
      </c>
    </row>
    <row r="16" spans="1:18" ht="19.899999999999999" customHeight="1">
      <c r="C16" s="96" t="str">
        <f t="shared" si="1"/>
        <v/>
      </c>
      <c r="E16" s="217"/>
      <c r="F16" s="217"/>
      <c r="G16" s="217"/>
      <c r="H16" s="217"/>
      <c r="I16" s="217"/>
      <c r="J16" s="217"/>
      <c r="K16" s="217"/>
      <c r="L16" s="217"/>
      <c r="M16" s="217"/>
      <c r="N16" s="217"/>
      <c r="O16" s="217"/>
      <c r="P16" s="217"/>
      <c r="Q16" s="217"/>
      <c r="R16" s="96">
        <f t="shared" si="0"/>
        <v>0</v>
      </c>
    </row>
    <row r="17" spans="1:18" ht="19.899999999999999" customHeight="1">
      <c r="A17" s="76" t="s">
        <v>357</v>
      </c>
      <c r="B17" s="132">
        <f>E17+H17+K17+N17+Q17</f>
        <v>335</v>
      </c>
      <c r="C17" s="96">
        <f t="shared" si="1"/>
        <v>16.191396810053167</v>
      </c>
      <c r="E17" s="218">
        <v>1</v>
      </c>
      <c r="F17" s="218"/>
      <c r="G17" s="218"/>
      <c r="H17" s="218">
        <v>42</v>
      </c>
      <c r="I17" s="218"/>
      <c r="J17" s="218"/>
      <c r="K17" s="218">
        <v>292</v>
      </c>
      <c r="L17" s="218"/>
      <c r="M17" s="218"/>
      <c r="N17" s="218">
        <v>0</v>
      </c>
      <c r="O17" s="218"/>
      <c r="P17" s="218"/>
      <c r="Q17" s="218">
        <v>0</v>
      </c>
      <c r="R17" s="96">
        <f t="shared" si="0"/>
        <v>0</v>
      </c>
    </row>
    <row r="18" spans="1:18" ht="19.899999999999999" customHeight="1">
      <c r="C18" s="96" t="str">
        <f t="shared" si="1"/>
        <v/>
      </c>
      <c r="E18" s="218"/>
      <c r="F18" s="218"/>
      <c r="G18" s="218"/>
      <c r="H18" s="218"/>
      <c r="I18" s="218"/>
      <c r="J18" s="218"/>
      <c r="K18" s="218"/>
      <c r="L18" s="218"/>
      <c r="M18" s="218"/>
      <c r="N18" s="218"/>
      <c r="O18" s="218"/>
      <c r="P18" s="218"/>
      <c r="Q18" s="218"/>
      <c r="R18" s="96">
        <f t="shared" si="0"/>
        <v>0</v>
      </c>
    </row>
    <row r="19" spans="1:18" ht="19.899999999999999" customHeight="1">
      <c r="A19" s="76" t="s">
        <v>358</v>
      </c>
      <c r="B19" s="132">
        <f>E19+H19+K19+N19+Q19</f>
        <v>35</v>
      </c>
      <c r="C19" s="96">
        <f t="shared" si="1"/>
        <v>1.6916384726921216</v>
      </c>
      <c r="E19" s="218">
        <v>0</v>
      </c>
      <c r="F19" s="218"/>
      <c r="G19" s="218"/>
      <c r="H19" s="218">
        <v>1</v>
      </c>
      <c r="I19" s="218"/>
      <c r="J19" s="218"/>
      <c r="K19" s="218">
        <v>14</v>
      </c>
      <c r="L19" s="218"/>
      <c r="M19" s="218"/>
      <c r="N19" s="218">
        <v>20</v>
      </c>
      <c r="O19" s="218"/>
      <c r="P19" s="218"/>
      <c r="Q19" s="218">
        <v>0</v>
      </c>
      <c r="R19" s="96">
        <f t="shared" si="0"/>
        <v>0</v>
      </c>
    </row>
    <row r="20" spans="1:18" ht="19.899999999999999" customHeight="1">
      <c r="C20" s="96" t="str">
        <f t="shared" si="1"/>
        <v/>
      </c>
      <c r="E20" s="218"/>
      <c r="F20" s="218"/>
      <c r="G20" s="218"/>
      <c r="H20" s="218"/>
      <c r="I20" s="218"/>
      <c r="J20" s="218"/>
      <c r="K20" s="218"/>
      <c r="L20" s="218"/>
      <c r="M20" s="218"/>
      <c r="N20" s="218"/>
      <c r="O20" s="218"/>
      <c r="P20" s="218"/>
      <c r="Q20" s="218"/>
      <c r="R20" s="96">
        <f t="shared" si="0"/>
        <v>0</v>
      </c>
    </row>
    <row r="21" spans="1:18" ht="19.899999999999999" customHeight="1">
      <c r="A21" s="115" t="s">
        <v>364</v>
      </c>
      <c r="B21" s="132">
        <f>E21+H21+K21+N21+Q21</f>
        <v>16</v>
      </c>
      <c r="C21" s="96">
        <f t="shared" si="1"/>
        <v>0.77332044465925565</v>
      </c>
      <c r="E21" s="218">
        <v>0</v>
      </c>
      <c r="F21" s="218"/>
      <c r="G21" s="218"/>
      <c r="H21" s="218">
        <v>0</v>
      </c>
      <c r="I21" s="218"/>
      <c r="J21" s="218"/>
      <c r="K21" s="218">
        <v>0</v>
      </c>
      <c r="L21" s="218"/>
      <c r="M21" s="218"/>
      <c r="N21" s="218">
        <v>1</v>
      </c>
      <c r="O21" s="218"/>
      <c r="P21" s="218"/>
      <c r="Q21" s="218">
        <v>15</v>
      </c>
      <c r="R21" s="96">
        <f t="shared" si="0"/>
        <v>0.7249879168680522</v>
      </c>
    </row>
    <row r="22" spans="1:18" ht="19.899999999999999" customHeight="1">
      <c r="A22" s="115"/>
      <c r="B22" s="132">
        <f t="shared" ref="B22:B31" si="2">E22+H22+K22+N22+Q22</f>
        <v>0</v>
      </c>
      <c r="E22" s="25"/>
      <c r="F22" s="96" t="str">
        <f>IF($A22&lt;&gt;0,E22/$B22*100,"")</f>
        <v/>
      </c>
      <c r="H22" s="26"/>
      <c r="I22" s="96" t="str">
        <f>IF($A22&lt;&gt;0,H22/$B22*100,"")</f>
        <v/>
      </c>
      <c r="K22" s="26"/>
      <c r="L22" s="96" t="str">
        <f>IF($A22&lt;&gt;0,K22/$B22*100,"")</f>
        <v/>
      </c>
      <c r="N22" s="26"/>
      <c r="O22" s="96" t="str">
        <f>IF($A22&lt;&gt;0,N22/$B22*100,"")</f>
        <v/>
      </c>
      <c r="Q22" s="216"/>
    </row>
    <row r="23" spans="1:18" ht="19.899999999999999" customHeight="1">
      <c r="A23" s="127" t="s">
        <v>176</v>
      </c>
      <c r="B23" s="132">
        <f t="shared" si="2"/>
        <v>89</v>
      </c>
      <c r="C23" s="96">
        <f t="shared" si="1"/>
        <v>4.3015949734171093</v>
      </c>
      <c r="E23" s="216">
        <f>SUM(E25:E29)</f>
        <v>29</v>
      </c>
      <c r="F23" s="96">
        <f>IF($A23&lt;&gt;0,E23/$B23*100,"")</f>
        <v>32.584269662921351</v>
      </c>
      <c r="H23" s="216">
        <f>SUM(H25:H29)</f>
        <v>44</v>
      </c>
      <c r="I23" s="96">
        <f>IF($A23&lt;&gt;0,H23/$B23*100,"")</f>
        <v>49.438202247191008</v>
      </c>
      <c r="K23" s="216">
        <f>SUM(K25:K29)</f>
        <v>14</v>
      </c>
      <c r="L23" s="96">
        <f>IF($A23&lt;&gt;0,K23/$B23*100,"")</f>
        <v>15.730337078651685</v>
      </c>
      <c r="N23" s="216">
        <f>SUM(N25:N31)</f>
        <v>2</v>
      </c>
      <c r="O23" s="96">
        <f>IF($A23&lt;&gt;0,N23/$B23*100,"")</f>
        <v>2.2471910112359552</v>
      </c>
      <c r="Q23" s="216"/>
      <c r="R23" s="96">
        <f t="shared" si="0"/>
        <v>0</v>
      </c>
    </row>
    <row r="24" spans="1:18" ht="19.899999999999999" customHeight="1">
      <c r="B24" s="132">
        <f t="shared" si="2"/>
        <v>0</v>
      </c>
      <c r="C24" s="96" t="str">
        <f t="shared" si="1"/>
        <v/>
      </c>
      <c r="E24" s="216"/>
      <c r="F24" s="96" t="str">
        <f>IF($A24&lt;&gt;0,E24/$B24*100,"")</f>
        <v/>
      </c>
      <c r="H24" s="216"/>
      <c r="I24" s="96" t="str">
        <f>IF($A24&lt;&gt;0,H24/$B24*100,"")</f>
        <v/>
      </c>
      <c r="K24" s="216"/>
      <c r="L24" s="96" t="str">
        <f>IF($A24&lt;&gt;0,K24/$B24*100,"")</f>
        <v/>
      </c>
      <c r="N24" s="216"/>
      <c r="O24" s="96" t="str">
        <f>IF($A24&lt;&gt;0,N24/$B24*100,"")</f>
        <v/>
      </c>
      <c r="Q24" s="216"/>
      <c r="R24" s="96">
        <f t="shared" si="0"/>
        <v>0</v>
      </c>
    </row>
    <row r="25" spans="1:18" ht="19.899999999999999" customHeight="1">
      <c r="A25" s="76" t="s">
        <v>361</v>
      </c>
      <c r="B25" s="132">
        <f t="shared" si="2"/>
        <v>73</v>
      </c>
      <c r="C25" s="96">
        <f t="shared" si="1"/>
        <v>3.5282745287578541</v>
      </c>
      <c r="E25" s="217">
        <v>29</v>
      </c>
      <c r="F25" s="217"/>
      <c r="G25" s="217"/>
      <c r="H25" s="217">
        <v>44</v>
      </c>
      <c r="I25" s="217"/>
      <c r="J25" s="217"/>
      <c r="K25" s="217">
        <v>0</v>
      </c>
      <c r="L25" s="217"/>
      <c r="M25" s="217"/>
      <c r="N25" s="217">
        <v>0</v>
      </c>
      <c r="O25" s="217"/>
      <c r="P25" s="217"/>
      <c r="Q25" s="165"/>
      <c r="R25" s="96">
        <f t="shared" si="0"/>
        <v>0</v>
      </c>
    </row>
    <row r="26" spans="1:18" ht="19.899999999999999" customHeight="1">
      <c r="B26" s="132">
        <f t="shared" si="2"/>
        <v>0</v>
      </c>
      <c r="C26" s="96" t="str">
        <f t="shared" si="1"/>
        <v/>
      </c>
      <c r="D26" s="96"/>
      <c r="E26" s="217"/>
      <c r="F26" s="217"/>
      <c r="G26" s="217"/>
      <c r="H26" s="217"/>
      <c r="I26" s="217"/>
      <c r="J26" s="217"/>
      <c r="K26" s="217"/>
      <c r="L26" s="217"/>
      <c r="M26" s="217"/>
      <c r="N26" s="217"/>
      <c r="O26" s="217"/>
      <c r="P26" s="217"/>
      <c r="Q26" s="165"/>
      <c r="R26" s="96">
        <f t="shared" si="0"/>
        <v>0</v>
      </c>
    </row>
    <row r="27" spans="1:18" ht="19.899999999999999" customHeight="1">
      <c r="A27" s="76" t="s">
        <v>357</v>
      </c>
      <c r="B27" s="132">
        <f t="shared" si="2"/>
        <v>14</v>
      </c>
      <c r="C27" s="96">
        <f t="shared" si="1"/>
        <v>0.67665538907684875</v>
      </c>
      <c r="E27" s="218">
        <v>0</v>
      </c>
      <c r="F27" s="218"/>
      <c r="G27" s="218"/>
      <c r="H27" s="218">
        <v>0</v>
      </c>
      <c r="I27" s="218"/>
      <c r="J27" s="218"/>
      <c r="K27" s="218">
        <v>14</v>
      </c>
      <c r="L27" s="218"/>
      <c r="M27" s="218"/>
      <c r="N27" s="218">
        <v>0</v>
      </c>
      <c r="O27" s="218"/>
      <c r="P27" s="218"/>
      <c r="Q27" s="165"/>
      <c r="R27" s="96">
        <f t="shared" si="0"/>
        <v>0</v>
      </c>
    </row>
    <row r="28" spans="1:18" ht="19.899999999999999" customHeight="1">
      <c r="B28" s="132">
        <f t="shared" si="2"/>
        <v>0</v>
      </c>
      <c r="E28" s="218"/>
      <c r="F28" s="218"/>
      <c r="G28" s="218"/>
      <c r="H28" s="218"/>
      <c r="I28" s="218"/>
      <c r="J28" s="218"/>
      <c r="K28" s="218"/>
      <c r="L28" s="218"/>
      <c r="M28" s="218"/>
      <c r="N28" s="218"/>
      <c r="O28" s="218"/>
      <c r="P28" s="218"/>
      <c r="Q28" s="165"/>
      <c r="R28" s="96">
        <f t="shared" si="0"/>
        <v>0</v>
      </c>
    </row>
    <row r="29" spans="1:18" ht="19.899999999999999" customHeight="1">
      <c r="A29" s="76" t="s">
        <v>358</v>
      </c>
      <c r="B29" s="132">
        <f t="shared" si="2"/>
        <v>2</v>
      </c>
      <c r="C29" s="96">
        <f t="shared" si="1"/>
        <v>9.6665055582406956E-2</v>
      </c>
      <c r="E29" s="218">
        <v>0</v>
      </c>
      <c r="F29" s="218"/>
      <c r="G29" s="218"/>
      <c r="H29" s="218">
        <v>0</v>
      </c>
      <c r="I29" s="218"/>
      <c r="J29" s="218"/>
      <c r="K29" s="218">
        <v>0</v>
      </c>
      <c r="L29" s="218"/>
      <c r="M29" s="218"/>
      <c r="N29" s="218">
        <v>2</v>
      </c>
      <c r="O29" s="218"/>
      <c r="P29" s="218"/>
      <c r="Q29" s="165"/>
      <c r="R29" s="96">
        <f t="shared" si="0"/>
        <v>0</v>
      </c>
    </row>
    <row r="30" spans="1:18" ht="19.899999999999999" hidden="1" customHeight="1">
      <c r="B30" s="132">
        <f t="shared" si="2"/>
        <v>0</v>
      </c>
      <c r="C30" s="96" t="str">
        <f t="shared" si="1"/>
        <v/>
      </c>
      <c r="E30" s="157"/>
      <c r="F30" s="96" t="str">
        <f>IF($A30&lt;&gt;0,E30/$B30*100,"")</f>
        <v/>
      </c>
      <c r="H30" s="58"/>
      <c r="I30" s="96" t="str">
        <f>IF($A30&lt;&gt;0,H30/$B30*100,"")</f>
        <v/>
      </c>
      <c r="K30" s="36"/>
      <c r="L30" s="96" t="str">
        <f>IF($A30&lt;&gt;0,K30/$B30*100,"")</f>
        <v/>
      </c>
      <c r="M30" s="96"/>
      <c r="N30" s="58"/>
      <c r="O30" s="96" t="str">
        <f>IF($A30&lt;&gt;0,N30/$B30*100,"")</f>
        <v/>
      </c>
      <c r="P30" s="96"/>
    </row>
    <row r="31" spans="1:18" ht="19.899999999999999" hidden="1" customHeight="1">
      <c r="A31" s="115" t="s">
        <v>359</v>
      </c>
      <c r="B31" s="132">
        <f t="shared" si="2"/>
        <v>0</v>
      </c>
      <c r="C31" s="96">
        <f t="shared" si="1"/>
        <v>0</v>
      </c>
      <c r="E31" s="157">
        <v>0</v>
      </c>
      <c r="F31" s="96" t="e">
        <f>IF($A31&lt;&gt;0,E31/$B31*100,"")</f>
        <v>#DIV/0!</v>
      </c>
      <c r="H31" s="58">
        <v>0</v>
      </c>
      <c r="I31" s="96" t="e">
        <f>IF($A31&lt;&gt;0,H31/$B31*100,"")</f>
        <v>#DIV/0!</v>
      </c>
      <c r="K31" s="36"/>
      <c r="L31" s="96" t="e">
        <f>IF($A31&lt;&gt;0,K31/$B31*100,"")</f>
        <v>#DIV/0!</v>
      </c>
      <c r="M31" s="96"/>
      <c r="N31" s="63"/>
      <c r="O31" s="96" t="e">
        <f>IF($A31&lt;&gt;0,N31/$B31*100,"")</f>
        <v>#DIV/0!</v>
      </c>
      <c r="P31" s="96"/>
    </row>
    <row r="32" spans="1:18" ht="19.899999999999999" customHeight="1" thickBot="1">
      <c r="A32" s="123"/>
      <c r="B32" s="138"/>
      <c r="C32" s="139"/>
      <c r="D32" s="123"/>
      <c r="E32" s="138"/>
      <c r="F32" s="139"/>
      <c r="G32" s="123"/>
      <c r="H32" s="138"/>
      <c r="I32" s="139"/>
      <c r="J32" s="123"/>
      <c r="K32" s="138"/>
      <c r="L32" s="139"/>
      <c r="M32" s="123"/>
      <c r="N32" s="138"/>
      <c r="O32" s="139"/>
      <c r="P32" s="123"/>
      <c r="Q32" s="138"/>
      <c r="R32" s="139"/>
    </row>
    <row r="34" spans="1:7">
      <c r="A34" s="76" t="s">
        <v>362</v>
      </c>
    </row>
    <row r="36" spans="1:7" ht="15">
      <c r="A36" s="133" t="s">
        <v>568</v>
      </c>
    </row>
    <row r="38" spans="1:7">
      <c r="A38" s="115" t="s">
        <v>604</v>
      </c>
      <c r="B38" s="113"/>
      <c r="C38" s="114"/>
      <c r="D38" s="115"/>
      <c r="E38" s="113"/>
      <c r="F38" s="114"/>
      <c r="G38" s="115"/>
    </row>
    <row r="39" spans="1:7">
      <c r="A39" s="115" t="s">
        <v>314</v>
      </c>
      <c r="B39" s="113"/>
      <c r="C39" s="114"/>
      <c r="D39" s="115"/>
      <c r="E39" s="113"/>
      <c r="F39" s="114"/>
      <c r="G39" s="115"/>
    </row>
  </sheetData>
  <conditionalFormatting sqref="F11:F31">
    <cfRule type="cellIs" dxfId="1" priority="2" operator="equal">
      <formula>0</formula>
    </cfRule>
  </conditionalFormatting>
  <conditionalFormatting sqref="I11:I31 L11:L31 O11:O31">
    <cfRule type="cellIs" dxfId="0" priority="1" operator="equal">
      <formula>0</formula>
    </cfRule>
  </conditionalFormatting>
  <printOptions horizontalCentered="1" verticalCentered="1"/>
  <pageMargins left="0" right="0" top="0" bottom="0" header="0" footer="0"/>
  <pageSetup scale="80" orientation="landscape" horizontalDpi="4294967292"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595C-2F0E-4E3E-AAB2-8089D462560B}">
  <dimension ref="A1:R45"/>
  <sheetViews>
    <sheetView showZeros="0" topLeftCell="A17" zoomScale="110" workbookViewId="0">
      <selection activeCell="A19" sqref="A19"/>
    </sheetView>
  </sheetViews>
  <sheetFormatPr baseColWidth="10" defaultColWidth="8.7109375" defaultRowHeight="12.75"/>
  <cols>
    <col min="1" max="1" width="30.7109375" style="76" customWidth="1"/>
    <col min="2" max="2" width="8.28515625" style="132" customWidth="1"/>
    <col min="3" max="3" width="8.28515625" style="96" customWidth="1"/>
    <col min="4" max="4" width="2.42578125" style="96" customWidth="1"/>
    <col min="5" max="5" width="8.28515625" style="132" customWidth="1"/>
    <col min="6" max="6" width="8.28515625" style="96" customWidth="1"/>
    <col min="7" max="7" width="2.28515625" style="76" customWidth="1"/>
    <col min="8" max="8" width="8.28515625" style="132" customWidth="1"/>
    <col min="9" max="9" width="9.28515625" style="96" customWidth="1"/>
    <col min="10" max="10" width="2.28515625" style="76" customWidth="1"/>
    <col min="11" max="11" width="8.28515625" style="132" customWidth="1"/>
    <col min="12" max="12" width="9.42578125" style="96" customWidth="1"/>
    <col min="13" max="13" width="2.28515625" style="76" customWidth="1"/>
    <col min="14" max="14" width="8.28515625" style="132" customWidth="1"/>
    <col min="15" max="15" width="9.7109375" style="96" customWidth="1"/>
    <col min="16" max="16" width="2.28515625" style="76" customWidth="1"/>
    <col min="17" max="17" width="9.7109375" style="132" customWidth="1"/>
    <col min="18" max="18" width="8.28515625" style="96" customWidth="1"/>
    <col min="19" max="19" width="8.7109375" style="76" customWidth="1"/>
    <col min="20" max="256" width="8.7109375" style="76"/>
    <col min="257" max="257" width="30.7109375" style="76" customWidth="1"/>
    <col min="258" max="259" width="8.28515625" style="76" customWidth="1"/>
    <col min="260" max="260" width="2.42578125" style="76" customWidth="1"/>
    <col min="261" max="262" width="8.28515625" style="76" customWidth="1"/>
    <col min="263" max="263" width="2.28515625" style="76" customWidth="1"/>
    <col min="264" max="264" width="8.28515625" style="76" customWidth="1"/>
    <col min="265" max="265" width="9.28515625" style="76" customWidth="1"/>
    <col min="266" max="266" width="2.28515625" style="76" customWidth="1"/>
    <col min="267" max="267" width="8.28515625" style="76" customWidth="1"/>
    <col min="268" max="268" width="9.42578125" style="76" customWidth="1"/>
    <col min="269" max="269" width="2.28515625" style="76" customWidth="1"/>
    <col min="270" max="270" width="8.28515625" style="76" customWidth="1"/>
    <col min="271" max="271" width="9.7109375" style="76" customWidth="1"/>
    <col min="272" max="272" width="2.28515625" style="76" customWidth="1"/>
    <col min="273" max="273" width="9.7109375" style="76" customWidth="1"/>
    <col min="274" max="274" width="8.28515625" style="76" customWidth="1"/>
    <col min="275" max="512" width="8.7109375" style="76"/>
    <col min="513" max="513" width="30.7109375" style="76" customWidth="1"/>
    <col min="514" max="515" width="8.28515625" style="76" customWidth="1"/>
    <col min="516" max="516" width="2.42578125" style="76" customWidth="1"/>
    <col min="517" max="518" width="8.28515625" style="76" customWidth="1"/>
    <col min="519" max="519" width="2.28515625" style="76" customWidth="1"/>
    <col min="520" max="520" width="8.28515625" style="76" customWidth="1"/>
    <col min="521" max="521" width="9.28515625" style="76" customWidth="1"/>
    <col min="522" max="522" width="2.28515625" style="76" customWidth="1"/>
    <col min="523" max="523" width="8.28515625" style="76" customWidth="1"/>
    <col min="524" max="524" width="9.42578125" style="76" customWidth="1"/>
    <col min="525" max="525" width="2.28515625" style="76" customWidth="1"/>
    <col min="526" max="526" width="8.28515625" style="76" customWidth="1"/>
    <col min="527" max="527" width="9.7109375" style="76" customWidth="1"/>
    <col min="528" max="528" width="2.28515625" style="76" customWidth="1"/>
    <col min="529" max="529" width="9.7109375" style="76" customWidth="1"/>
    <col min="530" max="530" width="8.28515625" style="76" customWidth="1"/>
    <col min="531" max="768" width="8.7109375" style="76"/>
    <col min="769" max="769" width="30.7109375" style="76" customWidth="1"/>
    <col min="770" max="771" width="8.28515625" style="76" customWidth="1"/>
    <col min="772" max="772" width="2.42578125" style="76" customWidth="1"/>
    <col min="773" max="774" width="8.28515625" style="76" customWidth="1"/>
    <col min="775" max="775" width="2.28515625" style="76" customWidth="1"/>
    <col min="776" max="776" width="8.28515625" style="76" customWidth="1"/>
    <col min="777" max="777" width="9.28515625" style="76" customWidth="1"/>
    <col min="778" max="778" width="2.28515625" style="76" customWidth="1"/>
    <col min="779" max="779" width="8.28515625" style="76" customWidth="1"/>
    <col min="780" max="780" width="9.42578125" style="76" customWidth="1"/>
    <col min="781" max="781" width="2.28515625" style="76" customWidth="1"/>
    <col min="782" max="782" width="8.28515625" style="76" customWidth="1"/>
    <col min="783" max="783" width="9.7109375" style="76" customWidth="1"/>
    <col min="784" max="784" width="2.28515625" style="76" customWidth="1"/>
    <col min="785" max="785" width="9.7109375" style="76" customWidth="1"/>
    <col min="786" max="786" width="8.28515625" style="76" customWidth="1"/>
    <col min="787" max="1024" width="8.7109375" style="76"/>
    <col min="1025" max="1025" width="30.7109375" style="76" customWidth="1"/>
    <col min="1026" max="1027" width="8.28515625" style="76" customWidth="1"/>
    <col min="1028" max="1028" width="2.42578125" style="76" customWidth="1"/>
    <col min="1029" max="1030" width="8.28515625" style="76" customWidth="1"/>
    <col min="1031" max="1031" width="2.28515625" style="76" customWidth="1"/>
    <col min="1032" max="1032" width="8.28515625" style="76" customWidth="1"/>
    <col min="1033" max="1033" width="9.28515625" style="76" customWidth="1"/>
    <col min="1034" max="1034" width="2.28515625" style="76" customWidth="1"/>
    <col min="1035" max="1035" width="8.28515625" style="76" customWidth="1"/>
    <col min="1036" max="1036" width="9.42578125" style="76" customWidth="1"/>
    <col min="1037" max="1037" width="2.28515625" style="76" customWidth="1"/>
    <col min="1038" max="1038" width="8.28515625" style="76" customWidth="1"/>
    <col min="1039" max="1039" width="9.7109375" style="76" customWidth="1"/>
    <col min="1040" max="1040" width="2.28515625" style="76" customWidth="1"/>
    <col min="1041" max="1041" width="9.7109375" style="76" customWidth="1"/>
    <col min="1042" max="1042" width="8.28515625" style="76" customWidth="1"/>
    <col min="1043" max="1280" width="8.7109375" style="76"/>
    <col min="1281" max="1281" width="30.7109375" style="76" customWidth="1"/>
    <col min="1282" max="1283" width="8.28515625" style="76" customWidth="1"/>
    <col min="1284" max="1284" width="2.42578125" style="76" customWidth="1"/>
    <col min="1285" max="1286" width="8.28515625" style="76" customWidth="1"/>
    <col min="1287" max="1287" width="2.28515625" style="76" customWidth="1"/>
    <col min="1288" max="1288" width="8.28515625" style="76" customWidth="1"/>
    <col min="1289" max="1289" width="9.28515625" style="76" customWidth="1"/>
    <col min="1290" max="1290" width="2.28515625" style="76" customWidth="1"/>
    <col min="1291" max="1291" width="8.28515625" style="76" customWidth="1"/>
    <col min="1292" max="1292" width="9.42578125" style="76" customWidth="1"/>
    <col min="1293" max="1293" width="2.28515625" style="76" customWidth="1"/>
    <col min="1294" max="1294" width="8.28515625" style="76" customWidth="1"/>
    <col min="1295" max="1295" width="9.7109375" style="76" customWidth="1"/>
    <col min="1296" max="1296" width="2.28515625" style="76" customWidth="1"/>
    <col min="1297" max="1297" width="9.7109375" style="76" customWidth="1"/>
    <col min="1298" max="1298" width="8.28515625" style="76" customWidth="1"/>
    <col min="1299" max="1536" width="8.7109375" style="76"/>
    <col min="1537" max="1537" width="30.7109375" style="76" customWidth="1"/>
    <col min="1538" max="1539" width="8.28515625" style="76" customWidth="1"/>
    <col min="1540" max="1540" width="2.42578125" style="76" customWidth="1"/>
    <col min="1541" max="1542" width="8.28515625" style="76" customWidth="1"/>
    <col min="1543" max="1543" width="2.28515625" style="76" customWidth="1"/>
    <col min="1544" max="1544" width="8.28515625" style="76" customWidth="1"/>
    <col min="1545" max="1545" width="9.28515625" style="76" customWidth="1"/>
    <col min="1546" max="1546" width="2.28515625" style="76" customWidth="1"/>
    <col min="1547" max="1547" width="8.28515625" style="76" customWidth="1"/>
    <col min="1548" max="1548" width="9.42578125" style="76" customWidth="1"/>
    <col min="1549" max="1549" width="2.28515625" style="76" customWidth="1"/>
    <col min="1550" max="1550" width="8.28515625" style="76" customWidth="1"/>
    <col min="1551" max="1551" width="9.7109375" style="76" customWidth="1"/>
    <col min="1552" max="1552" width="2.28515625" style="76" customWidth="1"/>
    <col min="1553" max="1553" width="9.7109375" style="76" customWidth="1"/>
    <col min="1554" max="1554" width="8.28515625" style="76" customWidth="1"/>
    <col min="1555" max="1792" width="8.7109375" style="76"/>
    <col min="1793" max="1793" width="30.7109375" style="76" customWidth="1"/>
    <col min="1794" max="1795" width="8.28515625" style="76" customWidth="1"/>
    <col min="1796" max="1796" width="2.42578125" style="76" customWidth="1"/>
    <col min="1797" max="1798" width="8.28515625" style="76" customWidth="1"/>
    <col min="1799" max="1799" width="2.28515625" style="76" customWidth="1"/>
    <col min="1800" max="1800" width="8.28515625" style="76" customWidth="1"/>
    <col min="1801" max="1801" width="9.28515625" style="76" customWidth="1"/>
    <col min="1802" max="1802" width="2.28515625" style="76" customWidth="1"/>
    <col min="1803" max="1803" width="8.28515625" style="76" customWidth="1"/>
    <col min="1804" max="1804" width="9.42578125" style="76" customWidth="1"/>
    <col min="1805" max="1805" width="2.28515625" style="76" customWidth="1"/>
    <col min="1806" max="1806" width="8.28515625" style="76" customWidth="1"/>
    <col min="1807" max="1807" width="9.7109375" style="76" customWidth="1"/>
    <col min="1808" max="1808" width="2.28515625" style="76" customWidth="1"/>
    <col min="1809" max="1809" width="9.7109375" style="76" customWidth="1"/>
    <col min="1810" max="1810" width="8.28515625" style="76" customWidth="1"/>
    <col min="1811" max="2048" width="8.7109375" style="76"/>
    <col min="2049" max="2049" width="30.7109375" style="76" customWidth="1"/>
    <col min="2050" max="2051" width="8.28515625" style="76" customWidth="1"/>
    <col min="2052" max="2052" width="2.42578125" style="76" customWidth="1"/>
    <col min="2053" max="2054" width="8.28515625" style="76" customWidth="1"/>
    <col min="2055" max="2055" width="2.28515625" style="76" customWidth="1"/>
    <col min="2056" max="2056" width="8.28515625" style="76" customWidth="1"/>
    <col min="2057" max="2057" width="9.28515625" style="76" customWidth="1"/>
    <col min="2058" max="2058" width="2.28515625" style="76" customWidth="1"/>
    <col min="2059" max="2059" width="8.28515625" style="76" customWidth="1"/>
    <col min="2060" max="2060" width="9.42578125" style="76" customWidth="1"/>
    <col min="2061" max="2061" width="2.28515625" style="76" customWidth="1"/>
    <col min="2062" max="2062" width="8.28515625" style="76" customWidth="1"/>
    <col min="2063" max="2063" width="9.7109375" style="76" customWidth="1"/>
    <col min="2064" max="2064" width="2.28515625" style="76" customWidth="1"/>
    <col min="2065" max="2065" width="9.7109375" style="76" customWidth="1"/>
    <col min="2066" max="2066" width="8.28515625" style="76" customWidth="1"/>
    <col min="2067" max="2304" width="8.7109375" style="76"/>
    <col min="2305" max="2305" width="30.7109375" style="76" customWidth="1"/>
    <col min="2306" max="2307" width="8.28515625" style="76" customWidth="1"/>
    <col min="2308" max="2308" width="2.42578125" style="76" customWidth="1"/>
    <col min="2309" max="2310" width="8.28515625" style="76" customWidth="1"/>
    <col min="2311" max="2311" width="2.28515625" style="76" customWidth="1"/>
    <col min="2312" max="2312" width="8.28515625" style="76" customWidth="1"/>
    <col min="2313" max="2313" width="9.28515625" style="76" customWidth="1"/>
    <col min="2314" max="2314" width="2.28515625" style="76" customWidth="1"/>
    <col min="2315" max="2315" width="8.28515625" style="76" customWidth="1"/>
    <col min="2316" max="2316" width="9.42578125" style="76" customWidth="1"/>
    <col min="2317" max="2317" width="2.28515625" style="76" customWidth="1"/>
    <col min="2318" max="2318" width="8.28515625" style="76" customWidth="1"/>
    <col min="2319" max="2319" width="9.7109375" style="76" customWidth="1"/>
    <col min="2320" max="2320" width="2.28515625" style="76" customWidth="1"/>
    <col min="2321" max="2321" width="9.7109375" style="76" customWidth="1"/>
    <col min="2322" max="2322" width="8.28515625" style="76" customWidth="1"/>
    <col min="2323" max="2560" width="8.7109375" style="76"/>
    <col min="2561" max="2561" width="30.7109375" style="76" customWidth="1"/>
    <col min="2562" max="2563" width="8.28515625" style="76" customWidth="1"/>
    <col min="2564" max="2564" width="2.42578125" style="76" customWidth="1"/>
    <col min="2565" max="2566" width="8.28515625" style="76" customWidth="1"/>
    <col min="2567" max="2567" width="2.28515625" style="76" customWidth="1"/>
    <col min="2568" max="2568" width="8.28515625" style="76" customWidth="1"/>
    <col min="2569" max="2569" width="9.28515625" style="76" customWidth="1"/>
    <col min="2570" max="2570" width="2.28515625" style="76" customWidth="1"/>
    <col min="2571" max="2571" width="8.28515625" style="76" customWidth="1"/>
    <col min="2572" max="2572" width="9.42578125" style="76" customWidth="1"/>
    <col min="2573" max="2573" width="2.28515625" style="76" customWidth="1"/>
    <col min="2574" max="2574" width="8.28515625" style="76" customWidth="1"/>
    <col min="2575" max="2575" width="9.7109375" style="76" customWidth="1"/>
    <col min="2576" max="2576" width="2.28515625" style="76" customWidth="1"/>
    <col min="2577" max="2577" width="9.7109375" style="76" customWidth="1"/>
    <col min="2578" max="2578" width="8.28515625" style="76" customWidth="1"/>
    <col min="2579" max="2816" width="8.7109375" style="76"/>
    <col min="2817" max="2817" width="30.7109375" style="76" customWidth="1"/>
    <col min="2818" max="2819" width="8.28515625" style="76" customWidth="1"/>
    <col min="2820" max="2820" width="2.42578125" style="76" customWidth="1"/>
    <col min="2821" max="2822" width="8.28515625" style="76" customWidth="1"/>
    <col min="2823" max="2823" width="2.28515625" style="76" customWidth="1"/>
    <col min="2824" max="2824" width="8.28515625" style="76" customWidth="1"/>
    <col min="2825" max="2825" width="9.28515625" style="76" customWidth="1"/>
    <col min="2826" max="2826" width="2.28515625" style="76" customWidth="1"/>
    <col min="2827" max="2827" width="8.28515625" style="76" customWidth="1"/>
    <col min="2828" max="2828" width="9.42578125" style="76" customWidth="1"/>
    <col min="2829" max="2829" width="2.28515625" style="76" customWidth="1"/>
    <col min="2830" max="2830" width="8.28515625" style="76" customWidth="1"/>
    <col min="2831" max="2831" width="9.7109375" style="76" customWidth="1"/>
    <col min="2832" max="2832" width="2.28515625" style="76" customWidth="1"/>
    <col min="2833" max="2833" width="9.7109375" style="76" customWidth="1"/>
    <col min="2834" max="2834" width="8.28515625" style="76" customWidth="1"/>
    <col min="2835" max="3072" width="8.7109375" style="76"/>
    <col min="3073" max="3073" width="30.7109375" style="76" customWidth="1"/>
    <col min="3074" max="3075" width="8.28515625" style="76" customWidth="1"/>
    <col min="3076" max="3076" width="2.42578125" style="76" customWidth="1"/>
    <col min="3077" max="3078" width="8.28515625" style="76" customWidth="1"/>
    <col min="3079" max="3079" width="2.28515625" style="76" customWidth="1"/>
    <col min="3080" max="3080" width="8.28515625" style="76" customWidth="1"/>
    <col min="3081" max="3081" width="9.28515625" style="76" customWidth="1"/>
    <col min="3082" max="3082" width="2.28515625" style="76" customWidth="1"/>
    <col min="3083" max="3083" width="8.28515625" style="76" customWidth="1"/>
    <col min="3084" max="3084" width="9.42578125" style="76" customWidth="1"/>
    <col min="3085" max="3085" width="2.28515625" style="76" customWidth="1"/>
    <col min="3086" max="3086" width="8.28515625" style="76" customWidth="1"/>
    <col min="3087" max="3087" width="9.7109375" style="76" customWidth="1"/>
    <col min="3088" max="3088" width="2.28515625" style="76" customWidth="1"/>
    <col min="3089" max="3089" width="9.7109375" style="76" customWidth="1"/>
    <col min="3090" max="3090" width="8.28515625" style="76" customWidth="1"/>
    <col min="3091" max="3328" width="8.7109375" style="76"/>
    <col min="3329" max="3329" width="30.7109375" style="76" customWidth="1"/>
    <col min="3330" max="3331" width="8.28515625" style="76" customWidth="1"/>
    <col min="3332" max="3332" width="2.42578125" style="76" customWidth="1"/>
    <col min="3333" max="3334" width="8.28515625" style="76" customWidth="1"/>
    <col min="3335" max="3335" width="2.28515625" style="76" customWidth="1"/>
    <col min="3336" max="3336" width="8.28515625" style="76" customWidth="1"/>
    <col min="3337" max="3337" width="9.28515625" style="76" customWidth="1"/>
    <col min="3338" max="3338" width="2.28515625" style="76" customWidth="1"/>
    <col min="3339" max="3339" width="8.28515625" style="76" customWidth="1"/>
    <col min="3340" max="3340" width="9.42578125" style="76" customWidth="1"/>
    <col min="3341" max="3341" width="2.28515625" style="76" customWidth="1"/>
    <col min="3342" max="3342" width="8.28515625" style="76" customWidth="1"/>
    <col min="3343" max="3343" width="9.7109375" style="76" customWidth="1"/>
    <col min="3344" max="3344" width="2.28515625" style="76" customWidth="1"/>
    <col min="3345" max="3345" width="9.7109375" style="76" customWidth="1"/>
    <col min="3346" max="3346" width="8.28515625" style="76" customWidth="1"/>
    <col min="3347" max="3584" width="8.7109375" style="76"/>
    <col min="3585" max="3585" width="30.7109375" style="76" customWidth="1"/>
    <col min="3586" max="3587" width="8.28515625" style="76" customWidth="1"/>
    <col min="3588" max="3588" width="2.42578125" style="76" customWidth="1"/>
    <col min="3589" max="3590" width="8.28515625" style="76" customWidth="1"/>
    <col min="3591" max="3591" width="2.28515625" style="76" customWidth="1"/>
    <col min="3592" max="3592" width="8.28515625" style="76" customWidth="1"/>
    <col min="3593" max="3593" width="9.28515625" style="76" customWidth="1"/>
    <col min="3594" max="3594" width="2.28515625" style="76" customWidth="1"/>
    <col min="3595" max="3595" width="8.28515625" style="76" customWidth="1"/>
    <col min="3596" max="3596" width="9.42578125" style="76" customWidth="1"/>
    <col min="3597" max="3597" width="2.28515625" style="76" customWidth="1"/>
    <col min="3598" max="3598" width="8.28515625" style="76" customWidth="1"/>
    <col min="3599" max="3599" width="9.7109375" style="76" customWidth="1"/>
    <col min="3600" max="3600" width="2.28515625" style="76" customWidth="1"/>
    <col min="3601" max="3601" width="9.7109375" style="76" customWidth="1"/>
    <col min="3602" max="3602" width="8.28515625" style="76" customWidth="1"/>
    <col min="3603" max="3840" width="8.7109375" style="76"/>
    <col min="3841" max="3841" width="30.7109375" style="76" customWidth="1"/>
    <col min="3842" max="3843" width="8.28515625" style="76" customWidth="1"/>
    <col min="3844" max="3844" width="2.42578125" style="76" customWidth="1"/>
    <col min="3845" max="3846" width="8.28515625" style="76" customWidth="1"/>
    <col min="3847" max="3847" width="2.28515625" style="76" customWidth="1"/>
    <col min="3848" max="3848" width="8.28515625" style="76" customWidth="1"/>
    <col min="3849" max="3849" width="9.28515625" style="76" customWidth="1"/>
    <col min="3850" max="3850" width="2.28515625" style="76" customWidth="1"/>
    <col min="3851" max="3851" width="8.28515625" style="76" customWidth="1"/>
    <col min="3852" max="3852" width="9.42578125" style="76" customWidth="1"/>
    <col min="3853" max="3853" width="2.28515625" style="76" customWidth="1"/>
    <col min="3854" max="3854" width="8.28515625" style="76" customWidth="1"/>
    <col min="3855" max="3855" width="9.7109375" style="76" customWidth="1"/>
    <col min="3856" max="3856" width="2.28515625" style="76" customWidth="1"/>
    <col min="3857" max="3857" width="9.7109375" style="76" customWidth="1"/>
    <col min="3858" max="3858" width="8.28515625" style="76" customWidth="1"/>
    <col min="3859" max="4096" width="8.7109375" style="76"/>
    <col min="4097" max="4097" width="30.7109375" style="76" customWidth="1"/>
    <col min="4098" max="4099" width="8.28515625" style="76" customWidth="1"/>
    <col min="4100" max="4100" width="2.42578125" style="76" customWidth="1"/>
    <col min="4101" max="4102" width="8.28515625" style="76" customWidth="1"/>
    <col min="4103" max="4103" width="2.28515625" style="76" customWidth="1"/>
    <col min="4104" max="4104" width="8.28515625" style="76" customWidth="1"/>
    <col min="4105" max="4105" width="9.28515625" style="76" customWidth="1"/>
    <col min="4106" max="4106" width="2.28515625" style="76" customWidth="1"/>
    <col min="4107" max="4107" width="8.28515625" style="76" customWidth="1"/>
    <col min="4108" max="4108" width="9.42578125" style="76" customWidth="1"/>
    <col min="4109" max="4109" width="2.28515625" style="76" customWidth="1"/>
    <col min="4110" max="4110" width="8.28515625" style="76" customWidth="1"/>
    <col min="4111" max="4111" width="9.7109375" style="76" customWidth="1"/>
    <col min="4112" max="4112" width="2.28515625" style="76" customWidth="1"/>
    <col min="4113" max="4113" width="9.7109375" style="76" customWidth="1"/>
    <col min="4114" max="4114" width="8.28515625" style="76" customWidth="1"/>
    <col min="4115" max="4352" width="8.7109375" style="76"/>
    <col min="4353" max="4353" width="30.7109375" style="76" customWidth="1"/>
    <col min="4354" max="4355" width="8.28515625" style="76" customWidth="1"/>
    <col min="4356" max="4356" width="2.42578125" style="76" customWidth="1"/>
    <col min="4357" max="4358" width="8.28515625" style="76" customWidth="1"/>
    <col min="4359" max="4359" width="2.28515625" style="76" customWidth="1"/>
    <col min="4360" max="4360" width="8.28515625" style="76" customWidth="1"/>
    <col min="4361" max="4361" width="9.28515625" style="76" customWidth="1"/>
    <col min="4362" max="4362" width="2.28515625" style="76" customWidth="1"/>
    <col min="4363" max="4363" width="8.28515625" style="76" customWidth="1"/>
    <col min="4364" max="4364" width="9.42578125" style="76" customWidth="1"/>
    <col min="4365" max="4365" width="2.28515625" style="76" customWidth="1"/>
    <col min="4366" max="4366" width="8.28515625" style="76" customWidth="1"/>
    <col min="4367" max="4367" width="9.7109375" style="76" customWidth="1"/>
    <col min="4368" max="4368" width="2.28515625" style="76" customWidth="1"/>
    <col min="4369" max="4369" width="9.7109375" style="76" customWidth="1"/>
    <col min="4370" max="4370" width="8.28515625" style="76" customWidth="1"/>
    <col min="4371" max="4608" width="8.7109375" style="76"/>
    <col min="4609" max="4609" width="30.7109375" style="76" customWidth="1"/>
    <col min="4610" max="4611" width="8.28515625" style="76" customWidth="1"/>
    <col min="4612" max="4612" width="2.42578125" style="76" customWidth="1"/>
    <col min="4613" max="4614" width="8.28515625" style="76" customWidth="1"/>
    <col min="4615" max="4615" width="2.28515625" style="76" customWidth="1"/>
    <col min="4616" max="4616" width="8.28515625" style="76" customWidth="1"/>
    <col min="4617" max="4617" width="9.28515625" style="76" customWidth="1"/>
    <col min="4618" max="4618" width="2.28515625" style="76" customWidth="1"/>
    <col min="4619" max="4619" width="8.28515625" style="76" customWidth="1"/>
    <col min="4620" max="4620" width="9.42578125" style="76" customWidth="1"/>
    <col min="4621" max="4621" width="2.28515625" style="76" customWidth="1"/>
    <col min="4622" max="4622" width="8.28515625" style="76" customWidth="1"/>
    <col min="4623" max="4623" width="9.7109375" style="76" customWidth="1"/>
    <col min="4624" max="4624" width="2.28515625" style="76" customWidth="1"/>
    <col min="4625" max="4625" width="9.7109375" style="76" customWidth="1"/>
    <col min="4626" max="4626" width="8.28515625" style="76" customWidth="1"/>
    <col min="4627" max="4864" width="8.7109375" style="76"/>
    <col min="4865" max="4865" width="30.7109375" style="76" customWidth="1"/>
    <col min="4866" max="4867" width="8.28515625" style="76" customWidth="1"/>
    <col min="4868" max="4868" width="2.42578125" style="76" customWidth="1"/>
    <col min="4869" max="4870" width="8.28515625" style="76" customWidth="1"/>
    <col min="4871" max="4871" width="2.28515625" style="76" customWidth="1"/>
    <col min="4872" max="4872" width="8.28515625" style="76" customWidth="1"/>
    <col min="4873" max="4873" width="9.28515625" style="76" customWidth="1"/>
    <col min="4874" max="4874" width="2.28515625" style="76" customWidth="1"/>
    <col min="4875" max="4875" width="8.28515625" style="76" customWidth="1"/>
    <col min="4876" max="4876" width="9.42578125" style="76" customWidth="1"/>
    <col min="4877" max="4877" width="2.28515625" style="76" customWidth="1"/>
    <col min="4878" max="4878" width="8.28515625" style="76" customWidth="1"/>
    <col min="4879" max="4879" width="9.7109375" style="76" customWidth="1"/>
    <col min="4880" max="4880" width="2.28515625" style="76" customWidth="1"/>
    <col min="4881" max="4881" width="9.7109375" style="76" customWidth="1"/>
    <col min="4882" max="4882" width="8.28515625" style="76" customWidth="1"/>
    <col min="4883" max="5120" width="8.7109375" style="76"/>
    <col min="5121" max="5121" width="30.7109375" style="76" customWidth="1"/>
    <col min="5122" max="5123" width="8.28515625" style="76" customWidth="1"/>
    <col min="5124" max="5124" width="2.42578125" style="76" customWidth="1"/>
    <col min="5125" max="5126" width="8.28515625" style="76" customWidth="1"/>
    <col min="5127" max="5127" width="2.28515625" style="76" customWidth="1"/>
    <col min="5128" max="5128" width="8.28515625" style="76" customWidth="1"/>
    <col min="5129" max="5129" width="9.28515625" style="76" customWidth="1"/>
    <col min="5130" max="5130" width="2.28515625" style="76" customWidth="1"/>
    <col min="5131" max="5131" width="8.28515625" style="76" customWidth="1"/>
    <col min="5132" max="5132" width="9.42578125" style="76" customWidth="1"/>
    <col min="5133" max="5133" width="2.28515625" style="76" customWidth="1"/>
    <col min="5134" max="5134" width="8.28515625" style="76" customWidth="1"/>
    <col min="5135" max="5135" width="9.7109375" style="76" customWidth="1"/>
    <col min="5136" max="5136" width="2.28515625" style="76" customWidth="1"/>
    <col min="5137" max="5137" width="9.7109375" style="76" customWidth="1"/>
    <col min="5138" max="5138" width="8.28515625" style="76" customWidth="1"/>
    <col min="5139" max="5376" width="8.7109375" style="76"/>
    <col min="5377" max="5377" width="30.7109375" style="76" customWidth="1"/>
    <col min="5378" max="5379" width="8.28515625" style="76" customWidth="1"/>
    <col min="5380" max="5380" width="2.42578125" style="76" customWidth="1"/>
    <col min="5381" max="5382" width="8.28515625" style="76" customWidth="1"/>
    <col min="5383" max="5383" width="2.28515625" style="76" customWidth="1"/>
    <col min="5384" max="5384" width="8.28515625" style="76" customWidth="1"/>
    <col min="5385" max="5385" width="9.28515625" style="76" customWidth="1"/>
    <col min="5386" max="5386" width="2.28515625" style="76" customWidth="1"/>
    <col min="5387" max="5387" width="8.28515625" style="76" customWidth="1"/>
    <col min="5388" max="5388" width="9.42578125" style="76" customWidth="1"/>
    <col min="5389" max="5389" width="2.28515625" style="76" customWidth="1"/>
    <col min="5390" max="5390" width="8.28515625" style="76" customWidth="1"/>
    <col min="5391" max="5391" width="9.7109375" style="76" customWidth="1"/>
    <col min="5392" max="5392" width="2.28515625" style="76" customWidth="1"/>
    <col min="5393" max="5393" width="9.7109375" style="76" customWidth="1"/>
    <col min="5394" max="5394" width="8.28515625" style="76" customWidth="1"/>
    <col min="5395" max="5632" width="8.7109375" style="76"/>
    <col min="5633" max="5633" width="30.7109375" style="76" customWidth="1"/>
    <col min="5634" max="5635" width="8.28515625" style="76" customWidth="1"/>
    <col min="5636" max="5636" width="2.42578125" style="76" customWidth="1"/>
    <col min="5637" max="5638" width="8.28515625" style="76" customWidth="1"/>
    <col min="5639" max="5639" width="2.28515625" style="76" customWidth="1"/>
    <col min="5640" max="5640" width="8.28515625" style="76" customWidth="1"/>
    <col min="5641" max="5641" width="9.28515625" style="76" customWidth="1"/>
    <col min="5642" max="5642" width="2.28515625" style="76" customWidth="1"/>
    <col min="5643" max="5643" width="8.28515625" style="76" customWidth="1"/>
    <col min="5644" max="5644" width="9.42578125" style="76" customWidth="1"/>
    <col min="5645" max="5645" width="2.28515625" style="76" customWidth="1"/>
    <col min="5646" max="5646" width="8.28515625" style="76" customWidth="1"/>
    <col min="5647" max="5647" width="9.7109375" style="76" customWidth="1"/>
    <col min="5648" max="5648" width="2.28515625" style="76" customWidth="1"/>
    <col min="5649" max="5649" width="9.7109375" style="76" customWidth="1"/>
    <col min="5650" max="5650" width="8.28515625" style="76" customWidth="1"/>
    <col min="5651" max="5888" width="8.7109375" style="76"/>
    <col min="5889" max="5889" width="30.7109375" style="76" customWidth="1"/>
    <col min="5890" max="5891" width="8.28515625" style="76" customWidth="1"/>
    <col min="5892" max="5892" width="2.42578125" style="76" customWidth="1"/>
    <col min="5893" max="5894" width="8.28515625" style="76" customWidth="1"/>
    <col min="5895" max="5895" width="2.28515625" style="76" customWidth="1"/>
    <col min="5896" max="5896" width="8.28515625" style="76" customWidth="1"/>
    <col min="5897" max="5897" width="9.28515625" style="76" customWidth="1"/>
    <col min="5898" max="5898" width="2.28515625" style="76" customWidth="1"/>
    <col min="5899" max="5899" width="8.28515625" style="76" customWidth="1"/>
    <col min="5900" max="5900" width="9.42578125" style="76" customWidth="1"/>
    <col min="5901" max="5901" width="2.28515625" style="76" customWidth="1"/>
    <col min="5902" max="5902" width="8.28515625" style="76" customWidth="1"/>
    <col min="5903" max="5903" width="9.7109375" style="76" customWidth="1"/>
    <col min="5904" max="5904" width="2.28515625" style="76" customWidth="1"/>
    <col min="5905" max="5905" width="9.7109375" style="76" customWidth="1"/>
    <col min="5906" max="5906" width="8.28515625" style="76" customWidth="1"/>
    <col min="5907" max="6144" width="8.7109375" style="76"/>
    <col min="6145" max="6145" width="30.7109375" style="76" customWidth="1"/>
    <col min="6146" max="6147" width="8.28515625" style="76" customWidth="1"/>
    <col min="6148" max="6148" width="2.42578125" style="76" customWidth="1"/>
    <col min="6149" max="6150" width="8.28515625" style="76" customWidth="1"/>
    <col min="6151" max="6151" width="2.28515625" style="76" customWidth="1"/>
    <col min="6152" max="6152" width="8.28515625" style="76" customWidth="1"/>
    <col min="6153" max="6153" width="9.28515625" style="76" customWidth="1"/>
    <col min="6154" max="6154" width="2.28515625" style="76" customWidth="1"/>
    <col min="6155" max="6155" width="8.28515625" style="76" customWidth="1"/>
    <col min="6156" max="6156" width="9.42578125" style="76" customWidth="1"/>
    <col min="6157" max="6157" width="2.28515625" style="76" customWidth="1"/>
    <col min="6158" max="6158" width="8.28515625" style="76" customWidth="1"/>
    <col min="6159" max="6159" width="9.7109375" style="76" customWidth="1"/>
    <col min="6160" max="6160" width="2.28515625" style="76" customWidth="1"/>
    <col min="6161" max="6161" width="9.7109375" style="76" customWidth="1"/>
    <col min="6162" max="6162" width="8.28515625" style="76" customWidth="1"/>
    <col min="6163" max="6400" width="8.7109375" style="76"/>
    <col min="6401" max="6401" width="30.7109375" style="76" customWidth="1"/>
    <col min="6402" max="6403" width="8.28515625" style="76" customWidth="1"/>
    <col min="6404" max="6404" width="2.42578125" style="76" customWidth="1"/>
    <col min="6405" max="6406" width="8.28515625" style="76" customWidth="1"/>
    <col min="6407" max="6407" width="2.28515625" style="76" customWidth="1"/>
    <col min="6408" max="6408" width="8.28515625" style="76" customWidth="1"/>
    <col min="6409" max="6409" width="9.28515625" style="76" customWidth="1"/>
    <col min="6410" max="6410" width="2.28515625" style="76" customWidth="1"/>
    <col min="6411" max="6411" width="8.28515625" style="76" customWidth="1"/>
    <col min="6412" max="6412" width="9.42578125" style="76" customWidth="1"/>
    <col min="6413" max="6413" width="2.28515625" style="76" customWidth="1"/>
    <col min="6414" max="6414" width="8.28515625" style="76" customWidth="1"/>
    <col min="6415" max="6415" width="9.7109375" style="76" customWidth="1"/>
    <col min="6416" max="6416" width="2.28515625" style="76" customWidth="1"/>
    <col min="6417" max="6417" width="9.7109375" style="76" customWidth="1"/>
    <col min="6418" max="6418" width="8.28515625" style="76" customWidth="1"/>
    <col min="6419" max="6656" width="8.7109375" style="76"/>
    <col min="6657" max="6657" width="30.7109375" style="76" customWidth="1"/>
    <col min="6658" max="6659" width="8.28515625" style="76" customWidth="1"/>
    <col min="6660" max="6660" width="2.42578125" style="76" customWidth="1"/>
    <col min="6661" max="6662" width="8.28515625" style="76" customWidth="1"/>
    <col min="6663" max="6663" width="2.28515625" style="76" customWidth="1"/>
    <col min="6664" max="6664" width="8.28515625" style="76" customWidth="1"/>
    <col min="6665" max="6665" width="9.28515625" style="76" customWidth="1"/>
    <col min="6666" max="6666" width="2.28515625" style="76" customWidth="1"/>
    <col min="6667" max="6667" width="8.28515625" style="76" customWidth="1"/>
    <col min="6668" max="6668" width="9.42578125" style="76" customWidth="1"/>
    <col min="6669" max="6669" width="2.28515625" style="76" customWidth="1"/>
    <col min="6670" max="6670" width="8.28515625" style="76" customWidth="1"/>
    <col min="6671" max="6671" width="9.7109375" style="76" customWidth="1"/>
    <col min="6672" max="6672" width="2.28515625" style="76" customWidth="1"/>
    <col min="6673" max="6673" width="9.7109375" style="76" customWidth="1"/>
    <col min="6674" max="6674" width="8.28515625" style="76" customWidth="1"/>
    <col min="6675" max="6912" width="8.7109375" style="76"/>
    <col min="6913" max="6913" width="30.7109375" style="76" customWidth="1"/>
    <col min="6914" max="6915" width="8.28515625" style="76" customWidth="1"/>
    <col min="6916" max="6916" width="2.42578125" style="76" customWidth="1"/>
    <col min="6917" max="6918" width="8.28515625" style="76" customWidth="1"/>
    <col min="6919" max="6919" width="2.28515625" style="76" customWidth="1"/>
    <col min="6920" max="6920" width="8.28515625" style="76" customWidth="1"/>
    <col min="6921" max="6921" width="9.28515625" style="76" customWidth="1"/>
    <col min="6922" max="6922" width="2.28515625" style="76" customWidth="1"/>
    <col min="6923" max="6923" width="8.28515625" style="76" customWidth="1"/>
    <col min="6924" max="6924" width="9.42578125" style="76" customWidth="1"/>
    <col min="6925" max="6925" width="2.28515625" style="76" customWidth="1"/>
    <col min="6926" max="6926" width="8.28515625" style="76" customWidth="1"/>
    <col min="6927" max="6927" width="9.7109375" style="76" customWidth="1"/>
    <col min="6928" max="6928" width="2.28515625" style="76" customWidth="1"/>
    <col min="6929" max="6929" width="9.7109375" style="76" customWidth="1"/>
    <col min="6930" max="6930" width="8.28515625" style="76" customWidth="1"/>
    <col min="6931" max="7168" width="8.7109375" style="76"/>
    <col min="7169" max="7169" width="30.7109375" style="76" customWidth="1"/>
    <col min="7170" max="7171" width="8.28515625" style="76" customWidth="1"/>
    <col min="7172" max="7172" width="2.42578125" style="76" customWidth="1"/>
    <col min="7173" max="7174" width="8.28515625" style="76" customWidth="1"/>
    <col min="7175" max="7175" width="2.28515625" style="76" customWidth="1"/>
    <col min="7176" max="7176" width="8.28515625" style="76" customWidth="1"/>
    <col min="7177" max="7177" width="9.28515625" style="76" customWidth="1"/>
    <col min="7178" max="7178" width="2.28515625" style="76" customWidth="1"/>
    <col min="7179" max="7179" width="8.28515625" style="76" customWidth="1"/>
    <col min="7180" max="7180" width="9.42578125" style="76" customWidth="1"/>
    <col min="7181" max="7181" width="2.28515625" style="76" customWidth="1"/>
    <col min="7182" max="7182" width="8.28515625" style="76" customWidth="1"/>
    <col min="7183" max="7183" width="9.7109375" style="76" customWidth="1"/>
    <col min="7184" max="7184" width="2.28515625" style="76" customWidth="1"/>
    <col min="7185" max="7185" width="9.7109375" style="76" customWidth="1"/>
    <col min="7186" max="7186" width="8.28515625" style="76" customWidth="1"/>
    <col min="7187" max="7424" width="8.7109375" style="76"/>
    <col min="7425" max="7425" width="30.7109375" style="76" customWidth="1"/>
    <col min="7426" max="7427" width="8.28515625" style="76" customWidth="1"/>
    <col min="7428" max="7428" width="2.42578125" style="76" customWidth="1"/>
    <col min="7429" max="7430" width="8.28515625" style="76" customWidth="1"/>
    <col min="7431" max="7431" width="2.28515625" style="76" customWidth="1"/>
    <col min="7432" max="7432" width="8.28515625" style="76" customWidth="1"/>
    <col min="7433" max="7433" width="9.28515625" style="76" customWidth="1"/>
    <col min="7434" max="7434" width="2.28515625" style="76" customWidth="1"/>
    <col min="7435" max="7435" width="8.28515625" style="76" customWidth="1"/>
    <col min="7436" max="7436" width="9.42578125" style="76" customWidth="1"/>
    <col min="7437" max="7437" width="2.28515625" style="76" customWidth="1"/>
    <col min="7438" max="7438" width="8.28515625" style="76" customWidth="1"/>
    <col min="7439" max="7439" width="9.7109375" style="76" customWidth="1"/>
    <col min="7440" max="7440" width="2.28515625" style="76" customWidth="1"/>
    <col min="7441" max="7441" width="9.7109375" style="76" customWidth="1"/>
    <col min="7442" max="7442" width="8.28515625" style="76" customWidth="1"/>
    <col min="7443" max="7680" width="8.7109375" style="76"/>
    <col min="7681" max="7681" width="30.7109375" style="76" customWidth="1"/>
    <col min="7682" max="7683" width="8.28515625" style="76" customWidth="1"/>
    <col min="7684" max="7684" width="2.42578125" style="76" customWidth="1"/>
    <col min="7685" max="7686" width="8.28515625" style="76" customWidth="1"/>
    <col min="7687" max="7687" width="2.28515625" style="76" customWidth="1"/>
    <col min="7688" max="7688" width="8.28515625" style="76" customWidth="1"/>
    <col min="7689" max="7689" width="9.28515625" style="76" customWidth="1"/>
    <col min="7690" max="7690" width="2.28515625" style="76" customWidth="1"/>
    <col min="7691" max="7691" width="8.28515625" style="76" customWidth="1"/>
    <col min="7692" max="7692" width="9.42578125" style="76" customWidth="1"/>
    <col min="7693" max="7693" width="2.28515625" style="76" customWidth="1"/>
    <col min="7694" max="7694" width="8.28515625" style="76" customWidth="1"/>
    <col min="7695" max="7695" width="9.7109375" style="76" customWidth="1"/>
    <col min="7696" max="7696" width="2.28515625" style="76" customWidth="1"/>
    <col min="7697" max="7697" width="9.7109375" style="76" customWidth="1"/>
    <col min="7698" max="7698" width="8.28515625" style="76" customWidth="1"/>
    <col min="7699" max="7936" width="8.7109375" style="76"/>
    <col min="7937" max="7937" width="30.7109375" style="76" customWidth="1"/>
    <col min="7938" max="7939" width="8.28515625" style="76" customWidth="1"/>
    <col min="7940" max="7940" width="2.42578125" style="76" customWidth="1"/>
    <col min="7941" max="7942" width="8.28515625" style="76" customWidth="1"/>
    <col min="7943" max="7943" width="2.28515625" style="76" customWidth="1"/>
    <col min="7944" max="7944" width="8.28515625" style="76" customWidth="1"/>
    <col min="7945" max="7945" width="9.28515625" style="76" customWidth="1"/>
    <col min="7946" max="7946" width="2.28515625" style="76" customWidth="1"/>
    <col min="7947" max="7947" width="8.28515625" style="76" customWidth="1"/>
    <col min="7948" max="7948" width="9.42578125" style="76" customWidth="1"/>
    <col min="7949" max="7949" width="2.28515625" style="76" customWidth="1"/>
    <col min="7950" max="7950" width="8.28515625" style="76" customWidth="1"/>
    <col min="7951" max="7951" width="9.7109375" style="76" customWidth="1"/>
    <col min="7952" max="7952" width="2.28515625" style="76" customWidth="1"/>
    <col min="7953" max="7953" width="9.7109375" style="76" customWidth="1"/>
    <col min="7954" max="7954" width="8.28515625" style="76" customWidth="1"/>
    <col min="7955" max="8192" width="8.7109375" style="76"/>
    <col min="8193" max="8193" width="30.7109375" style="76" customWidth="1"/>
    <col min="8194" max="8195" width="8.28515625" style="76" customWidth="1"/>
    <col min="8196" max="8196" width="2.42578125" style="76" customWidth="1"/>
    <col min="8197" max="8198" width="8.28515625" style="76" customWidth="1"/>
    <col min="8199" max="8199" width="2.28515625" style="76" customWidth="1"/>
    <col min="8200" max="8200" width="8.28515625" style="76" customWidth="1"/>
    <col min="8201" max="8201" width="9.28515625" style="76" customWidth="1"/>
    <col min="8202" max="8202" width="2.28515625" style="76" customWidth="1"/>
    <col min="8203" max="8203" width="8.28515625" style="76" customWidth="1"/>
    <col min="8204" max="8204" width="9.42578125" style="76" customWidth="1"/>
    <col min="8205" max="8205" width="2.28515625" style="76" customWidth="1"/>
    <col min="8206" max="8206" width="8.28515625" style="76" customWidth="1"/>
    <col min="8207" max="8207" width="9.7109375" style="76" customWidth="1"/>
    <col min="8208" max="8208" width="2.28515625" style="76" customWidth="1"/>
    <col min="8209" max="8209" width="9.7109375" style="76" customWidth="1"/>
    <col min="8210" max="8210" width="8.28515625" style="76" customWidth="1"/>
    <col min="8211" max="8448" width="8.7109375" style="76"/>
    <col min="8449" max="8449" width="30.7109375" style="76" customWidth="1"/>
    <col min="8450" max="8451" width="8.28515625" style="76" customWidth="1"/>
    <col min="8452" max="8452" width="2.42578125" style="76" customWidth="1"/>
    <col min="8453" max="8454" width="8.28515625" style="76" customWidth="1"/>
    <col min="8455" max="8455" width="2.28515625" style="76" customWidth="1"/>
    <col min="8456" max="8456" width="8.28515625" style="76" customWidth="1"/>
    <col min="8457" max="8457" width="9.28515625" style="76" customWidth="1"/>
    <col min="8458" max="8458" width="2.28515625" style="76" customWidth="1"/>
    <col min="8459" max="8459" width="8.28515625" style="76" customWidth="1"/>
    <col min="8460" max="8460" width="9.42578125" style="76" customWidth="1"/>
    <col min="8461" max="8461" width="2.28515625" style="76" customWidth="1"/>
    <col min="8462" max="8462" width="8.28515625" style="76" customWidth="1"/>
    <col min="8463" max="8463" width="9.7109375" style="76" customWidth="1"/>
    <col min="8464" max="8464" width="2.28515625" style="76" customWidth="1"/>
    <col min="8465" max="8465" width="9.7109375" style="76" customWidth="1"/>
    <col min="8466" max="8466" width="8.28515625" style="76" customWidth="1"/>
    <col min="8467" max="8704" width="8.7109375" style="76"/>
    <col min="8705" max="8705" width="30.7109375" style="76" customWidth="1"/>
    <col min="8706" max="8707" width="8.28515625" style="76" customWidth="1"/>
    <col min="8708" max="8708" width="2.42578125" style="76" customWidth="1"/>
    <col min="8709" max="8710" width="8.28515625" style="76" customWidth="1"/>
    <col min="8711" max="8711" width="2.28515625" style="76" customWidth="1"/>
    <col min="8712" max="8712" width="8.28515625" style="76" customWidth="1"/>
    <col min="8713" max="8713" width="9.28515625" style="76" customWidth="1"/>
    <col min="8714" max="8714" width="2.28515625" style="76" customWidth="1"/>
    <col min="8715" max="8715" width="8.28515625" style="76" customWidth="1"/>
    <col min="8716" max="8716" width="9.42578125" style="76" customWidth="1"/>
    <col min="8717" max="8717" width="2.28515625" style="76" customWidth="1"/>
    <col min="8718" max="8718" width="8.28515625" style="76" customWidth="1"/>
    <col min="8719" max="8719" width="9.7109375" style="76" customWidth="1"/>
    <col min="8720" max="8720" width="2.28515625" style="76" customWidth="1"/>
    <col min="8721" max="8721" width="9.7109375" style="76" customWidth="1"/>
    <col min="8722" max="8722" width="8.28515625" style="76" customWidth="1"/>
    <col min="8723" max="8960" width="8.7109375" style="76"/>
    <col min="8961" max="8961" width="30.7109375" style="76" customWidth="1"/>
    <col min="8962" max="8963" width="8.28515625" style="76" customWidth="1"/>
    <col min="8964" max="8964" width="2.42578125" style="76" customWidth="1"/>
    <col min="8965" max="8966" width="8.28515625" style="76" customWidth="1"/>
    <col min="8967" max="8967" width="2.28515625" style="76" customWidth="1"/>
    <col min="8968" max="8968" width="8.28515625" style="76" customWidth="1"/>
    <col min="8969" max="8969" width="9.28515625" style="76" customWidth="1"/>
    <col min="8970" max="8970" width="2.28515625" style="76" customWidth="1"/>
    <col min="8971" max="8971" width="8.28515625" style="76" customWidth="1"/>
    <col min="8972" max="8972" width="9.42578125" style="76" customWidth="1"/>
    <col min="8973" max="8973" width="2.28515625" style="76" customWidth="1"/>
    <col min="8974" max="8974" width="8.28515625" style="76" customWidth="1"/>
    <col min="8975" max="8975" width="9.7109375" style="76" customWidth="1"/>
    <col min="8976" max="8976" width="2.28515625" style="76" customWidth="1"/>
    <col min="8977" max="8977" width="9.7109375" style="76" customWidth="1"/>
    <col min="8978" max="8978" width="8.28515625" style="76" customWidth="1"/>
    <col min="8979" max="9216" width="8.7109375" style="76"/>
    <col min="9217" max="9217" width="30.7109375" style="76" customWidth="1"/>
    <col min="9218" max="9219" width="8.28515625" style="76" customWidth="1"/>
    <col min="9220" max="9220" width="2.42578125" style="76" customWidth="1"/>
    <col min="9221" max="9222" width="8.28515625" style="76" customWidth="1"/>
    <col min="9223" max="9223" width="2.28515625" style="76" customWidth="1"/>
    <col min="9224" max="9224" width="8.28515625" style="76" customWidth="1"/>
    <col min="9225" max="9225" width="9.28515625" style="76" customWidth="1"/>
    <col min="9226" max="9226" width="2.28515625" style="76" customWidth="1"/>
    <col min="9227" max="9227" width="8.28515625" style="76" customWidth="1"/>
    <col min="9228" max="9228" width="9.42578125" style="76" customWidth="1"/>
    <col min="9229" max="9229" width="2.28515625" style="76" customWidth="1"/>
    <col min="9230" max="9230" width="8.28515625" style="76" customWidth="1"/>
    <col min="9231" max="9231" width="9.7109375" style="76" customWidth="1"/>
    <col min="9232" max="9232" width="2.28515625" style="76" customWidth="1"/>
    <col min="9233" max="9233" width="9.7109375" style="76" customWidth="1"/>
    <col min="9234" max="9234" width="8.28515625" style="76" customWidth="1"/>
    <col min="9235" max="9472" width="8.7109375" style="76"/>
    <col min="9473" max="9473" width="30.7109375" style="76" customWidth="1"/>
    <col min="9474" max="9475" width="8.28515625" style="76" customWidth="1"/>
    <col min="9476" max="9476" width="2.42578125" style="76" customWidth="1"/>
    <col min="9477" max="9478" width="8.28515625" style="76" customWidth="1"/>
    <col min="9479" max="9479" width="2.28515625" style="76" customWidth="1"/>
    <col min="9480" max="9480" width="8.28515625" style="76" customWidth="1"/>
    <col min="9481" max="9481" width="9.28515625" style="76" customWidth="1"/>
    <col min="9482" max="9482" width="2.28515625" style="76" customWidth="1"/>
    <col min="9483" max="9483" width="8.28515625" style="76" customWidth="1"/>
    <col min="9484" max="9484" width="9.42578125" style="76" customWidth="1"/>
    <col min="9485" max="9485" width="2.28515625" style="76" customWidth="1"/>
    <col min="9486" max="9486" width="8.28515625" style="76" customWidth="1"/>
    <col min="9487" max="9487" width="9.7109375" style="76" customWidth="1"/>
    <col min="9488" max="9488" width="2.28515625" style="76" customWidth="1"/>
    <col min="9489" max="9489" width="9.7109375" style="76" customWidth="1"/>
    <col min="9490" max="9490" width="8.28515625" style="76" customWidth="1"/>
    <col min="9491" max="9728" width="8.7109375" style="76"/>
    <col min="9729" max="9729" width="30.7109375" style="76" customWidth="1"/>
    <col min="9730" max="9731" width="8.28515625" style="76" customWidth="1"/>
    <col min="9732" max="9732" width="2.42578125" style="76" customWidth="1"/>
    <col min="9733" max="9734" width="8.28515625" style="76" customWidth="1"/>
    <col min="9735" max="9735" width="2.28515625" style="76" customWidth="1"/>
    <col min="9736" max="9736" width="8.28515625" style="76" customWidth="1"/>
    <col min="9737" max="9737" width="9.28515625" style="76" customWidth="1"/>
    <col min="9738" max="9738" width="2.28515625" style="76" customWidth="1"/>
    <col min="9739" max="9739" width="8.28515625" style="76" customWidth="1"/>
    <col min="9740" max="9740" width="9.42578125" style="76" customWidth="1"/>
    <col min="9741" max="9741" width="2.28515625" style="76" customWidth="1"/>
    <col min="9742" max="9742" width="8.28515625" style="76" customWidth="1"/>
    <col min="9743" max="9743" width="9.7109375" style="76" customWidth="1"/>
    <col min="9744" max="9744" width="2.28515625" style="76" customWidth="1"/>
    <col min="9745" max="9745" width="9.7109375" style="76" customWidth="1"/>
    <col min="9746" max="9746" width="8.28515625" style="76" customWidth="1"/>
    <col min="9747" max="9984" width="8.7109375" style="76"/>
    <col min="9985" max="9985" width="30.7109375" style="76" customWidth="1"/>
    <col min="9986" max="9987" width="8.28515625" style="76" customWidth="1"/>
    <col min="9988" max="9988" width="2.42578125" style="76" customWidth="1"/>
    <col min="9989" max="9990" width="8.28515625" style="76" customWidth="1"/>
    <col min="9991" max="9991" width="2.28515625" style="76" customWidth="1"/>
    <col min="9992" max="9992" width="8.28515625" style="76" customWidth="1"/>
    <col min="9993" max="9993" width="9.28515625" style="76" customWidth="1"/>
    <col min="9994" max="9994" width="2.28515625" style="76" customWidth="1"/>
    <col min="9995" max="9995" width="8.28515625" style="76" customWidth="1"/>
    <col min="9996" max="9996" width="9.42578125" style="76" customWidth="1"/>
    <col min="9997" max="9997" width="2.28515625" style="76" customWidth="1"/>
    <col min="9998" max="9998" width="8.28515625" style="76" customWidth="1"/>
    <col min="9999" max="9999" width="9.7109375" style="76" customWidth="1"/>
    <col min="10000" max="10000" width="2.28515625" style="76" customWidth="1"/>
    <col min="10001" max="10001" width="9.7109375" style="76" customWidth="1"/>
    <col min="10002" max="10002" width="8.28515625" style="76" customWidth="1"/>
    <col min="10003" max="10240" width="8.7109375" style="76"/>
    <col min="10241" max="10241" width="30.7109375" style="76" customWidth="1"/>
    <col min="10242" max="10243" width="8.28515625" style="76" customWidth="1"/>
    <col min="10244" max="10244" width="2.42578125" style="76" customWidth="1"/>
    <col min="10245" max="10246" width="8.28515625" style="76" customWidth="1"/>
    <col min="10247" max="10247" width="2.28515625" style="76" customWidth="1"/>
    <col min="10248" max="10248" width="8.28515625" style="76" customWidth="1"/>
    <col min="10249" max="10249" width="9.28515625" style="76" customWidth="1"/>
    <col min="10250" max="10250" width="2.28515625" style="76" customWidth="1"/>
    <col min="10251" max="10251" width="8.28515625" style="76" customWidth="1"/>
    <col min="10252" max="10252" width="9.42578125" style="76" customWidth="1"/>
    <col min="10253" max="10253" width="2.28515625" style="76" customWidth="1"/>
    <col min="10254" max="10254" width="8.28515625" style="76" customWidth="1"/>
    <col min="10255" max="10255" width="9.7109375" style="76" customWidth="1"/>
    <col min="10256" max="10256" width="2.28515625" style="76" customWidth="1"/>
    <col min="10257" max="10257" width="9.7109375" style="76" customWidth="1"/>
    <col min="10258" max="10258" width="8.28515625" style="76" customWidth="1"/>
    <col min="10259" max="10496" width="8.7109375" style="76"/>
    <col min="10497" max="10497" width="30.7109375" style="76" customWidth="1"/>
    <col min="10498" max="10499" width="8.28515625" style="76" customWidth="1"/>
    <col min="10500" max="10500" width="2.42578125" style="76" customWidth="1"/>
    <col min="10501" max="10502" width="8.28515625" style="76" customWidth="1"/>
    <col min="10503" max="10503" width="2.28515625" style="76" customWidth="1"/>
    <col min="10504" max="10504" width="8.28515625" style="76" customWidth="1"/>
    <col min="10505" max="10505" width="9.28515625" style="76" customWidth="1"/>
    <col min="10506" max="10506" width="2.28515625" style="76" customWidth="1"/>
    <col min="10507" max="10507" width="8.28515625" style="76" customWidth="1"/>
    <col min="10508" max="10508" width="9.42578125" style="76" customWidth="1"/>
    <col min="10509" max="10509" width="2.28515625" style="76" customWidth="1"/>
    <col min="10510" max="10510" width="8.28515625" style="76" customWidth="1"/>
    <col min="10511" max="10511" width="9.7109375" style="76" customWidth="1"/>
    <col min="10512" max="10512" width="2.28515625" style="76" customWidth="1"/>
    <col min="10513" max="10513" width="9.7109375" style="76" customWidth="1"/>
    <col min="10514" max="10514" width="8.28515625" style="76" customWidth="1"/>
    <col min="10515" max="10752" width="8.7109375" style="76"/>
    <col min="10753" max="10753" width="30.7109375" style="76" customWidth="1"/>
    <col min="10754" max="10755" width="8.28515625" style="76" customWidth="1"/>
    <col min="10756" max="10756" width="2.42578125" style="76" customWidth="1"/>
    <col min="10757" max="10758" width="8.28515625" style="76" customWidth="1"/>
    <col min="10759" max="10759" width="2.28515625" style="76" customWidth="1"/>
    <col min="10760" max="10760" width="8.28515625" style="76" customWidth="1"/>
    <col min="10761" max="10761" width="9.28515625" style="76" customWidth="1"/>
    <col min="10762" max="10762" width="2.28515625" style="76" customWidth="1"/>
    <col min="10763" max="10763" width="8.28515625" style="76" customWidth="1"/>
    <col min="10764" max="10764" width="9.42578125" style="76" customWidth="1"/>
    <col min="10765" max="10765" width="2.28515625" style="76" customWidth="1"/>
    <col min="10766" max="10766" width="8.28515625" style="76" customWidth="1"/>
    <col min="10767" max="10767" width="9.7109375" style="76" customWidth="1"/>
    <col min="10768" max="10768" width="2.28515625" style="76" customWidth="1"/>
    <col min="10769" max="10769" width="9.7109375" style="76" customWidth="1"/>
    <col min="10770" max="10770" width="8.28515625" style="76" customWidth="1"/>
    <col min="10771" max="11008" width="8.7109375" style="76"/>
    <col min="11009" max="11009" width="30.7109375" style="76" customWidth="1"/>
    <col min="11010" max="11011" width="8.28515625" style="76" customWidth="1"/>
    <col min="11012" max="11012" width="2.42578125" style="76" customWidth="1"/>
    <col min="11013" max="11014" width="8.28515625" style="76" customWidth="1"/>
    <col min="11015" max="11015" width="2.28515625" style="76" customWidth="1"/>
    <col min="11016" max="11016" width="8.28515625" style="76" customWidth="1"/>
    <col min="11017" max="11017" width="9.28515625" style="76" customWidth="1"/>
    <col min="11018" max="11018" width="2.28515625" style="76" customWidth="1"/>
    <col min="11019" max="11019" width="8.28515625" style="76" customWidth="1"/>
    <col min="11020" max="11020" width="9.42578125" style="76" customWidth="1"/>
    <col min="11021" max="11021" width="2.28515625" style="76" customWidth="1"/>
    <col min="11022" max="11022" width="8.28515625" style="76" customWidth="1"/>
    <col min="11023" max="11023" width="9.7109375" style="76" customWidth="1"/>
    <col min="11024" max="11024" width="2.28515625" style="76" customWidth="1"/>
    <col min="11025" max="11025" width="9.7109375" style="76" customWidth="1"/>
    <col min="11026" max="11026" width="8.28515625" style="76" customWidth="1"/>
    <col min="11027" max="11264" width="8.7109375" style="76"/>
    <col min="11265" max="11265" width="30.7109375" style="76" customWidth="1"/>
    <col min="11266" max="11267" width="8.28515625" style="76" customWidth="1"/>
    <col min="11268" max="11268" width="2.42578125" style="76" customWidth="1"/>
    <col min="11269" max="11270" width="8.28515625" style="76" customWidth="1"/>
    <col min="11271" max="11271" width="2.28515625" style="76" customWidth="1"/>
    <col min="11272" max="11272" width="8.28515625" style="76" customWidth="1"/>
    <col min="11273" max="11273" width="9.28515625" style="76" customWidth="1"/>
    <col min="11274" max="11274" width="2.28515625" style="76" customWidth="1"/>
    <col min="11275" max="11275" width="8.28515625" style="76" customWidth="1"/>
    <col min="11276" max="11276" width="9.42578125" style="76" customWidth="1"/>
    <col min="11277" max="11277" width="2.28515625" style="76" customWidth="1"/>
    <col min="11278" max="11278" width="8.28515625" style="76" customWidth="1"/>
    <col min="11279" max="11279" width="9.7109375" style="76" customWidth="1"/>
    <col min="11280" max="11280" width="2.28515625" style="76" customWidth="1"/>
    <col min="11281" max="11281" width="9.7109375" style="76" customWidth="1"/>
    <col min="11282" max="11282" width="8.28515625" style="76" customWidth="1"/>
    <col min="11283" max="11520" width="8.7109375" style="76"/>
    <col min="11521" max="11521" width="30.7109375" style="76" customWidth="1"/>
    <col min="11522" max="11523" width="8.28515625" style="76" customWidth="1"/>
    <col min="11524" max="11524" width="2.42578125" style="76" customWidth="1"/>
    <col min="11525" max="11526" width="8.28515625" style="76" customWidth="1"/>
    <col min="11527" max="11527" width="2.28515625" style="76" customWidth="1"/>
    <col min="11528" max="11528" width="8.28515625" style="76" customWidth="1"/>
    <col min="11529" max="11529" width="9.28515625" style="76" customWidth="1"/>
    <col min="11530" max="11530" width="2.28515625" style="76" customWidth="1"/>
    <col min="11531" max="11531" width="8.28515625" style="76" customWidth="1"/>
    <col min="11532" max="11532" width="9.42578125" style="76" customWidth="1"/>
    <col min="11533" max="11533" width="2.28515625" style="76" customWidth="1"/>
    <col min="11534" max="11534" width="8.28515625" style="76" customWidth="1"/>
    <col min="11535" max="11535" width="9.7109375" style="76" customWidth="1"/>
    <col min="11536" max="11536" width="2.28515625" style="76" customWidth="1"/>
    <col min="11537" max="11537" width="9.7109375" style="76" customWidth="1"/>
    <col min="11538" max="11538" width="8.28515625" style="76" customWidth="1"/>
    <col min="11539" max="11776" width="8.7109375" style="76"/>
    <col min="11777" max="11777" width="30.7109375" style="76" customWidth="1"/>
    <col min="11778" max="11779" width="8.28515625" style="76" customWidth="1"/>
    <col min="11780" max="11780" width="2.42578125" style="76" customWidth="1"/>
    <col min="11781" max="11782" width="8.28515625" style="76" customWidth="1"/>
    <col min="11783" max="11783" width="2.28515625" style="76" customWidth="1"/>
    <col min="11784" max="11784" width="8.28515625" style="76" customWidth="1"/>
    <col min="11785" max="11785" width="9.28515625" style="76" customWidth="1"/>
    <col min="11786" max="11786" width="2.28515625" style="76" customWidth="1"/>
    <col min="11787" max="11787" width="8.28515625" style="76" customWidth="1"/>
    <col min="11788" max="11788" width="9.42578125" style="76" customWidth="1"/>
    <col min="11789" max="11789" width="2.28515625" style="76" customWidth="1"/>
    <col min="11790" max="11790" width="8.28515625" style="76" customWidth="1"/>
    <col min="11791" max="11791" width="9.7109375" style="76" customWidth="1"/>
    <col min="11792" max="11792" width="2.28515625" style="76" customWidth="1"/>
    <col min="11793" max="11793" width="9.7109375" style="76" customWidth="1"/>
    <col min="11794" max="11794" width="8.28515625" style="76" customWidth="1"/>
    <col min="11795" max="12032" width="8.7109375" style="76"/>
    <col min="12033" max="12033" width="30.7109375" style="76" customWidth="1"/>
    <col min="12034" max="12035" width="8.28515625" style="76" customWidth="1"/>
    <col min="12036" max="12036" width="2.42578125" style="76" customWidth="1"/>
    <col min="12037" max="12038" width="8.28515625" style="76" customWidth="1"/>
    <col min="12039" max="12039" width="2.28515625" style="76" customWidth="1"/>
    <col min="12040" max="12040" width="8.28515625" style="76" customWidth="1"/>
    <col min="12041" max="12041" width="9.28515625" style="76" customWidth="1"/>
    <col min="12042" max="12042" width="2.28515625" style="76" customWidth="1"/>
    <col min="12043" max="12043" width="8.28515625" style="76" customWidth="1"/>
    <col min="12044" max="12044" width="9.42578125" style="76" customWidth="1"/>
    <col min="12045" max="12045" width="2.28515625" style="76" customWidth="1"/>
    <col min="12046" max="12046" width="8.28515625" style="76" customWidth="1"/>
    <col min="12047" max="12047" width="9.7109375" style="76" customWidth="1"/>
    <col min="12048" max="12048" width="2.28515625" style="76" customWidth="1"/>
    <col min="12049" max="12049" width="9.7109375" style="76" customWidth="1"/>
    <col min="12050" max="12050" width="8.28515625" style="76" customWidth="1"/>
    <col min="12051" max="12288" width="8.7109375" style="76"/>
    <col min="12289" max="12289" width="30.7109375" style="76" customWidth="1"/>
    <col min="12290" max="12291" width="8.28515625" style="76" customWidth="1"/>
    <col min="12292" max="12292" width="2.42578125" style="76" customWidth="1"/>
    <col min="12293" max="12294" width="8.28515625" style="76" customWidth="1"/>
    <col min="12295" max="12295" width="2.28515625" style="76" customWidth="1"/>
    <col min="12296" max="12296" width="8.28515625" style="76" customWidth="1"/>
    <col min="12297" max="12297" width="9.28515625" style="76" customWidth="1"/>
    <col min="12298" max="12298" width="2.28515625" style="76" customWidth="1"/>
    <col min="12299" max="12299" width="8.28515625" style="76" customWidth="1"/>
    <col min="12300" max="12300" width="9.42578125" style="76" customWidth="1"/>
    <col min="12301" max="12301" width="2.28515625" style="76" customWidth="1"/>
    <col min="12302" max="12302" width="8.28515625" style="76" customWidth="1"/>
    <col min="12303" max="12303" width="9.7109375" style="76" customWidth="1"/>
    <col min="12304" max="12304" width="2.28515625" style="76" customWidth="1"/>
    <col min="12305" max="12305" width="9.7109375" style="76" customWidth="1"/>
    <col min="12306" max="12306" width="8.28515625" style="76" customWidth="1"/>
    <col min="12307" max="12544" width="8.7109375" style="76"/>
    <col min="12545" max="12545" width="30.7109375" style="76" customWidth="1"/>
    <col min="12546" max="12547" width="8.28515625" style="76" customWidth="1"/>
    <col min="12548" max="12548" width="2.42578125" style="76" customWidth="1"/>
    <col min="12549" max="12550" width="8.28515625" style="76" customWidth="1"/>
    <col min="12551" max="12551" width="2.28515625" style="76" customWidth="1"/>
    <col min="12552" max="12552" width="8.28515625" style="76" customWidth="1"/>
    <col min="12553" max="12553" width="9.28515625" style="76" customWidth="1"/>
    <col min="12554" max="12554" width="2.28515625" style="76" customWidth="1"/>
    <col min="12555" max="12555" width="8.28515625" style="76" customWidth="1"/>
    <col min="12556" max="12556" width="9.42578125" style="76" customWidth="1"/>
    <col min="12557" max="12557" width="2.28515625" style="76" customWidth="1"/>
    <col min="12558" max="12558" width="8.28515625" style="76" customWidth="1"/>
    <col min="12559" max="12559" width="9.7109375" style="76" customWidth="1"/>
    <col min="12560" max="12560" width="2.28515625" style="76" customWidth="1"/>
    <col min="12561" max="12561" width="9.7109375" style="76" customWidth="1"/>
    <col min="12562" max="12562" width="8.28515625" style="76" customWidth="1"/>
    <col min="12563" max="12800" width="8.7109375" style="76"/>
    <col min="12801" max="12801" width="30.7109375" style="76" customWidth="1"/>
    <col min="12802" max="12803" width="8.28515625" style="76" customWidth="1"/>
    <col min="12804" max="12804" width="2.42578125" style="76" customWidth="1"/>
    <col min="12805" max="12806" width="8.28515625" style="76" customWidth="1"/>
    <col min="12807" max="12807" width="2.28515625" style="76" customWidth="1"/>
    <col min="12808" max="12808" width="8.28515625" style="76" customWidth="1"/>
    <col min="12809" max="12809" width="9.28515625" style="76" customWidth="1"/>
    <col min="12810" max="12810" width="2.28515625" style="76" customWidth="1"/>
    <col min="12811" max="12811" width="8.28515625" style="76" customWidth="1"/>
    <col min="12812" max="12812" width="9.42578125" style="76" customWidth="1"/>
    <col min="12813" max="12813" width="2.28515625" style="76" customWidth="1"/>
    <col min="12814" max="12814" width="8.28515625" style="76" customWidth="1"/>
    <col min="12815" max="12815" width="9.7109375" style="76" customWidth="1"/>
    <col min="12816" max="12816" width="2.28515625" style="76" customWidth="1"/>
    <col min="12817" max="12817" width="9.7109375" style="76" customWidth="1"/>
    <col min="12818" max="12818" width="8.28515625" style="76" customWidth="1"/>
    <col min="12819" max="13056" width="8.7109375" style="76"/>
    <col min="13057" max="13057" width="30.7109375" style="76" customWidth="1"/>
    <col min="13058" max="13059" width="8.28515625" style="76" customWidth="1"/>
    <col min="13060" max="13060" width="2.42578125" style="76" customWidth="1"/>
    <col min="13061" max="13062" width="8.28515625" style="76" customWidth="1"/>
    <col min="13063" max="13063" width="2.28515625" style="76" customWidth="1"/>
    <col min="13064" max="13064" width="8.28515625" style="76" customWidth="1"/>
    <col min="13065" max="13065" width="9.28515625" style="76" customWidth="1"/>
    <col min="13066" max="13066" width="2.28515625" style="76" customWidth="1"/>
    <col min="13067" max="13067" width="8.28515625" style="76" customWidth="1"/>
    <col min="13068" max="13068" width="9.42578125" style="76" customWidth="1"/>
    <col min="13069" max="13069" width="2.28515625" style="76" customWidth="1"/>
    <col min="13070" max="13070" width="8.28515625" style="76" customWidth="1"/>
    <col min="13071" max="13071" width="9.7109375" style="76" customWidth="1"/>
    <col min="13072" max="13072" width="2.28515625" style="76" customWidth="1"/>
    <col min="13073" max="13073" width="9.7109375" style="76" customWidth="1"/>
    <col min="13074" max="13074" width="8.28515625" style="76" customWidth="1"/>
    <col min="13075" max="13312" width="8.7109375" style="76"/>
    <col min="13313" max="13313" width="30.7109375" style="76" customWidth="1"/>
    <col min="13314" max="13315" width="8.28515625" style="76" customWidth="1"/>
    <col min="13316" max="13316" width="2.42578125" style="76" customWidth="1"/>
    <col min="13317" max="13318" width="8.28515625" style="76" customWidth="1"/>
    <col min="13319" max="13319" width="2.28515625" style="76" customWidth="1"/>
    <col min="13320" max="13320" width="8.28515625" style="76" customWidth="1"/>
    <col min="13321" max="13321" width="9.28515625" style="76" customWidth="1"/>
    <col min="13322" max="13322" width="2.28515625" style="76" customWidth="1"/>
    <col min="13323" max="13323" width="8.28515625" style="76" customWidth="1"/>
    <col min="13324" max="13324" width="9.42578125" style="76" customWidth="1"/>
    <col min="13325" max="13325" width="2.28515625" style="76" customWidth="1"/>
    <col min="13326" max="13326" width="8.28515625" style="76" customWidth="1"/>
    <col min="13327" max="13327" width="9.7109375" style="76" customWidth="1"/>
    <col min="13328" max="13328" width="2.28515625" style="76" customWidth="1"/>
    <col min="13329" max="13329" width="9.7109375" style="76" customWidth="1"/>
    <col min="13330" max="13330" width="8.28515625" style="76" customWidth="1"/>
    <col min="13331" max="13568" width="8.7109375" style="76"/>
    <col min="13569" max="13569" width="30.7109375" style="76" customWidth="1"/>
    <col min="13570" max="13571" width="8.28515625" style="76" customWidth="1"/>
    <col min="13572" max="13572" width="2.42578125" style="76" customWidth="1"/>
    <col min="13573" max="13574" width="8.28515625" style="76" customWidth="1"/>
    <col min="13575" max="13575" width="2.28515625" style="76" customWidth="1"/>
    <col min="13576" max="13576" width="8.28515625" style="76" customWidth="1"/>
    <col min="13577" max="13577" width="9.28515625" style="76" customWidth="1"/>
    <col min="13578" max="13578" width="2.28515625" style="76" customWidth="1"/>
    <col min="13579" max="13579" width="8.28515625" style="76" customWidth="1"/>
    <col min="13580" max="13580" width="9.42578125" style="76" customWidth="1"/>
    <col min="13581" max="13581" width="2.28515625" style="76" customWidth="1"/>
    <col min="13582" max="13582" width="8.28515625" style="76" customWidth="1"/>
    <col min="13583" max="13583" width="9.7109375" style="76" customWidth="1"/>
    <col min="13584" max="13584" width="2.28515625" style="76" customWidth="1"/>
    <col min="13585" max="13585" width="9.7109375" style="76" customWidth="1"/>
    <col min="13586" max="13586" width="8.28515625" style="76" customWidth="1"/>
    <col min="13587" max="13824" width="8.7109375" style="76"/>
    <col min="13825" max="13825" width="30.7109375" style="76" customWidth="1"/>
    <col min="13826" max="13827" width="8.28515625" style="76" customWidth="1"/>
    <col min="13828" max="13828" width="2.42578125" style="76" customWidth="1"/>
    <col min="13829" max="13830" width="8.28515625" style="76" customWidth="1"/>
    <col min="13831" max="13831" width="2.28515625" style="76" customWidth="1"/>
    <col min="13832" max="13832" width="8.28515625" style="76" customWidth="1"/>
    <col min="13833" max="13833" width="9.28515625" style="76" customWidth="1"/>
    <col min="13834" max="13834" width="2.28515625" style="76" customWidth="1"/>
    <col min="13835" max="13835" width="8.28515625" style="76" customWidth="1"/>
    <col min="13836" max="13836" width="9.42578125" style="76" customWidth="1"/>
    <col min="13837" max="13837" width="2.28515625" style="76" customWidth="1"/>
    <col min="13838" max="13838" width="8.28515625" style="76" customWidth="1"/>
    <col min="13839" max="13839" width="9.7109375" style="76" customWidth="1"/>
    <col min="13840" max="13840" width="2.28515625" style="76" customWidth="1"/>
    <col min="13841" max="13841" width="9.7109375" style="76" customWidth="1"/>
    <col min="13842" max="13842" width="8.28515625" style="76" customWidth="1"/>
    <col min="13843" max="14080" width="8.7109375" style="76"/>
    <col min="14081" max="14081" width="30.7109375" style="76" customWidth="1"/>
    <col min="14082" max="14083" width="8.28515625" style="76" customWidth="1"/>
    <col min="14084" max="14084" width="2.42578125" style="76" customWidth="1"/>
    <col min="14085" max="14086" width="8.28515625" style="76" customWidth="1"/>
    <col min="14087" max="14087" width="2.28515625" style="76" customWidth="1"/>
    <col min="14088" max="14088" width="8.28515625" style="76" customWidth="1"/>
    <col min="14089" max="14089" width="9.28515625" style="76" customWidth="1"/>
    <col min="14090" max="14090" width="2.28515625" style="76" customWidth="1"/>
    <col min="14091" max="14091" width="8.28515625" style="76" customWidth="1"/>
    <col min="14092" max="14092" width="9.42578125" style="76" customWidth="1"/>
    <col min="14093" max="14093" width="2.28515625" style="76" customWidth="1"/>
    <col min="14094" max="14094" width="8.28515625" style="76" customWidth="1"/>
    <col min="14095" max="14095" width="9.7109375" style="76" customWidth="1"/>
    <col min="14096" max="14096" width="2.28515625" style="76" customWidth="1"/>
    <col min="14097" max="14097" width="9.7109375" style="76" customWidth="1"/>
    <col min="14098" max="14098" width="8.28515625" style="76" customWidth="1"/>
    <col min="14099" max="14336" width="8.7109375" style="76"/>
    <col min="14337" max="14337" width="30.7109375" style="76" customWidth="1"/>
    <col min="14338" max="14339" width="8.28515625" style="76" customWidth="1"/>
    <col min="14340" max="14340" width="2.42578125" style="76" customWidth="1"/>
    <col min="14341" max="14342" width="8.28515625" style="76" customWidth="1"/>
    <col min="14343" max="14343" width="2.28515625" style="76" customWidth="1"/>
    <col min="14344" max="14344" width="8.28515625" style="76" customWidth="1"/>
    <col min="14345" max="14345" width="9.28515625" style="76" customWidth="1"/>
    <col min="14346" max="14346" width="2.28515625" style="76" customWidth="1"/>
    <col min="14347" max="14347" width="8.28515625" style="76" customWidth="1"/>
    <col min="14348" max="14348" width="9.42578125" style="76" customWidth="1"/>
    <col min="14349" max="14349" width="2.28515625" style="76" customWidth="1"/>
    <col min="14350" max="14350" width="8.28515625" style="76" customWidth="1"/>
    <col min="14351" max="14351" width="9.7109375" style="76" customWidth="1"/>
    <col min="14352" max="14352" width="2.28515625" style="76" customWidth="1"/>
    <col min="14353" max="14353" width="9.7109375" style="76" customWidth="1"/>
    <col min="14354" max="14354" width="8.28515625" style="76" customWidth="1"/>
    <col min="14355" max="14592" width="8.7109375" style="76"/>
    <col min="14593" max="14593" width="30.7109375" style="76" customWidth="1"/>
    <col min="14594" max="14595" width="8.28515625" style="76" customWidth="1"/>
    <col min="14596" max="14596" width="2.42578125" style="76" customWidth="1"/>
    <col min="14597" max="14598" width="8.28515625" style="76" customWidth="1"/>
    <col min="14599" max="14599" width="2.28515625" style="76" customWidth="1"/>
    <col min="14600" max="14600" width="8.28515625" style="76" customWidth="1"/>
    <col min="14601" max="14601" width="9.28515625" style="76" customWidth="1"/>
    <col min="14602" max="14602" width="2.28515625" style="76" customWidth="1"/>
    <col min="14603" max="14603" width="8.28515625" style="76" customWidth="1"/>
    <col min="14604" max="14604" width="9.42578125" style="76" customWidth="1"/>
    <col min="14605" max="14605" width="2.28515625" style="76" customWidth="1"/>
    <col min="14606" max="14606" width="8.28515625" style="76" customWidth="1"/>
    <col min="14607" max="14607" width="9.7109375" style="76" customWidth="1"/>
    <col min="14608" max="14608" width="2.28515625" style="76" customWidth="1"/>
    <col min="14609" max="14609" width="9.7109375" style="76" customWidth="1"/>
    <col min="14610" max="14610" width="8.28515625" style="76" customWidth="1"/>
    <col min="14611" max="14848" width="8.7109375" style="76"/>
    <col min="14849" max="14849" width="30.7109375" style="76" customWidth="1"/>
    <col min="14850" max="14851" width="8.28515625" style="76" customWidth="1"/>
    <col min="14852" max="14852" width="2.42578125" style="76" customWidth="1"/>
    <col min="14853" max="14854" width="8.28515625" style="76" customWidth="1"/>
    <col min="14855" max="14855" width="2.28515625" style="76" customWidth="1"/>
    <col min="14856" max="14856" width="8.28515625" style="76" customWidth="1"/>
    <col min="14857" max="14857" width="9.28515625" style="76" customWidth="1"/>
    <col min="14858" max="14858" width="2.28515625" style="76" customWidth="1"/>
    <col min="14859" max="14859" width="8.28515625" style="76" customWidth="1"/>
    <col min="14860" max="14860" width="9.42578125" style="76" customWidth="1"/>
    <col min="14861" max="14861" width="2.28515625" style="76" customWidth="1"/>
    <col min="14862" max="14862" width="8.28515625" style="76" customWidth="1"/>
    <col min="14863" max="14863" width="9.7109375" style="76" customWidth="1"/>
    <col min="14864" max="14864" width="2.28515625" style="76" customWidth="1"/>
    <col min="14865" max="14865" width="9.7109375" style="76" customWidth="1"/>
    <col min="14866" max="14866" width="8.28515625" style="76" customWidth="1"/>
    <col min="14867" max="15104" width="8.7109375" style="76"/>
    <col min="15105" max="15105" width="30.7109375" style="76" customWidth="1"/>
    <col min="15106" max="15107" width="8.28515625" style="76" customWidth="1"/>
    <col min="15108" max="15108" width="2.42578125" style="76" customWidth="1"/>
    <col min="15109" max="15110" width="8.28515625" style="76" customWidth="1"/>
    <col min="15111" max="15111" width="2.28515625" style="76" customWidth="1"/>
    <col min="15112" max="15112" width="8.28515625" style="76" customWidth="1"/>
    <col min="15113" max="15113" width="9.28515625" style="76" customWidth="1"/>
    <col min="15114" max="15114" width="2.28515625" style="76" customWidth="1"/>
    <col min="15115" max="15115" width="8.28515625" style="76" customWidth="1"/>
    <col min="15116" max="15116" width="9.42578125" style="76" customWidth="1"/>
    <col min="15117" max="15117" width="2.28515625" style="76" customWidth="1"/>
    <col min="15118" max="15118" width="8.28515625" style="76" customWidth="1"/>
    <col min="15119" max="15119" width="9.7109375" style="76" customWidth="1"/>
    <col min="15120" max="15120" width="2.28515625" style="76" customWidth="1"/>
    <col min="15121" max="15121" width="9.7109375" style="76" customWidth="1"/>
    <col min="15122" max="15122" width="8.28515625" style="76" customWidth="1"/>
    <col min="15123" max="15360" width="8.7109375" style="76"/>
    <col min="15361" max="15361" width="30.7109375" style="76" customWidth="1"/>
    <col min="15362" max="15363" width="8.28515625" style="76" customWidth="1"/>
    <col min="15364" max="15364" width="2.42578125" style="76" customWidth="1"/>
    <col min="15365" max="15366" width="8.28515625" style="76" customWidth="1"/>
    <col min="15367" max="15367" width="2.28515625" style="76" customWidth="1"/>
    <col min="15368" max="15368" width="8.28515625" style="76" customWidth="1"/>
    <col min="15369" max="15369" width="9.28515625" style="76" customWidth="1"/>
    <col min="15370" max="15370" width="2.28515625" style="76" customWidth="1"/>
    <col min="15371" max="15371" width="8.28515625" style="76" customWidth="1"/>
    <col min="15372" max="15372" width="9.42578125" style="76" customWidth="1"/>
    <col min="15373" max="15373" width="2.28515625" style="76" customWidth="1"/>
    <col min="15374" max="15374" width="8.28515625" style="76" customWidth="1"/>
    <col min="15375" max="15375" width="9.7109375" style="76" customWidth="1"/>
    <col min="15376" max="15376" width="2.28515625" style="76" customWidth="1"/>
    <col min="15377" max="15377" width="9.7109375" style="76" customWidth="1"/>
    <col min="15378" max="15378" width="8.28515625" style="76" customWidth="1"/>
    <col min="15379" max="15616" width="8.7109375" style="76"/>
    <col min="15617" max="15617" width="30.7109375" style="76" customWidth="1"/>
    <col min="15618" max="15619" width="8.28515625" style="76" customWidth="1"/>
    <col min="15620" max="15620" width="2.42578125" style="76" customWidth="1"/>
    <col min="15621" max="15622" width="8.28515625" style="76" customWidth="1"/>
    <col min="15623" max="15623" width="2.28515625" style="76" customWidth="1"/>
    <col min="15624" max="15624" width="8.28515625" style="76" customWidth="1"/>
    <col min="15625" max="15625" width="9.28515625" style="76" customWidth="1"/>
    <col min="15626" max="15626" width="2.28515625" style="76" customWidth="1"/>
    <col min="15627" max="15627" width="8.28515625" style="76" customWidth="1"/>
    <col min="15628" max="15628" width="9.42578125" style="76" customWidth="1"/>
    <col min="15629" max="15629" width="2.28515625" style="76" customWidth="1"/>
    <col min="15630" max="15630" width="8.28515625" style="76" customWidth="1"/>
    <col min="15631" max="15631" width="9.7109375" style="76" customWidth="1"/>
    <col min="15632" max="15632" width="2.28515625" style="76" customWidth="1"/>
    <col min="15633" max="15633" width="9.7109375" style="76" customWidth="1"/>
    <col min="15634" max="15634" width="8.28515625" style="76" customWidth="1"/>
    <col min="15635" max="15872" width="8.7109375" style="76"/>
    <col min="15873" max="15873" width="30.7109375" style="76" customWidth="1"/>
    <col min="15874" max="15875" width="8.28515625" style="76" customWidth="1"/>
    <col min="15876" max="15876" width="2.42578125" style="76" customWidth="1"/>
    <col min="15877" max="15878" width="8.28515625" style="76" customWidth="1"/>
    <col min="15879" max="15879" width="2.28515625" style="76" customWidth="1"/>
    <col min="15880" max="15880" width="8.28515625" style="76" customWidth="1"/>
    <col min="15881" max="15881" width="9.28515625" style="76" customWidth="1"/>
    <col min="15882" max="15882" width="2.28515625" style="76" customWidth="1"/>
    <col min="15883" max="15883" width="8.28515625" style="76" customWidth="1"/>
    <col min="15884" max="15884" width="9.42578125" style="76" customWidth="1"/>
    <col min="15885" max="15885" width="2.28515625" style="76" customWidth="1"/>
    <col min="15886" max="15886" width="8.28515625" style="76" customWidth="1"/>
    <col min="15887" max="15887" width="9.7109375" style="76" customWidth="1"/>
    <col min="15888" max="15888" width="2.28515625" style="76" customWidth="1"/>
    <col min="15889" max="15889" width="9.7109375" style="76" customWidth="1"/>
    <col min="15890" max="15890" width="8.28515625" style="76" customWidth="1"/>
    <col min="15891" max="16128" width="8.7109375" style="76"/>
    <col min="16129" max="16129" width="30.7109375" style="76" customWidth="1"/>
    <col min="16130" max="16131" width="8.28515625" style="76" customWidth="1"/>
    <col min="16132" max="16132" width="2.42578125" style="76" customWidth="1"/>
    <col min="16133" max="16134" width="8.28515625" style="76" customWidth="1"/>
    <col min="16135" max="16135" width="2.28515625" style="76" customWidth="1"/>
    <col min="16136" max="16136" width="8.28515625" style="76" customWidth="1"/>
    <col min="16137" max="16137" width="9.28515625" style="76" customWidth="1"/>
    <col min="16138" max="16138" width="2.28515625" style="76" customWidth="1"/>
    <col min="16139" max="16139" width="8.28515625" style="76" customWidth="1"/>
    <col min="16140" max="16140" width="9.42578125" style="76" customWidth="1"/>
    <col min="16141" max="16141" width="2.28515625" style="76" customWidth="1"/>
    <col min="16142" max="16142" width="8.28515625" style="76" customWidth="1"/>
    <col min="16143" max="16143" width="9.7109375" style="76" customWidth="1"/>
    <col min="16144" max="16144" width="2.28515625" style="76" customWidth="1"/>
    <col min="16145" max="16145" width="9.7109375" style="76" customWidth="1"/>
    <col min="16146" max="16146" width="8.28515625" style="76" customWidth="1"/>
    <col min="16147" max="16384" width="8.7109375" style="76"/>
  </cols>
  <sheetData>
    <row r="1" spans="1:18">
      <c r="A1" s="76" t="s">
        <v>160</v>
      </c>
    </row>
    <row r="2" spans="1:18">
      <c r="A2" s="76" t="s">
        <v>161</v>
      </c>
    </row>
    <row r="4" spans="1:18">
      <c r="A4" s="115" t="s">
        <v>614</v>
      </c>
    </row>
    <row r="5" spans="1:18" ht="7.15" customHeight="1"/>
    <row r="6" spans="1:18" ht="13.5" thickBot="1"/>
    <row r="7" spans="1:18" ht="15" customHeight="1">
      <c r="A7" s="116"/>
      <c r="B7" s="134"/>
      <c r="C7" s="135"/>
      <c r="D7" s="135"/>
      <c r="E7" s="134"/>
      <c r="F7" s="135"/>
      <c r="G7" s="116"/>
      <c r="H7" s="134"/>
      <c r="I7" s="135"/>
      <c r="J7" s="116"/>
      <c r="K7" s="134"/>
      <c r="L7" s="135"/>
      <c r="M7" s="116"/>
      <c r="N7" s="134"/>
      <c r="O7" s="135"/>
      <c r="P7" s="116"/>
      <c r="Q7" s="134"/>
      <c r="R7" s="135"/>
    </row>
    <row r="8" spans="1:18" ht="15" customHeight="1">
      <c r="A8" s="76" t="s">
        <v>365</v>
      </c>
      <c r="B8" s="132" t="s">
        <v>366</v>
      </c>
      <c r="E8" s="132" t="s">
        <v>367</v>
      </c>
      <c r="H8" s="132" t="s">
        <v>368</v>
      </c>
      <c r="K8" s="132" t="s">
        <v>369</v>
      </c>
      <c r="N8" s="132" t="s">
        <v>370</v>
      </c>
      <c r="Q8" s="132" t="s">
        <v>339</v>
      </c>
    </row>
    <row r="9" spans="1:18" ht="15" customHeight="1">
      <c r="A9" s="76" t="s">
        <v>371</v>
      </c>
      <c r="B9" s="219" t="s">
        <v>356</v>
      </c>
      <c r="C9" s="220" t="s">
        <v>372</v>
      </c>
      <c r="E9" s="136" t="s">
        <v>162</v>
      </c>
      <c r="F9" s="137" t="s">
        <v>163</v>
      </c>
      <c r="H9" s="136" t="s">
        <v>162</v>
      </c>
      <c r="I9" s="137" t="s">
        <v>163</v>
      </c>
      <c r="K9" s="136" t="s">
        <v>162</v>
      </c>
      <c r="L9" s="137" t="s">
        <v>163</v>
      </c>
      <c r="N9" s="136" t="s">
        <v>162</v>
      </c>
      <c r="O9" s="137" t="s">
        <v>163</v>
      </c>
      <c r="Q9" s="136" t="s">
        <v>162</v>
      </c>
      <c r="R9" s="137" t="s">
        <v>163</v>
      </c>
    </row>
    <row r="10" spans="1:18" ht="15" customHeight="1" thickBot="1">
      <c r="A10" s="123"/>
      <c r="B10" s="138"/>
      <c r="C10" s="139"/>
      <c r="D10" s="139"/>
      <c r="E10" s="138"/>
      <c r="F10" s="139"/>
      <c r="G10" s="123"/>
      <c r="H10" s="138"/>
      <c r="I10" s="139"/>
      <c r="J10" s="123"/>
      <c r="K10" s="138"/>
      <c r="L10" s="139"/>
      <c r="M10" s="123"/>
      <c r="N10" s="138"/>
      <c r="O10" s="139"/>
      <c r="P10" s="123"/>
      <c r="Q10" s="138"/>
      <c r="R10" s="139"/>
    </row>
    <row r="11" spans="1:18" ht="15" customHeight="1"/>
    <row r="12" spans="1:18" ht="15" customHeight="1">
      <c r="A12" s="127" t="s">
        <v>164</v>
      </c>
      <c r="B12" s="132">
        <f>E12+H12+K12+N12+Q12</f>
        <v>43218</v>
      </c>
      <c r="C12" s="96">
        <f>C14+C26</f>
        <v>100</v>
      </c>
      <c r="E12" s="132">
        <f>SUM(E14+E26)</f>
        <v>6401</v>
      </c>
      <c r="F12" s="96">
        <f>IF($A12&lt;&gt;"",E12/$B12*100,"")</f>
        <v>14.810958396964228</v>
      </c>
      <c r="H12" s="132">
        <f>SUM(H14+H26)</f>
        <v>9975</v>
      </c>
      <c r="I12" s="96">
        <f>IF($A12&lt;&gt;"",H12/$B12*100,"")</f>
        <v>23.080660835762874</v>
      </c>
      <c r="K12" s="132">
        <f>SUM(K14+K26)</f>
        <v>12507</v>
      </c>
      <c r="L12" s="96">
        <f>IF($A12&lt;&gt;"",K12/$B12*100,"")</f>
        <v>28.939330834374566</v>
      </c>
      <c r="N12" s="132">
        <f>SUM(N14+N26)</f>
        <v>13119</v>
      </c>
      <c r="O12" s="96">
        <f>IF($A12&lt;&gt;"",N12/$B12*100,"")</f>
        <v>30.355407469110091</v>
      </c>
      <c r="Q12" s="132">
        <f>SUM(Q14+Q26)</f>
        <v>1216</v>
      </c>
      <c r="R12" s="96">
        <f t="shared" ref="R12:R36" si="0">IF($A12&lt;&gt;"",Q12/$B12*100,"")</f>
        <v>2.8136424637882365</v>
      </c>
    </row>
    <row r="13" spans="1:18" ht="15" customHeight="1">
      <c r="B13" s="132">
        <f t="shared" ref="B13:B36" si="1">E13+H13+K13+N13+Q13</f>
        <v>0</v>
      </c>
      <c r="F13" s="96" t="str">
        <f>IF($A13&lt;&gt;"",E13/$B13*100,"")</f>
        <v/>
      </c>
      <c r="I13" s="96" t="str">
        <f>IF($A13&lt;&gt;"",H13/$B13*100,"")</f>
        <v/>
      </c>
      <c r="L13" s="96" t="str">
        <f>IF($A13&lt;&gt;"",K13/$B13*100,"")</f>
        <v/>
      </c>
      <c r="O13" s="96" t="str">
        <f>IF($A13&lt;&gt;"",N13/$B13*100,"")</f>
        <v/>
      </c>
      <c r="R13" s="96" t="str">
        <f t="shared" si="0"/>
        <v/>
      </c>
    </row>
    <row r="14" spans="1:18" ht="15" customHeight="1">
      <c r="A14" s="127" t="s">
        <v>165</v>
      </c>
      <c r="B14" s="132">
        <f t="shared" si="1"/>
        <v>30847</v>
      </c>
      <c r="C14" s="96">
        <f>IF(A14&lt;&gt;0,B14/$B$12*100,"")</f>
        <v>71.375352862233328</v>
      </c>
      <c r="E14" s="132">
        <f>SUM(E16:E24)</f>
        <v>4753</v>
      </c>
      <c r="F14" s="96">
        <f>IF($A14&lt;&gt;"",E14/$B14*100,"")</f>
        <v>15.408305507828961</v>
      </c>
      <c r="H14" s="132">
        <f>SUM(H16:H24)</f>
        <v>7401</v>
      </c>
      <c r="I14" s="96">
        <f>IF($A14&lt;&gt;"",H14/$B14*100,"")</f>
        <v>23.992608681557364</v>
      </c>
      <c r="K14" s="132">
        <f>SUM(K16:K24)</f>
        <v>8641</v>
      </c>
      <c r="L14" s="96">
        <f>IF($A14&lt;&gt;"",K14/$B14*100,"")</f>
        <v>28.012448536324442</v>
      </c>
      <c r="N14" s="132">
        <f>SUM(N16:N24)</f>
        <v>9065</v>
      </c>
      <c r="O14" s="96">
        <f>IF($A14&lt;&gt;"",N14/$B14*100,"")</f>
        <v>29.386974422148022</v>
      </c>
      <c r="Q14" s="132">
        <f>SUM(Q16:Q24)</f>
        <v>987</v>
      </c>
      <c r="R14" s="96">
        <f t="shared" si="0"/>
        <v>3.1996628521412127</v>
      </c>
    </row>
    <row r="15" spans="1:18" ht="15" customHeight="1">
      <c r="B15" s="132">
        <f t="shared" si="1"/>
        <v>0</v>
      </c>
      <c r="C15" s="96" t="str">
        <f t="shared" ref="C15:C36" si="2">IF(A15&lt;&gt;0,B15/$B$12*100,"")</f>
        <v/>
      </c>
      <c r="F15" s="96" t="str">
        <f>IF($A15&lt;&gt;"",E15/$B15*100,"")</f>
        <v/>
      </c>
      <c r="I15" s="96" t="str">
        <f>IF($A15&lt;&gt;"",H15/$B15*100,"")</f>
        <v/>
      </c>
      <c r="L15" s="96" t="str">
        <f>IF($A15&lt;&gt;"",K15/$B15*100,"")</f>
        <v/>
      </c>
      <c r="O15" s="96" t="str">
        <f>IF($A15&lt;&gt;"",N15/$B15*100,"")</f>
        <v/>
      </c>
      <c r="R15" s="96" t="str">
        <f t="shared" si="0"/>
        <v/>
      </c>
    </row>
    <row r="16" spans="1:18" ht="15" customHeight="1">
      <c r="A16" s="76" t="s">
        <v>373</v>
      </c>
      <c r="B16" s="132">
        <f t="shared" si="1"/>
        <v>2301</v>
      </c>
      <c r="C16" s="96">
        <f t="shared" si="2"/>
        <v>5.324170484520339</v>
      </c>
      <c r="E16" s="214">
        <v>2266</v>
      </c>
      <c r="F16" s="214"/>
      <c r="G16" s="214"/>
      <c r="H16" s="214">
        <v>35</v>
      </c>
      <c r="I16" s="214"/>
      <c r="J16" s="214"/>
      <c r="K16" s="214">
        <v>0</v>
      </c>
      <c r="L16" s="214"/>
      <c r="M16" s="214"/>
      <c r="N16" s="214">
        <v>0</v>
      </c>
      <c r="O16" s="214"/>
      <c r="P16" s="214"/>
      <c r="Q16" s="214">
        <v>0</v>
      </c>
      <c r="R16" s="96">
        <f t="shared" si="0"/>
        <v>0</v>
      </c>
    </row>
    <row r="17" spans="1:18" ht="15" customHeight="1">
      <c r="B17" s="132">
        <f t="shared" si="1"/>
        <v>0</v>
      </c>
      <c r="C17" s="96" t="str">
        <f t="shared" si="2"/>
        <v/>
      </c>
      <c r="E17" s="214"/>
      <c r="F17" s="214"/>
      <c r="G17" s="214"/>
      <c r="H17" s="214"/>
      <c r="I17" s="214"/>
      <c r="J17" s="214"/>
      <c r="K17" s="214"/>
      <c r="L17" s="214"/>
      <c r="M17" s="214"/>
      <c r="N17" s="214"/>
      <c r="O17" s="214"/>
      <c r="P17" s="214"/>
      <c r="Q17" s="214"/>
      <c r="R17" s="96" t="str">
        <f t="shared" si="0"/>
        <v/>
      </c>
    </row>
    <row r="18" spans="1:18" ht="15" customHeight="1">
      <c r="A18" s="76" t="s">
        <v>374</v>
      </c>
      <c r="B18" s="132">
        <f t="shared" si="1"/>
        <v>5790</v>
      </c>
      <c r="C18" s="96">
        <f t="shared" si="2"/>
        <v>13.397195612939052</v>
      </c>
      <c r="E18" s="215">
        <v>1790</v>
      </c>
      <c r="F18" s="215"/>
      <c r="G18" s="215"/>
      <c r="H18" s="215">
        <v>4000</v>
      </c>
      <c r="I18" s="215"/>
      <c r="J18" s="215"/>
      <c r="K18" s="215">
        <v>0</v>
      </c>
      <c r="L18" s="215"/>
      <c r="M18" s="215"/>
      <c r="N18" s="215">
        <v>0</v>
      </c>
      <c r="O18" s="215"/>
      <c r="P18" s="215"/>
      <c r="Q18" s="215">
        <v>0</v>
      </c>
      <c r="R18" s="96">
        <f t="shared" si="0"/>
        <v>0</v>
      </c>
    </row>
    <row r="19" spans="1:18" ht="15" customHeight="1">
      <c r="B19" s="132">
        <f t="shared" si="1"/>
        <v>0</v>
      </c>
      <c r="C19" s="96" t="str">
        <f t="shared" si="2"/>
        <v/>
      </c>
      <c r="E19" s="215"/>
      <c r="F19" s="215"/>
      <c r="G19" s="215"/>
      <c r="H19" s="215"/>
      <c r="I19" s="215"/>
      <c r="J19" s="215"/>
      <c r="K19" s="215"/>
      <c r="L19" s="215"/>
      <c r="M19" s="215"/>
      <c r="N19" s="215"/>
      <c r="O19" s="215"/>
      <c r="P19" s="215"/>
      <c r="Q19" s="215"/>
      <c r="R19" s="96" t="str">
        <f t="shared" si="0"/>
        <v/>
      </c>
    </row>
    <row r="20" spans="1:18" ht="15" customHeight="1">
      <c r="A20" s="76" t="s">
        <v>375</v>
      </c>
      <c r="B20" s="132">
        <f t="shared" si="1"/>
        <v>8243</v>
      </c>
      <c r="C20" s="96">
        <f t="shared" si="2"/>
        <v>19.07307140543292</v>
      </c>
      <c r="E20" s="215">
        <v>558</v>
      </c>
      <c r="F20" s="215"/>
      <c r="G20" s="215"/>
      <c r="H20" s="215">
        <v>2605</v>
      </c>
      <c r="I20" s="215"/>
      <c r="J20" s="215"/>
      <c r="K20" s="215">
        <v>5080</v>
      </c>
      <c r="L20" s="215"/>
      <c r="M20" s="215"/>
      <c r="N20" s="215">
        <v>0</v>
      </c>
      <c r="O20" s="215"/>
      <c r="P20" s="215"/>
      <c r="Q20" s="215">
        <v>0</v>
      </c>
      <c r="R20" s="96">
        <f t="shared" si="0"/>
        <v>0</v>
      </c>
    </row>
    <row r="21" spans="1:18" ht="15" customHeight="1">
      <c r="B21" s="132">
        <f t="shared" si="1"/>
        <v>0</v>
      </c>
      <c r="C21" s="96" t="str">
        <f t="shared" si="2"/>
        <v/>
      </c>
      <c r="E21" s="215"/>
      <c r="F21" s="215"/>
      <c r="G21" s="215"/>
      <c r="H21" s="215"/>
      <c r="I21" s="215"/>
      <c r="J21" s="215"/>
      <c r="K21" s="215"/>
      <c r="L21" s="215"/>
      <c r="M21" s="215"/>
      <c r="N21" s="215"/>
      <c r="O21" s="215"/>
      <c r="P21" s="215"/>
      <c r="Q21" s="215"/>
      <c r="R21" s="96" t="str">
        <f t="shared" si="0"/>
        <v/>
      </c>
    </row>
    <row r="22" spans="1:18" ht="15" customHeight="1">
      <c r="A22" s="76" t="s">
        <v>376</v>
      </c>
      <c r="B22" s="132">
        <f t="shared" si="1"/>
        <v>12887</v>
      </c>
      <c r="C22" s="96">
        <f t="shared" si="2"/>
        <v>29.818594104308389</v>
      </c>
      <c r="E22" s="215">
        <v>132</v>
      </c>
      <c r="F22" s="215"/>
      <c r="G22" s="215"/>
      <c r="H22" s="215">
        <v>740</v>
      </c>
      <c r="I22" s="215"/>
      <c r="J22" s="215"/>
      <c r="K22" s="215">
        <v>3463</v>
      </c>
      <c r="L22" s="215"/>
      <c r="M22" s="215"/>
      <c r="N22" s="215">
        <v>8552</v>
      </c>
      <c r="O22" s="215"/>
      <c r="P22" s="215"/>
      <c r="Q22" s="215">
        <v>0</v>
      </c>
      <c r="R22" s="96">
        <f t="shared" si="0"/>
        <v>0</v>
      </c>
    </row>
    <row r="23" spans="1:18" ht="15" customHeight="1">
      <c r="B23" s="132">
        <f t="shared" si="1"/>
        <v>0</v>
      </c>
      <c r="C23" s="96" t="str">
        <f t="shared" si="2"/>
        <v/>
      </c>
      <c r="E23" s="215"/>
      <c r="F23" s="215"/>
      <c r="G23" s="215"/>
      <c r="H23" s="215"/>
      <c r="I23" s="215"/>
      <c r="J23" s="215"/>
      <c r="K23" s="215"/>
      <c r="L23" s="215"/>
      <c r="M23" s="215"/>
      <c r="N23" s="215"/>
      <c r="O23" s="215"/>
      <c r="P23" s="215"/>
      <c r="Q23" s="215"/>
      <c r="R23" s="96" t="str">
        <f t="shared" si="0"/>
        <v/>
      </c>
    </row>
    <row r="24" spans="1:18" ht="15" customHeight="1">
      <c r="A24" s="76" t="s">
        <v>377</v>
      </c>
      <c r="B24" s="132">
        <f t="shared" si="1"/>
        <v>1626</v>
      </c>
      <c r="C24" s="96">
        <f t="shared" si="2"/>
        <v>3.7623212550326253</v>
      </c>
      <c r="E24" s="215">
        <v>7</v>
      </c>
      <c r="F24" s="215"/>
      <c r="G24" s="215"/>
      <c r="H24" s="215">
        <v>21</v>
      </c>
      <c r="I24" s="215"/>
      <c r="J24" s="215"/>
      <c r="K24" s="215">
        <v>98</v>
      </c>
      <c r="L24" s="215"/>
      <c r="M24" s="215"/>
      <c r="N24" s="215">
        <v>513</v>
      </c>
      <c r="O24" s="215"/>
      <c r="P24" s="215"/>
      <c r="Q24" s="215">
        <v>987</v>
      </c>
      <c r="R24" s="96">
        <f t="shared" si="0"/>
        <v>60.701107011070107</v>
      </c>
    </row>
    <row r="25" spans="1:18" ht="15" customHeight="1">
      <c r="B25" s="132">
        <f t="shared" si="1"/>
        <v>0</v>
      </c>
      <c r="C25" s="96" t="str">
        <f t="shared" si="2"/>
        <v/>
      </c>
      <c r="F25" s="96" t="str">
        <f>IF($A25&lt;&gt;"",E25/$B25*100,"")</f>
        <v/>
      </c>
      <c r="I25" s="96" t="str">
        <f>IF($A25&lt;&gt;"",H25/$B25*100,"")</f>
        <v/>
      </c>
      <c r="L25" s="96" t="str">
        <f>IF($A25&lt;&gt;"",K25/$B25*100,"")</f>
        <v/>
      </c>
      <c r="O25" s="96" t="str">
        <f>IF($A25&lt;&gt;"",N25/$B25*100,"")</f>
        <v/>
      </c>
      <c r="R25" s="96" t="str">
        <f t="shared" si="0"/>
        <v/>
      </c>
    </row>
    <row r="26" spans="1:18" ht="15" customHeight="1">
      <c r="A26" s="127" t="s">
        <v>176</v>
      </c>
      <c r="B26" s="132">
        <f t="shared" si="1"/>
        <v>12371</v>
      </c>
      <c r="C26" s="96">
        <f t="shared" si="2"/>
        <v>28.624647137766672</v>
      </c>
      <c r="E26" s="132">
        <f>SUM(E28:E36)</f>
        <v>1648</v>
      </c>
      <c r="F26" s="96">
        <f>IF($A26&lt;&gt;"",E26/$B26*100,"")</f>
        <v>13.321477649341201</v>
      </c>
      <c r="H26" s="132">
        <f>SUM(H28:H36)</f>
        <v>2574</v>
      </c>
      <c r="I26" s="96">
        <f>IF($A26&lt;&gt;"",H26/$B26*100,"")</f>
        <v>20.806725406191902</v>
      </c>
      <c r="K26" s="132">
        <f>SUM(K28:K36)</f>
        <v>3866</v>
      </c>
      <c r="L26" s="96">
        <f>IF($A26&lt;&gt;"",K26/$B26*100,"")</f>
        <v>31.250505213806484</v>
      </c>
      <c r="N26" s="132">
        <f>SUM(N28:N36)</f>
        <v>4054</v>
      </c>
      <c r="O26" s="96">
        <f>IF($A26&lt;&gt;"",N26/$B26*100,"")</f>
        <v>32.770188343707055</v>
      </c>
      <c r="Q26" s="132">
        <f>SUM(Q28:Q36)</f>
        <v>229</v>
      </c>
      <c r="R26" s="96">
        <f t="shared" si="0"/>
        <v>1.8511033869533586</v>
      </c>
    </row>
    <row r="27" spans="1:18" ht="15" customHeight="1">
      <c r="B27" s="132">
        <f t="shared" si="1"/>
        <v>0</v>
      </c>
      <c r="C27" s="96" t="str">
        <f t="shared" si="2"/>
        <v/>
      </c>
      <c r="F27" s="96" t="str">
        <f>IF($A27&lt;&gt;"",E27/$B27*100,"")</f>
        <v/>
      </c>
      <c r="I27" s="96" t="str">
        <f>IF($A27&lt;&gt;"",H27/$B27*100,"")</f>
        <v/>
      </c>
      <c r="L27" s="96" t="str">
        <f>IF($A27&lt;&gt;"",K27/$B27*100,"")</f>
        <v/>
      </c>
      <c r="O27" s="96" t="str">
        <f>IF($A27&lt;&gt;"",N27/$B27*100,"")</f>
        <v/>
      </c>
      <c r="R27" s="96" t="str">
        <f t="shared" si="0"/>
        <v/>
      </c>
    </row>
    <row r="28" spans="1:18" ht="15" customHeight="1">
      <c r="A28" s="76" t="s">
        <v>373</v>
      </c>
      <c r="B28" s="132">
        <f t="shared" si="1"/>
        <v>657</v>
      </c>
      <c r="C28" s="96">
        <f t="shared" si="2"/>
        <v>1.5201999167013744</v>
      </c>
      <c r="E28" s="214">
        <v>655</v>
      </c>
      <c r="F28" s="214"/>
      <c r="G28" s="214"/>
      <c r="H28" s="214">
        <v>2</v>
      </c>
      <c r="I28" s="214"/>
      <c r="J28" s="214"/>
      <c r="K28" s="214">
        <v>0</v>
      </c>
      <c r="L28" s="214"/>
      <c r="M28" s="214"/>
      <c r="N28" s="214">
        <v>0</v>
      </c>
      <c r="O28" s="214"/>
      <c r="P28" s="214"/>
      <c r="Q28" s="214">
        <v>0</v>
      </c>
      <c r="R28" s="96">
        <f t="shared" si="0"/>
        <v>0</v>
      </c>
    </row>
    <row r="29" spans="1:18" ht="15" customHeight="1">
      <c r="B29" s="132">
        <f t="shared" si="1"/>
        <v>0</v>
      </c>
      <c r="C29" s="96" t="str">
        <f t="shared" si="2"/>
        <v/>
      </c>
      <c r="E29" s="214"/>
      <c r="F29" s="214"/>
      <c r="G29" s="214"/>
      <c r="H29" s="214"/>
      <c r="I29" s="214"/>
      <c r="J29" s="214"/>
      <c r="K29" s="214"/>
      <c r="L29" s="214"/>
      <c r="M29" s="214"/>
      <c r="N29" s="214"/>
      <c r="O29" s="214"/>
      <c r="P29" s="214"/>
      <c r="Q29" s="214"/>
      <c r="R29" s="96" t="str">
        <f t="shared" si="0"/>
        <v/>
      </c>
    </row>
    <row r="30" spans="1:18" ht="15" customHeight="1">
      <c r="A30" s="76" t="s">
        <v>374</v>
      </c>
      <c r="B30" s="132">
        <f t="shared" si="1"/>
        <v>1803</v>
      </c>
      <c r="C30" s="96">
        <f t="shared" si="2"/>
        <v>4.1718728307649586</v>
      </c>
      <c r="E30" s="215">
        <v>639</v>
      </c>
      <c r="F30" s="215"/>
      <c r="G30" s="215"/>
      <c r="H30" s="215">
        <v>1164</v>
      </c>
      <c r="I30" s="215"/>
      <c r="J30" s="215"/>
      <c r="K30" s="215">
        <v>0</v>
      </c>
      <c r="L30" s="215"/>
      <c r="M30" s="215"/>
      <c r="N30" s="215">
        <v>0</v>
      </c>
      <c r="O30" s="215"/>
      <c r="P30" s="215"/>
      <c r="Q30" s="215">
        <v>0</v>
      </c>
      <c r="R30" s="96">
        <f t="shared" si="0"/>
        <v>0</v>
      </c>
    </row>
    <row r="31" spans="1:18" ht="15" customHeight="1">
      <c r="B31" s="132">
        <f t="shared" si="1"/>
        <v>0</v>
      </c>
      <c r="C31" s="96" t="str">
        <f t="shared" si="2"/>
        <v/>
      </c>
      <c r="E31" s="215"/>
      <c r="F31" s="215"/>
      <c r="G31" s="215"/>
      <c r="H31" s="215"/>
      <c r="I31" s="215"/>
      <c r="J31" s="215"/>
      <c r="K31" s="215"/>
      <c r="L31" s="215"/>
      <c r="M31" s="215"/>
      <c r="N31" s="215"/>
      <c r="O31" s="215"/>
      <c r="P31" s="215"/>
      <c r="Q31" s="215"/>
      <c r="R31" s="96" t="str">
        <f t="shared" si="0"/>
        <v/>
      </c>
    </row>
    <row r="32" spans="1:18" ht="15" customHeight="1">
      <c r="A32" s="76" t="s">
        <v>375</v>
      </c>
      <c r="B32" s="132">
        <f t="shared" si="1"/>
        <v>3869</v>
      </c>
      <c r="C32" s="96">
        <f t="shared" si="2"/>
        <v>8.9522883983525379</v>
      </c>
      <c r="E32" s="215">
        <v>312</v>
      </c>
      <c r="F32" s="215"/>
      <c r="G32" s="215"/>
      <c r="H32" s="215">
        <v>1142</v>
      </c>
      <c r="I32" s="215"/>
      <c r="J32" s="215"/>
      <c r="K32" s="215">
        <v>2415</v>
      </c>
      <c r="L32" s="215"/>
      <c r="M32" s="215"/>
      <c r="N32" s="215">
        <v>0</v>
      </c>
      <c r="O32" s="215"/>
      <c r="P32" s="215"/>
      <c r="Q32" s="215">
        <v>0</v>
      </c>
      <c r="R32" s="96">
        <f t="shared" si="0"/>
        <v>0</v>
      </c>
    </row>
    <row r="33" spans="1:18" ht="15" customHeight="1">
      <c r="B33" s="132">
        <f t="shared" si="1"/>
        <v>0</v>
      </c>
      <c r="C33" s="96" t="str">
        <f t="shared" si="2"/>
        <v/>
      </c>
      <c r="E33" s="215"/>
      <c r="F33" s="215"/>
      <c r="G33" s="215"/>
      <c r="H33" s="215"/>
      <c r="I33" s="215"/>
      <c r="J33" s="215"/>
      <c r="K33" s="215"/>
      <c r="L33" s="215"/>
      <c r="M33" s="215"/>
      <c r="N33" s="215"/>
      <c r="O33" s="215"/>
      <c r="P33" s="215"/>
      <c r="Q33" s="215"/>
      <c r="R33" s="96" t="str">
        <f t="shared" si="0"/>
        <v/>
      </c>
    </row>
    <row r="34" spans="1:18" ht="15" customHeight="1">
      <c r="A34" s="76" t="s">
        <v>376</v>
      </c>
      <c r="B34" s="132">
        <f t="shared" si="1"/>
        <v>5692</v>
      </c>
      <c r="C34" s="96">
        <f t="shared" si="2"/>
        <v>13.170438243324542</v>
      </c>
      <c r="E34" s="215">
        <v>42</v>
      </c>
      <c r="F34" s="215"/>
      <c r="G34" s="215"/>
      <c r="H34" s="215">
        <v>262</v>
      </c>
      <c r="I34" s="215"/>
      <c r="J34" s="215"/>
      <c r="K34" s="215">
        <v>1439</v>
      </c>
      <c r="L34" s="215"/>
      <c r="M34" s="215"/>
      <c r="N34" s="215">
        <v>3949</v>
      </c>
      <c r="O34" s="215"/>
      <c r="P34" s="215"/>
      <c r="Q34" s="215">
        <v>0</v>
      </c>
      <c r="R34" s="96">
        <f t="shared" si="0"/>
        <v>0</v>
      </c>
    </row>
    <row r="35" spans="1:18" ht="15" customHeight="1">
      <c r="B35" s="132">
        <f t="shared" si="1"/>
        <v>0</v>
      </c>
      <c r="C35" s="96" t="str">
        <f t="shared" si="2"/>
        <v/>
      </c>
      <c r="E35" s="215"/>
      <c r="F35" s="215"/>
      <c r="G35" s="215"/>
      <c r="H35" s="215"/>
      <c r="I35" s="215"/>
      <c r="J35" s="215"/>
      <c r="K35" s="215"/>
      <c r="L35" s="215"/>
      <c r="M35" s="215"/>
      <c r="N35" s="215"/>
      <c r="O35" s="215"/>
      <c r="P35" s="215"/>
      <c r="Q35" s="215"/>
      <c r="R35" s="96" t="str">
        <f t="shared" si="0"/>
        <v/>
      </c>
    </row>
    <row r="36" spans="1:18" ht="15" customHeight="1">
      <c r="A36" s="76" t="s">
        <v>377</v>
      </c>
      <c r="B36" s="132">
        <f t="shared" si="1"/>
        <v>350</v>
      </c>
      <c r="C36" s="96">
        <f t="shared" si="2"/>
        <v>0.80984774862325892</v>
      </c>
      <c r="E36" s="215">
        <v>0</v>
      </c>
      <c r="F36" s="215"/>
      <c r="G36" s="215"/>
      <c r="H36" s="215">
        <v>4</v>
      </c>
      <c r="I36" s="215"/>
      <c r="J36" s="215"/>
      <c r="K36" s="215">
        <v>12</v>
      </c>
      <c r="L36" s="215"/>
      <c r="M36" s="215"/>
      <c r="N36" s="215">
        <v>105</v>
      </c>
      <c r="O36" s="215"/>
      <c r="P36" s="215"/>
      <c r="Q36" s="215">
        <v>229</v>
      </c>
      <c r="R36" s="96">
        <f t="shared" si="0"/>
        <v>65.428571428571431</v>
      </c>
    </row>
    <row r="37" spans="1:18" ht="15" customHeight="1" thickBot="1">
      <c r="A37" s="123"/>
      <c r="B37" s="138"/>
      <c r="C37" s="139"/>
      <c r="D37" s="139"/>
      <c r="E37" s="138"/>
      <c r="F37" s="139"/>
      <c r="G37" s="123"/>
      <c r="H37" s="138"/>
      <c r="I37" s="139"/>
      <c r="J37" s="123"/>
      <c r="K37" s="138"/>
      <c r="L37" s="139"/>
      <c r="M37" s="123"/>
      <c r="N37" s="138"/>
      <c r="O37" s="139"/>
      <c r="P37" s="123"/>
      <c r="Q37" s="138"/>
      <c r="R37" s="139"/>
    </row>
    <row r="39" spans="1:18">
      <c r="A39" s="76" t="s">
        <v>362</v>
      </c>
    </row>
    <row r="41" spans="1:18" ht="15">
      <c r="A41" s="133" t="s">
        <v>590</v>
      </c>
      <c r="D41" s="76"/>
    </row>
    <row r="42" spans="1:18" ht="15">
      <c r="A42" s="133" t="s">
        <v>591</v>
      </c>
      <c r="D42" s="76"/>
    </row>
    <row r="44" spans="1:18">
      <c r="A44" s="115" t="s">
        <v>604</v>
      </c>
      <c r="B44" s="113"/>
      <c r="C44" s="114"/>
      <c r="D44" s="115"/>
      <c r="E44" s="113"/>
      <c r="F44" s="114"/>
      <c r="G44" s="115"/>
    </row>
    <row r="45" spans="1:18">
      <c r="A45" s="115" t="s">
        <v>314</v>
      </c>
      <c r="B45" s="113"/>
      <c r="C45" s="114"/>
      <c r="D45" s="115"/>
      <c r="E45" s="113"/>
      <c r="F45" s="114"/>
      <c r="G45" s="115"/>
    </row>
  </sheetData>
  <printOptions horizontalCentered="1" verticalCentered="1"/>
  <pageMargins left="0" right="0" top="0" bottom="0" header="0" footer="0"/>
  <pageSetup scale="80" orientation="landscape" horizontalDpi="4294967292"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8355-1DDB-4AD8-A560-8D338FEBE5AA}">
  <dimension ref="A1:R44"/>
  <sheetViews>
    <sheetView showZeros="0" zoomScale="110" workbookViewId="0">
      <selection activeCell="H45" sqref="H45"/>
    </sheetView>
  </sheetViews>
  <sheetFormatPr baseColWidth="10" defaultColWidth="8.7109375" defaultRowHeight="12.75"/>
  <cols>
    <col min="1" max="1" width="30.7109375" style="76" customWidth="1"/>
    <col min="2" max="2" width="8.28515625" style="132" customWidth="1"/>
    <col min="3" max="3" width="8.28515625" style="96" customWidth="1"/>
    <col min="4" max="4" width="2.42578125" style="96" customWidth="1"/>
    <col min="5" max="5" width="8.28515625" style="132" customWidth="1"/>
    <col min="6" max="6" width="8.28515625" style="96" customWidth="1"/>
    <col min="7" max="7" width="2.28515625" style="76" customWidth="1"/>
    <col min="8" max="8" width="8.28515625" style="132" customWidth="1"/>
    <col min="9" max="9" width="9.28515625" style="96" customWidth="1"/>
    <col min="10" max="10" width="2.28515625" style="76" customWidth="1"/>
    <col min="11" max="11" width="8.28515625" style="132" customWidth="1"/>
    <col min="12" max="12" width="9.42578125" style="96" customWidth="1"/>
    <col min="13" max="13" width="2.28515625" style="76" customWidth="1"/>
    <col min="14" max="14" width="8.28515625" style="132" customWidth="1"/>
    <col min="15" max="15" width="9.7109375" style="96" customWidth="1"/>
    <col min="16" max="16" width="2.28515625" style="76" customWidth="1"/>
    <col min="17" max="17" width="9.7109375" style="132" customWidth="1"/>
    <col min="18" max="18" width="8.28515625" style="96" customWidth="1"/>
    <col min="19" max="256" width="8.7109375" style="76"/>
    <col min="257" max="257" width="30.7109375" style="76" customWidth="1"/>
    <col min="258" max="259" width="8.28515625" style="76" customWidth="1"/>
    <col min="260" max="260" width="2.42578125" style="76" customWidth="1"/>
    <col min="261" max="262" width="8.28515625" style="76" customWidth="1"/>
    <col min="263" max="263" width="2.28515625" style="76" customWidth="1"/>
    <col min="264" max="264" width="8.28515625" style="76" customWidth="1"/>
    <col min="265" max="265" width="9.28515625" style="76" customWidth="1"/>
    <col min="266" max="266" width="2.28515625" style="76" customWidth="1"/>
    <col min="267" max="267" width="8.28515625" style="76" customWidth="1"/>
    <col min="268" max="268" width="9.42578125" style="76" customWidth="1"/>
    <col min="269" max="269" width="2.28515625" style="76" customWidth="1"/>
    <col min="270" max="270" width="8.28515625" style="76" customWidth="1"/>
    <col min="271" max="271" width="9.7109375" style="76" customWidth="1"/>
    <col min="272" max="272" width="2.28515625" style="76" customWidth="1"/>
    <col min="273" max="273" width="9.7109375" style="76" customWidth="1"/>
    <col min="274" max="274" width="8.28515625" style="76" customWidth="1"/>
    <col min="275" max="512" width="8.7109375" style="76"/>
    <col min="513" max="513" width="30.7109375" style="76" customWidth="1"/>
    <col min="514" max="515" width="8.28515625" style="76" customWidth="1"/>
    <col min="516" max="516" width="2.42578125" style="76" customWidth="1"/>
    <col min="517" max="518" width="8.28515625" style="76" customWidth="1"/>
    <col min="519" max="519" width="2.28515625" style="76" customWidth="1"/>
    <col min="520" max="520" width="8.28515625" style="76" customWidth="1"/>
    <col min="521" max="521" width="9.28515625" style="76" customWidth="1"/>
    <col min="522" max="522" width="2.28515625" style="76" customWidth="1"/>
    <col min="523" max="523" width="8.28515625" style="76" customWidth="1"/>
    <col min="524" max="524" width="9.42578125" style="76" customWidth="1"/>
    <col min="525" max="525" width="2.28515625" style="76" customWidth="1"/>
    <col min="526" max="526" width="8.28515625" style="76" customWidth="1"/>
    <col min="527" max="527" width="9.7109375" style="76" customWidth="1"/>
    <col min="528" max="528" width="2.28515625" style="76" customWidth="1"/>
    <col min="529" max="529" width="9.7109375" style="76" customWidth="1"/>
    <col min="530" max="530" width="8.28515625" style="76" customWidth="1"/>
    <col min="531" max="768" width="8.7109375" style="76"/>
    <col min="769" max="769" width="30.7109375" style="76" customWidth="1"/>
    <col min="770" max="771" width="8.28515625" style="76" customWidth="1"/>
    <col min="772" max="772" width="2.42578125" style="76" customWidth="1"/>
    <col min="773" max="774" width="8.28515625" style="76" customWidth="1"/>
    <col min="775" max="775" width="2.28515625" style="76" customWidth="1"/>
    <col min="776" max="776" width="8.28515625" style="76" customWidth="1"/>
    <col min="777" max="777" width="9.28515625" style="76" customWidth="1"/>
    <col min="778" max="778" width="2.28515625" style="76" customWidth="1"/>
    <col min="779" max="779" width="8.28515625" style="76" customWidth="1"/>
    <col min="780" max="780" width="9.42578125" style="76" customWidth="1"/>
    <col min="781" max="781" width="2.28515625" style="76" customWidth="1"/>
    <col min="782" max="782" width="8.28515625" style="76" customWidth="1"/>
    <col min="783" max="783" width="9.7109375" style="76" customWidth="1"/>
    <col min="784" max="784" width="2.28515625" style="76" customWidth="1"/>
    <col min="785" max="785" width="9.7109375" style="76" customWidth="1"/>
    <col min="786" max="786" width="8.28515625" style="76" customWidth="1"/>
    <col min="787" max="1024" width="8.7109375" style="76"/>
    <col min="1025" max="1025" width="30.7109375" style="76" customWidth="1"/>
    <col min="1026" max="1027" width="8.28515625" style="76" customWidth="1"/>
    <col min="1028" max="1028" width="2.42578125" style="76" customWidth="1"/>
    <col min="1029" max="1030" width="8.28515625" style="76" customWidth="1"/>
    <col min="1031" max="1031" width="2.28515625" style="76" customWidth="1"/>
    <col min="1032" max="1032" width="8.28515625" style="76" customWidth="1"/>
    <col min="1033" max="1033" width="9.28515625" style="76" customWidth="1"/>
    <col min="1034" max="1034" width="2.28515625" style="76" customWidth="1"/>
    <col min="1035" max="1035" width="8.28515625" style="76" customWidth="1"/>
    <col min="1036" max="1036" width="9.42578125" style="76" customWidth="1"/>
    <col min="1037" max="1037" width="2.28515625" style="76" customWidth="1"/>
    <col min="1038" max="1038" width="8.28515625" style="76" customWidth="1"/>
    <col min="1039" max="1039" width="9.7109375" style="76" customWidth="1"/>
    <col min="1040" max="1040" width="2.28515625" style="76" customWidth="1"/>
    <col min="1041" max="1041" width="9.7109375" style="76" customWidth="1"/>
    <col min="1042" max="1042" width="8.28515625" style="76" customWidth="1"/>
    <col min="1043" max="1280" width="8.7109375" style="76"/>
    <col min="1281" max="1281" width="30.7109375" style="76" customWidth="1"/>
    <col min="1282" max="1283" width="8.28515625" style="76" customWidth="1"/>
    <col min="1284" max="1284" width="2.42578125" style="76" customWidth="1"/>
    <col min="1285" max="1286" width="8.28515625" style="76" customWidth="1"/>
    <col min="1287" max="1287" width="2.28515625" style="76" customWidth="1"/>
    <col min="1288" max="1288" width="8.28515625" style="76" customWidth="1"/>
    <col min="1289" max="1289" width="9.28515625" style="76" customWidth="1"/>
    <col min="1290" max="1290" width="2.28515625" style="76" customWidth="1"/>
    <col min="1291" max="1291" width="8.28515625" style="76" customWidth="1"/>
    <col min="1292" max="1292" width="9.42578125" style="76" customWidth="1"/>
    <col min="1293" max="1293" width="2.28515625" style="76" customWidth="1"/>
    <col min="1294" max="1294" width="8.28515625" style="76" customWidth="1"/>
    <col min="1295" max="1295" width="9.7109375" style="76" customWidth="1"/>
    <col min="1296" max="1296" width="2.28515625" style="76" customWidth="1"/>
    <col min="1297" max="1297" width="9.7109375" style="76" customWidth="1"/>
    <col min="1298" max="1298" width="8.28515625" style="76" customWidth="1"/>
    <col min="1299" max="1536" width="8.7109375" style="76"/>
    <col min="1537" max="1537" width="30.7109375" style="76" customWidth="1"/>
    <col min="1538" max="1539" width="8.28515625" style="76" customWidth="1"/>
    <col min="1540" max="1540" width="2.42578125" style="76" customWidth="1"/>
    <col min="1541" max="1542" width="8.28515625" style="76" customWidth="1"/>
    <col min="1543" max="1543" width="2.28515625" style="76" customWidth="1"/>
    <col min="1544" max="1544" width="8.28515625" style="76" customWidth="1"/>
    <col min="1545" max="1545" width="9.28515625" style="76" customWidth="1"/>
    <col min="1546" max="1546" width="2.28515625" style="76" customWidth="1"/>
    <col min="1547" max="1547" width="8.28515625" style="76" customWidth="1"/>
    <col min="1548" max="1548" width="9.42578125" style="76" customWidth="1"/>
    <col min="1549" max="1549" width="2.28515625" style="76" customWidth="1"/>
    <col min="1550" max="1550" width="8.28515625" style="76" customWidth="1"/>
    <col min="1551" max="1551" width="9.7109375" style="76" customWidth="1"/>
    <col min="1552" max="1552" width="2.28515625" style="76" customWidth="1"/>
    <col min="1553" max="1553" width="9.7109375" style="76" customWidth="1"/>
    <col min="1554" max="1554" width="8.28515625" style="76" customWidth="1"/>
    <col min="1555" max="1792" width="8.7109375" style="76"/>
    <col min="1793" max="1793" width="30.7109375" style="76" customWidth="1"/>
    <col min="1794" max="1795" width="8.28515625" style="76" customWidth="1"/>
    <col min="1796" max="1796" width="2.42578125" style="76" customWidth="1"/>
    <col min="1797" max="1798" width="8.28515625" style="76" customWidth="1"/>
    <col min="1799" max="1799" width="2.28515625" style="76" customWidth="1"/>
    <col min="1800" max="1800" width="8.28515625" style="76" customWidth="1"/>
    <col min="1801" max="1801" width="9.28515625" style="76" customWidth="1"/>
    <col min="1802" max="1802" width="2.28515625" style="76" customWidth="1"/>
    <col min="1803" max="1803" width="8.28515625" style="76" customWidth="1"/>
    <col min="1804" max="1804" width="9.42578125" style="76" customWidth="1"/>
    <col min="1805" max="1805" width="2.28515625" style="76" customWidth="1"/>
    <col min="1806" max="1806" width="8.28515625" style="76" customWidth="1"/>
    <col min="1807" max="1807" width="9.7109375" style="76" customWidth="1"/>
    <col min="1808" max="1808" width="2.28515625" style="76" customWidth="1"/>
    <col min="1809" max="1809" width="9.7109375" style="76" customWidth="1"/>
    <col min="1810" max="1810" width="8.28515625" style="76" customWidth="1"/>
    <col min="1811" max="2048" width="8.7109375" style="76"/>
    <col min="2049" max="2049" width="30.7109375" style="76" customWidth="1"/>
    <col min="2050" max="2051" width="8.28515625" style="76" customWidth="1"/>
    <col min="2052" max="2052" width="2.42578125" style="76" customWidth="1"/>
    <col min="2053" max="2054" width="8.28515625" style="76" customWidth="1"/>
    <col min="2055" max="2055" width="2.28515625" style="76" customWidth="1"/>
    <col min="2056" max="2056" width="8.28515625" style="76" customWidth="1"/>
    <col min="2057" max="2057" width="9.28515625" style="76" customWidth="1"/>
    <col min="2058" max="2058" width="2.28515625" style="76" customWidth="1"/>
    <col min="2059" max="2059" width="8.28515625" style="76" customWidth="1"/>
    <col min="2060" max="2060" width="9.42578125" style="76" customWidth="1"/>
    <col min="2061" max="2061" width="2.28515625" style="76" customWidth="1"/>
    <col min="2062" max="2062" width="8.28515625" style="76" customWidth="1"/>
    <col min="2063" max="2063" width="9.7109375" style="76" customWidth="1"/>
    <col min="2064" max="2064" width="2.28515625" style="76" customWidth="1"/>
    <col min="2065" max="2065" width="9.7109375" style="76" customWidth="1"/>
    <col min="2066" max="2066" width="8.28515625" style="76" customWidth="1"/>
    <col min="2067" max="2304" width="8.7109375" style="76"/>
    <col min="2305" max="2305" width="30.7109375" style="76" customWidth="1"/>
    <col min="2306" max="2307" width="8.28515625" style="76" customWidth="1"/>
    <col min="2308" max="2308" width="2.42578125" style="76" customWidth="1"/>
    <col min="2309" max="2310" width="8.28515625" style="76" customWidth="1"/>
    <col min="2311" max="2311" width="2.28515625" style="76" customWidth="1"/>
    <col min="2312" max="2312" width="8.28515625" style="76" customWidth="1"/>
    <col min="2313" max="2313" width="9.28515625" style="76" customWidth="1"/>
    <col min="2314" max="2314" width="2.28515625" style="76" customWidth="1"/>
    <col min="2315" max="2315" width="8.28515625" style="76" customWidth="1"/>
    <col min="2316" max="2316" width="9.42578125" style="76" customWidth="1"/>
    <col min="2317" max="2317" width="2.28515625" style="76" customWidth="1"/>
    <col min="2318" max="2318" width="8.28515625" style="76" customWidth="1"/>
    <col min="2319" max="2319" width="9.7109375" style="76" customWidth="1"/>
    <col min="2320" max="2320" width="2.28515625" style="76" customWidth="1"/>
    <col min="2321" max="2321" width="9.7109375" style="76" customWidth="1"/>
    <col min="2322" max="2322" width="8.28515625" style="76" customWidth="1"/>
    <col min="2323" max="2560" width="8.7109375" style="76"/>
    <col min="2561" max="2561" width="30.7109375" style="76" customWidth="1"/>
    <col min="2562" max="2563" width="8.28515625" style="76" customWidth="1"/>
    <col min="2564" max="2564" width="2.42578125" style="76" customWidth="1"/>
    <col min="2565" max="2566" width="8.28515625" style="76" customWidth="1"/>
    <col min="2567" max="2567" width="2.28515625" style="76" customWidth="1"/>
    <col min="2568" max="2568" width="8.28515625" style="76" customWidth="1"/>
    <col min="2569" max="2569" width="9.28515625" style="76" customWidth="1"/>
    <col min="2570" max="2570" width="2.28515625" style="76" customWidth="1"/>
    <col min="2571" max="2571" width="8.28515625" style="76" customWidth="1"/>
    <col min="2572" max="2572" width="9.42578125" style="76" customWidth="1"/>
    <col min="2573" max="2573" width="2.28515625" style="76" customWidth="1"/>
    <col min="2574" max="2574" width="8.28515625" style="76" customWidth="1"/>
    <col min="2575" max="2575" width="9.7109375" style="76" customWidth="1"/>
    <col min="2576" max="2576" width="2.28515625" style="76" customWidth="1"/>
    <col min="2577" max="2577" width="9.7109375" style="76" customWidth="1"/>
    <col min="2578" max="2578" width="8.28515625" style="76" customWidth="1"/>
    <col min="2579" max="2816" width="8.7109375" style="76"/>
    <col min="2817" max="2817" width="30.7109375" style="76" customWidth="1"/>
    <col min="2818" max="2819" width="8.28515625" style="76" customWidth="1"/>
    <col min="2820" max="2820" width="2.42578125" style="76" customWidth="1"/>
    <col min="2821" max="2822" width="8.28515625" style="76" customWidth="1"/>
    <col min="2823" max="2823" width="2.28515625" style="76" customWidth="1"/>
    <col min="2824" max="2824" width="8.28515625" style="76" customWidth="1"/>
    <col min="2825" max="2825" width="9.28515625" style="76" customWidth="1"/>
    <col min="2826" max="2826" width="2.28515625" style="76" customWidth="1"/>
    <col min="2827" max="2827" width="8.28515625" style="76" customWidth="1"/>
    <col min="2828" max="2828" width="9.42578125" style="76" customWidth="1"/>
    <col min="2829" max="2829" width="2.28515625" style="76" customWidth="1"/>
    <col min="2830" max="2830" width="8.28515625" style="76" customWidth="1"/>
    <col min="2831" max="2831" width="9.7109375" style="76" customWidth="1"/>
    <col min="2832" max="2832" width="2.28515625" style="76" customWidth="1"/>
    <col min="2833" max="2833" width="9.7109375" style="76" customWidth="1"/>
    <col min="2834" max="2834" width="8.28515625" style="76" customWidth="1"/>
    <col min="2835" max="3072" width="8.7109375" style="76"/>
    <col min="3073" max="3073" width="30.7109375" style="76" customWidth="1"/>
    <col min="3074" max="3075" width="8.28515625" style="76" customWidth="1"/>
    <col min="3076" max="3076" width="2.42578125" style="76" customWidth="1"/>
    <col min="3077" max="3078" width="8.28515625" style="76" customWidth="1"/>
    <col min="3079" max="3079" width="2.28515625" style="76" customWidth="1"/>
    <col min="3080" max="3080" width="8.28515625" style="76" customWidth="1"/>
    <col min="3081" max="3081" width="9.28515625" style="76" customWidth="1"/>
    <col min="3082" max="3082" width="2.28515625" style="76" customWidth="1"/>
    <col min="3083" max="3083" width="8.28515625" style="76" customWidth="1"/>
    <col min="3084" max="3084" width="9.42578125" style="76" customWidth="1"/>
    <col min="3085" max="3085" width="2.28515625" style="76" customWidth="1"/>
    <col min="3086" max="3086" width="8.28515625" style="76" customWidth="1"/>
    <col min="3087" max="3087" width="9.7109375" style="76" customWidth="1"/>
    <col min="3088" max="3088" width="2.28515625" style="76" customWidth="1"/>
    <col min="3089" max="3089" width="9.7109375" style="76" customWidth="1"/>
    <col min="3090" max="3090" width="8.28515625" style="76" customWidth="1"/>
    <col min="3091" max="3328" width="8.7109375" style="76"/>
    <col min="3329" max="3329" width="30.7109375" style="76" customWidth="1"/>
    <col min="3330" max="3331" width="8.28515625" style="76" customWidth="1"/>
    <col min="3332" max="3332" width="2.42578125" style="76" customWidth="1"/>
    <col min="3333" max="3334" width="8.28515625" style="76" customWidth="1"/>
    <col min="3335" max="3335" width="2.28515625" style="76" customWidth="1"/>
    <col min="3336" max="3336" width="8.28515625" style="76" customWidth="1"/>
    <col min="3337" max="3337" width="9.28515625" style="76" customWidth="1"/>
    <col min="3338" max="3338" width="2.28515625" style="76" customWidth="1"/>
    <col min="3339" max="3339" width="8.28515625" style="76" customWidth="1"/>
    <col min="3340" max="3340" width="9.42578125" style="76" customWidth="1"/>
    <col min="3341" max="3341" width="2.28515625" style="76" customWidth="1"/>
    <col min="3342" max="3342" width="8.28515625" style="76" customWidth="1"/>
    <col min="3343" max="3343" width="9.7109375" style="76" customWidth="1"/>
    <col min="3344" max="3344" width="2.28515625" style="76" customWidth="1"/>
    <col min="3345" max="3345" width="9.7109375" style="76" customWidth="1"/>
    <col min="3346" max="3346" width="8.28515625" style="76" customWidth="1"/>
    <col min="3347" max="3584" width="8.7109375" style="76"/>
    <col min="3585" max="3585" width="30.7109375" style="76" customWidth="1"/>
    <col min="3586" max="3587" width="8.28515625" style="76" customWidth="1"/>
    <col min="3588" max="3588" width="2.42578125" style="76" customWidth="1"/>
    <col min="3589" max="3590" width="8.28515625" style="76" customWidth="1"/>
    <col min="3591" max="3591" width="2.28515625" style="76" customWidth="1"/>
    <col min="3592" max="3592" width="8.28515625" style="76" customWidth="1"/>
    <col min="3593" max="3593" width="9.28515625" style="76" customWidth="1"/>
    <col min="3594" max="3594" width="2.28515625" style="76" customWidth="1"/>
    <col min="3595" max="3595" width="8.28515625" style="76" customWidth="1"/>
    <col min="3596" max="3596" width="9.42578125" style="76" customWidth="1"/>
    <col min="3597" max="3597" width="2.28515625" style="76" customWidth="1"/>
    <col min="3598" max="3598" width="8.28515625" style="76" customWidth="1"/>
    <col min="3599" max="3599" width="9.7109375" style="76" customWidth="1"/>
    <col min="3600" max="3600" width="2.28515625" style="76" customWidth="1"/>
    <col min="3601" max="3601" width="9.7109375" style="76" customWidth="1"/>
    <col min="3602" max="3602" width="8.28515625" style="76" customWidth="1"/>
    <col min="3603" max="3840" width="8.7109375" style="76"/>
    <col min="3841" max="3841" width="30.7109375" style="76" customWidth="1"/>
    <col min="3842" max="3843" width="8.28515625" style="76" customWidth="1"/>
    <col min="3844" max="3844" width="2.42578125" style="76" customWidth="1"/>
    <col min="3845" max="3846" width="8.28515625" style="76" customWidth="1"/>
    <col min="3847" max="3847" width="2.28515625" style="76" customWidth="1"/>
    <col min="3848" max="3848" width="8.28515625" style="76" customWidth="1"/>
    <col min="3849" max="3849" width="9.28515625" style="76" customWidth="1"/>
    <col min="3850" max="3850" width="2.28515625" style="76" customWidth="1"/>
    <col min="3851" max="3851" width="8.28515625" style="76" customWidth="1"/>
    <col min="3852" max="3852" width="9.42578125" style="76" customWidth="1"/>
    <col min="3853" max="3853" width="2.28515625" style="76" customWidth="1"/>
    <col min="3854" max="3854" width="8.28515625" style="76" customWidth="1"/>
    <col min="3855" max="3855" width="9.7109375" style="76" customWidth="1"/>
    <col min="3856" max="3856" width="2.28515625" style="76" customWidth="1"/>
    <col min="3857" max="3857" width="9.7109375" style="76" customWidth="1"/>
    <col min="3858" max="3858" width="8.28515625" style="76" customWidth="1"/>
    <col min="3859" max="4096" width="8.7109375" style="76"/>
    <col min="4097" max="4097" width="30.7109375" style="76" customWidth="1"/>
    <col min="4098" max="4099" width="8.28515625" style="76" customWidth="1"/>
    <col min="4100" max="4100" width="2.42578125" style="76" customWidth="1"/>
    <col min="4101" max="4102" width="8.28515625" style="76" customWidth="1"/>
    <col min="4103" max="4103" width="2.28515625" style="76" customWidth="1"/>
    <col min="4104" max="4104" width="8.28515625" style="76" customWidth="1"/>
    <col min="4105" max="4105" width="9.28515625" style="76" customWidth="1"/>
    <col min="4106" max="4106" width="2.28515625" style="76" customWidth="1"/>
    <col min="4107" max="4107" width="8.28515625" style="76" customWidth="1"/>
    <col min="4108" max="4108" width="9.42578125" style="76" customWidth="1"/>
    <col min="4109" max="4109" width="2.28515625" style="76" customWidth="1"/>
    <col min="4110" max="4110" width="8.28515625" style="76" customWidth="1"/>
    <col min="4111" max="4111" width="9.7109375" style="76" customWidth="1"/>
    <col min="4112" max="4112" width="2.28515625" style="76" customWidth="1"/>
    <col min="4113" max="4113" width="9.7109375" style="76" customWidth="1"/>
    <col min="4114" max="4114" width="8.28515625" style="76" customWidth="1"/>
    <col min="4115" max="4352" width="8.7109375" style="76"/>
    <col min="4353" max="4353" width="30.7109375" style="76" customWidth="1"/>
    <col min="4354" max="4355" width="8.28515625" style="76" customWidth="1"/>
    <col min="4356" max="4356" width="2.42578125" style="76" customWidth="1"/>
    <col min="4357" max="4358" width="8.28515625" style="76" customWidth="1"/>
    <col min="4359" max="4359" width="2.28515625" style="76" customWidth="1"/>
    <col min="4360" max="4360" width="8.28515625" style="76" customWidth="1"/>
    <col min="4361" max="4361" width="9.28515625" style="76" customWidth="1"/>
    <col min="4362" max="4362" width="2.28515625" style="76" customWidth="1"/>
    <col min="4363" max="4363" width="8.28515625" style="76" customWidth="1"/>
    <col min="4364" max="4364" width="9.42578125" style="76" customWidth="1"/>
    <col min="4365" max="4365" width="2.28515625" style="76" customWidth="1"/>
    <col min="4366" max="4366" width="8.28515625" style="76" customWidth="1"/>
    <col min="4367" max="4367" width="9.7109375" style="76" customWidth="1"/>
    <col min="4368" max="4368" width="2.28515625" style="76" customWidth="1"/>
    <col min="4369" max="4369" width="9.7109375" style="76" customWidth="1"/>
    <col min="4370" max="4370" width="8.28515625" style="76" customWidth="1"/>
    <col min="4371" max="4608" width="8.7109375" style="76"/>
    <col min="4609" max="4609" width="30.7109375" style="76" customWidth="1"/>
    <col min="4610" max="4611" width="8.28515625" style="76" customWidth="1"/>
    <col min="4612" max="4612" width="2.42578125" style="76" customWidth="1"/>
    <col min="4613" max="4614" width="8.28515625" style="76" customWidth="1"/>
    <col min="4615" max="4615" width="2.28515625" style="76" customWidth="1"/>
    <col min="4616" max="4616" width="8.28515625" style="76" customWidth="1"/>
    <col min="4617" max="4617" width="9.28515625" style="76" customWidth="1"/>
    <col min="4618" max="4618" width="2.28515625" style="76" customWidth="1"/>
    <col min="4619" max="4619" width="8.28515625" style="76" customWidth="1"/>
    <col min="4620" max="4620" width="9.42578125" style="76" customWidth="1"/>
    <col min="4621" max="4621" width="2.28515625" style="76" customWidth="1"/>
    <col min="4622" max="4622" width="8.28515625" style="76" customWidth="1"/>
    <col min="4623" max="4623" width="9.7109375" style="76" customWidth="1"/>
    <col min="4624" max="4624" width="2.28515625" style="76" customWidth="1"/>
    <col min="4625" max="4625" width="9.7109375" style="76" customWidth="1"/>
    <col min="4626" max="4626" width="8.28515625" style="76" customWidth="1"/>
    <col min="4627" max="4864" width="8.7109375" style="76"/>
    <col min="4865" max="4865" width="30.7109375" style="76" customWidth="1"/>
    <col min="4866" max="4867" width="8.28515625" style="76" customWidth="1"/>
    <col min="4868" max="4868" width="2.42578125" style="76" customWidth="1"/>
    <col min="4869" max="4870" width="8.28515625" style="76" customWidth="1"/>
    <col min="4871" max="4871" width="2.28515625" style="76" customWidth="1"/>
    <col min="4872" max="4872" width="8.28515625" style="76" customWidth="1"/>
    <col min="4873" max="4873" width="9.28515625" style="76" customWidth="1"/>
    <col min="4874" max="4874" width="2.28515625" style="76" customWidth="1"/>
    <col min="4875" max="4875" width="8.28515625" style="76" customWidth="1"/>
    <col min="4876" max="4876" width="9.42578125" style="76" customWidth="1"/>
    <col min="4877" max="4877" width="2.28515625" style="76" customWidth="1"/>
    <col min="4878" max="4878" width="8.28515625" style="76" customWidth="1"/>
    <col min="4879" max="4879" width="9.7109375" style="76" customWidth="1"/>
    <col min="4880" max="4880" width="2.28515625" style="76" customWidth="1"/>
    <col min="4881" max="4881" width="9.7109375" style="76" customWidth="1"/>
    <col min="4882" max="4882" width="8.28515625" style="76" customWidth="1"/>
    <col min="4883" max="5120" width="8.7109375" style="76"/>
    <col min="5121" max="5121" width="30.7109375" style="76" customWidth="1"/>
    <col min="5122" max="5123" width="8.28515625" style="76" customWidth="1"/>
    <col min="5124" max="5124" width="2.42578125" style="76" customWidth="1"/>
    <col min="5125" max="5126" width="8.28515625" style="76" customWidth="1"/>
    <col min="5127" max="5127" width="2.28515625" style="76" customWidth="1"/>
    <col min="5128" max="5128" width="8.28515625" style="76" customWidth="1"/>
    <col min="5129" max="5129" width="9.28515625" style="76" customWidth="1"/>
    <col min="5130" max="5130" width="2.28515625" style="76" customWidth="1"/>
    <col min="5131" max="5131" width="8.28515625" style="76" customWidth="1"/>
    <col min="5132" max="5132" width="9.42578125" style="76" customWidth="1"/>
    <col min="5133" max="5133" width="2.28515625" style="76" customWidth="1"/>
    <col min="5134" max="5134" width="8.28515625" style="76" customWidth="1"/>
    <col min="5135" max="5135" width="9.7109375" style="76" customWidth="1"/>
    <col min="5136" max="5136" width="2.28515625" style="76" customWidth="1"/>
    <col min="5137" max="5137" width="9.7109375" style="76" customWidth="1"/>
    <col min="5138" max="5138" width="8.28515625" style="76" customWidth="1"/>
    <col min="5139" max="5376" width="8.7109375" style="76"/>
    <col min="5377" max="5377" width="30.7109375" style="76" customWidth="1"/>
    <col min="5378" max="5379" width="8.28515625" style="76" customWidth="1"/>
    <col min="5380" max="5380" width="2.42578125" style="76" customWidth="1"/>
    <col min="5381" max="5382" width="8.28515625" style="76" customWidth="1"/>
    <col min="5383" max="5383" width="2.28515625" style="76" customWidth="1"/>
    <col min="5384" max="5384" width="8.28515625" style="76" customWidth="1"/>
    <col min="5385" max="5385" width="9.28515625" style="76" customWidth="1"/>
    <col min="5386" max="5386" width="2.28515625" style="76" customWidth="1"/>
    <col min="5387" max="5387" width="8.28515625" style="76" customWidth="1"/>
    <col min="5388" max="5388" width="9.42578125" style="76" customWidth="1"/>
    <col min="5389" max="5389" width="2.28515625" style="76" customWidth="1"/>
    <col min="5390" max="5390" width="8.28515625" style="76" customWidth="1"/>
    <col min="5391" max="5391" width="9.7109375" style="76" customWidth="1"/>
    <col min="5392" max="5392" width="2.28515625" style="76" customWidth="1"/>
    <col min="5393" max="5393" width="9.7109375" style="76" customWidth="1"/>
    <col min="5394" max="5394" width="8.28515625" style="76" customWidth="1"/>
    <col min="5395" max="5632" width="8.7109375" style="76"/>
    <col min="5633" max="5633" width="30.7109375" style="76" customWidth="1"/>
    <col min="5634" max="5635" width="8.28515625" style="76" customWidth="1"/>
    <col min="5636" max="5636" width="2.42578125" style="76" customWidth="1"/>
    <col min="5637" max="5638" width="8.28515625" style="76" customWidth="1"/>
    <col min="5639" max="5639" width="2.28515625" style="76" customWidth="1"/>
    <col min="5640" max="5640" width="8.28515625" style="76" customWidth="1"/>
    <col min="5641" max="5641" width="9.28515625" style="76" customWidth="1"/>
    <col min="5642" max="5642" width="2.28515625" style="76" customWidth="1"/>
    <col min="5643" max="5643" width="8.28515625" style="76" customWidth="1"/>
    <col min="5644" max="5644" width="9.42578125" style="76" customWidth="1"/>
    <col min="5645" max="5645" width="2.28515625" style="76" customWidth="1"/>
    <col min="5646" max="5646" width="8.28515625" style="76" customWidth="1"/>
    <col min="5647" max="5647" width="9.7109375" style="76" customWidth="1"/>
    <col min="5648" max="5648" width="2.28515625" style="76" customWidth="1"/>
    <col min="5649" max="5649" width="9.7109375" style="76" customWidth="1"/>
    <col min="5650" max="5650" width="8.28515625" style="76" customWidth="1"/>
    <col min="5651" max="5888" width="8.7109375" style="76"/>
    <col min="5889" max="5889" width="30.7109375" style="76" customWidth="1"/>
    <col min="5890" max="5891" width="8.28515625" style="76" customWidth="1"/>
    <col min="5892" max="5892" width="2.42578125" style="76" customWidth="1"/>
    <col min="5893" max="5894" width="8.28515625" style="76" customWidth="1"/>
    <col min="5895" max="5895" width="2.28515625" style="76" customWidth="1"/>
    <col min="5896" max="5896" width="8.28515625" style="76" customWidth="1"/>
    <col min="5897" max="5897" width="9.28515625" style="76" customWidth="1"/>
    <col min="5898" max="5898" width="2.28515625" style="76" customWidth="1"/>
    <col min="5899" max="5899" width="8.28515625" style="76" customWidth="1"/>
    <col min="5900" max="5900" width="9.42578125" style="76" customWidth="1"/>
    <col min="5901" max="5901" width="2.28515625" style="76" customWidth="1"/>
    <col min="5902" max="5902" width="8.28515625" style="76" customWidth="1"/>
    <col min="5903" max="5903" width="9.7109375" style="76" customWidth="1"/>
    <col min="5904" max="5904" width="2.28515625" style="76" customWidth="1"/>
    <col min="5905" max="5905" width="9.7109375" style="76" customWidth="1"/>
    <col min="5906" max="5906" width="8.28515625" style="76" customWidth="1"/>
    <col min="5907" max="6144" width="8.7109375" style="76"/>
    <col min="6145" max="6145" width="30.7109375" style="76" customWidth="1"/>
    <col min="6146" max="6147" width="8.28515625" style="76" customWidth="1"/>
    <col min="6148" max="6148" width="2.42578125" style="76" customWidth="1"/>
    <col min="6149" max="6150" width="8.28515625" style="76" customWidth="1"/>
    <col min="6151" max="6151" width="2.28515625" style="76" customWidth="1"/>
    <col min="6152" max="6152" width="8.28515625" style="76" customWidth="1"/>
    <col min="6153" max="6153" width="9.28515625" style="76" customWidth="1"/>
    <col min="6154" max="6154" width="2.28515625" style="76" customWidth="1"/>
    <col min="6155" max="6155" width="8.28515625" style="76" customWidth="1"/>
    <col min="6156" max="6156" width="9.42578125" style="76" customWidth="1"/>
    <col min="6157" max="6157" width="2.28515625" style="76" customWidth="1"/>
    <col min="6158" max="6158" width="8.28515625" style="76" customWidth="1"/>
    <col min="6159" max="6159" width="9.7109375" style="76" customWidth="1"/>
    <col min="6160" max="6160" width="2.28515625" style="76" customWidth="1"/>
    <col min="6161" max="6161" width="9.7109375" style="76" customWidth="1"/>
    <col min="6162" max="6162" width="8.28515625" style="76" customWidth="1"/>
    <col min="6163" max="6400" width="8.7109375" style="76"/>
    <col min="6401" max="6401" width="30.7109375" style="76" customWidth="1"/>
    <col min="6402" max="6403" width="8.28515625" style="76" customWidth="1"/>
    <col min="6404" max="6404" width="2.42578125" style="76" customWidth="1"/>
    <col min="6405" max="6406" width="8.28515625" style="76" customWidth="1"/>
    <col min="6407" max="6407" width="2.28515625" style="76" customWidth="1"/>
    <col min="6408" max="6408" width="8.28515625" style="76" customWidth="1"/>
    <col min="6409" max="6409" width="9.28515625" style="76" customWidth="1"/>
    <col min="6410" max="6410" width="2.28515625" style="76" customWidth="1"/>
    <col min="6411" max="6411" width="8.28515625" style="76" customWidth="1"/>
    <col min="6412" max="6412" width="9.42578125" style="76" customWidth="1"/>
    <col min="6413" max="6413" width="2.28515625" style="76" customWidth="1"/>
    <col min="6414" max="6414" width="8.28515625" style="76" customWidth="1"/>
    <col min="6415" max="6415" width="9.7109375" style="76" customWidth="1"/>
    <col min="6416" max="6416" width="2.28515625" style="76" customWidth="1"/>
    <col min="6417" max="6417" width="9.7109375" style="76" customWidth="1"/>
    <col min="6418" max="6418" width="8.28515625" style="76" customWidth="1"/>
    <col min="6419" max="6656" width="8.7109375" style="76"/>
    <col min="6657" max="6657" width="30.7109375" style="76" customWidth="1"/>
    <col min="6658" max="6659" width="8.28515625" style="76" customWidth="1"/>
    <col min="6660" max="6660" width="2.42578125" style="76" customWidth="1"/>
    <col min="6661" max="6662" width="8.28515625" style="76" customWidth="1"/>
    <col min="6663" max="6663" width="2.28515625" style="76" customWidth="1"/>
    <col min="6664" max="6664" width="8.28515625" style="76" customWidth="1"/>
    <col min="6665" max="6665" width="9.28515625" style="76" customWidth="1"/>
    <col min="6666" max="6666" width="2.28515625" style="76" customWidth="1"/>
    <col min="6667" max="6667" width="8.28515625" style="76" customWidth="1"/>
    <col min="6668" max="6668" width="9.42578125" style="76" customWidth="1"/>
    <col min="6669" max="6669" width="2.28515625" style="76" customWidth="1"/>
    <col min="6670" max="6670" width="8.28515625" style="76" customWidth="1"/>
    <col min="6671" max="6671" width="9.7109375" style="76" customWidth="1"/>
    <col min="6672" max="6672" width="2.28515625" style="76" customWidth="1"/>
    <col min="6673" max="6673" width="9.7109375" style="76" customWidth="1"/>
    <col min="6674" max="6674" width="8.28515625" style="76" customWidth="1"/>
    <col min="6675" max="6912" width="8.7109375" style="76"/>
    <col min="6913" max="6913" width="30.7109375" style="76" customWidth="1"/>
    <col min="6914" max="6915" width="8.28515625" style="76" customWidth="1"/>
    <col min="6916" max="6916" width="2.42578125" style="76" customWidth="1"/>
    <col min="6917" max="6918" width="8.28515625" style="76" customWidth="1"/>
    <col min="6919" max="6919" width="2.28515625" style="76" customWidth="1"/>
    <col min="6920" max="6920" width="8.28515625" style="76" customWidth="1"/>
    <col min="6921" max="6921" width="9.28515625" style="76" customWidth="1"/>
    <col min="6922" max="6922" width="2.28515625" style="76" customWidth="1"/>
    <col min="6923" max="6923" width="8.28515625" style="76" customWidth="1"/>
    <col min="6924" max="6924" width="9.42578125" style="76" customWidth="1"/>
    <col min="6925" max="6925" width="2.28515625" style="76" customWidth="1"/>
    <col min="6926" max="6926" width="8.28515625" style="76" customWidth="1"/>
    <col min="6927" max="6927" width="9.7109375" style="76" customWidth="1"/>
    <col min="6928" max="6928" width="2.28515625" style="76" customWidth="1"/>
    <col min="6929" max="6929" width="9.7109375" style="76" customWidth="1"/>
    <col min="6930" max="6930" width="8.28515625" style="76" customWidth="1"/>
    <col min="6931" max="7168" width="8.7109375" style="76"/>
    <col min="7169" max="7169" width="30.7109375" style="76" customWidth="1"/>
    <col min="7170" max="7171" width="8.28515625" style="76" customWidth="1"/>
    <col min="7172" max="7172" width="2.42578125" style="76" customWidth="1"/>
    <col min="7173" max="7174" width="8.28515625" style="76" customWidth="1"/>
    <col min="7175" max="7175" width="2.28515625" style="76" customWidth="1"/>
    <col min="7176" max="7176" width="8.28515625" style="76" customWidth="1"/>
    <col min="7177" max="7177" width="9.28515625" style="76" customWidth="1"/>
    <col min="7178" max="7178" width="2.28515625" style="76" customWidth="1"/>
    <col min="7179" max="7179" width="8.28515625" style="76" customWidth="1"/>
    <col min="7180" max="7180" width="9.42578125" style="76" customWidth="1"/>
    <col min="7181" max="7181" width="2.28515625" style="76" customWidth="1"/>
    <col min="7182" max="7182" width="8.28515625" style="76" customWidth="1"/>
    <col min="7183" max="7183" width="9.7109375" style="76" customWidth="1"/>
    <col min="7184" max="7184" width="2.28515625" style="76" customWidth="1"/>
    <col min="7185" max="7185" width="9.7109375" style="76" customWidth="1"/>
    <col min="7186" max="7186" width="8.28515625" style="76" customWidth="1"/>
    <col min="7187" max="7424" width="8.7109375" style="76"/>
    <col min="7425" max="7425" width="30.7109375" style="76" customWidth="1"/>
    <col min="7426" max="7427" width="8.28515625" style="76" customWidth="1"/>
    <col min="7428" max="7428" width="2.42578125" style="76" customWidth="1"/>
    <col min="7429" max="7430" width="8.28515625" style="76" customWidth="1"/>
    <col min="7431" max="7431" width="2.28515625" style="76" customWidth="1"/>
    <col min="7432" max="7432" width="8.28515625" style="76" customWidth="1"/>
    <col min="7433" max="7433" width="9.28515625" style="76" customWidth="1"/>
    <col min="7434" max="7434" width="2.28515625" style="76" customWidth="1"/>
    <col min="7435" max="7435" width="8.28515625" style="76" customWidth="1"/>
    <col min="7436" max="7436" width="9.42578125" style="76" customWidth="1"/>
    <col min="7437" max="7437" width="2.28515625" style="76" customWidth="1"/>
    <col min="7438" max="7438" width="8.28515625" style="76" customWidth="1"/>
    <col min="7439" max="7439" width="9.7109375" style="76" customWidth="1"/>
    <col min="7440" max="7440" width="2.28515625" style="76" customWidth="1"/>
    <col min="7441" max="7441" width="9.7109375" style="76" customWidth="1"/>
    <col min="7442" max="7442" width="8.28515625" style="76" customWidth="1"/>
    <col min="7443" max="7680" width="8.7109375" style="76"/>
    <col min="7681" max="7681" width="30.7109375" style="76" customWidth="1"/>
    <col min="7682" max="7683" width="8.28515625" style="76" customWidth="1"/>
    <col min="7684" max="7684" width="2.42578125" style="76" customWidth="1"/>
    <col min="7685" max="7686" width="8.28515625" style="76" customWidth="1"/>
    <col min="7687" max="7687" width="2.28515625" style="76" customWidth="1"/>
    <col min="7688" max="7688" width="8.28515625" style="76" customWidth="1"/>
    <col min="7689" max="7689" width="9.28515625" style="76" customWidth="1"/>
    <col min="7690" max="7690" width="2.28515625" style="76" customWidth="1"/>
    <col min="7691" max="7691" width="8.28515625" style="76" customWidth="1"/>
    <col min="7692" max="7692" width="9.42578125" style="76" customWidth="1"/>
    <col min="7693" max="7693" width="2.28515625" style="76" customWidth="1"/>
    <col min="7694" max="7694" width="8.28515625" style="76" customWidth="1"/>
    <col min="7695" max="7695" width="9.7109375" style="76" customWidth="1"/>
    <col min="7696" max="7696" width="2.28515625" style="76" customWidth="1"/>
    <col min="7697" max="7697" width="9.7109375" style="76" customWidth="1"/>
    <col min="7698" max="7698" width="8.28515625" style="76" customWidth="1"/>
    <col min="7699" max="7936" width="8.7109375" style="76"/>
    <col min="7937" max="7937" width="30.7109375" style="76" customWidth="1"/>
    <col min="7938" max="7939" width="8.28515625" style="76" customWidth="1"/>
    <col min="7940" max="7940" width="2.42578125" style="76" customWidth="1"/>
    <col min="7941" max="7942" width="8.28515625" style="76" customWidth="1"/>
    <col min="7943" max="7943" width="2.28515625" style="76" customWidth="1"/>
    <col min="7944" max="7944" width="8.28515625" style="76" customWidth="1"/>
    <col min="7945" max="7945" width="9.28515625" style="76" customWidth="1"/>
    <col min="7946" max="7946" width="2.28515625" style="76" customWidth="1"/>
    <col min="7947" max="7947" width="8.28515625" style="76" customWidth="1"/>
    <col min="7948" max="7948" width="9.42578125" style="76" customWidth="1"/>
    <col min="7949" max="7949" width="2.28515625" style="76" customWidth="1"/>
    <col min="7950" max="7950" width="8.28515625" style="76" customWidth="1"/>
    <col min="7951" max="7951" width="9.7109375" style="76" customWidth="1"/>
    <col min="7952" max="7952" width="2.28515625" style="76" customWidth="1"/>
    <col min="7953" max="7953" width="9.7109375" style="76" customWidth="1"/>
    <col min="7954" max="7954" width="8.28515625" style="76" customWidth="1"/>
    <col min="7955" max="8192" width="8.7109375" style="76"/>
    <col min="8193" max="8193" width="30.7109375" style="76" customWidth="1"/>
    <col min="8194" max="8195" width="8.28515625" style="76" customWidth="1"/>
    <col min="8196" max="8196" width="2.42578125" style="76" customWidth="1"/>
    <col min="8197" max="8198" width="8.28515625" style="76" customWidth="1"/>
    <col min="8199" max="8199" width="2.28515625" style="76" customWidth="1"/>
    <col min="8200" max="8200" width="8.28515625" style="76" customWidth="1"/>
    <col min="8201" max="8201" width="9.28515625" style="76" customWidth="1"/>
    <col min="8202" max="8202" width="2.28515625" style="76" customWidth="1"/>
    <col min="8203" max="8203" width="8.28515625" style="76" customWidth="1"/>
    <col min="8204" max="8204" width="9.42578125" style="76" customWidth="1"/>
    <col min="8205" max="8205" width="2.28515625" style="76" customWidth="1"/>
    <col min="8206" max="8206" width="8.28515625" style="76" customWidth="1"/>
    <col min="8207" max="8207" width="9.7109375" style="76" customWidth="1"/>
    <col min="8208" max="8208" width="2.28515625" style="76" customWidth="1"/>
    <col min="8209" max="8209" width="9.7109375" style="76" customWidth="1"/>
    <col min="8210" max="8210" width="8.28515625" style="76" customWidth="1"/>
    <col min="8211" max="8448" width="8.7109375" style="76"/>
    <col min="8449" max="8449" width="30.7109375" style="76" customWidth="1"/>
    <col min="8450" max="8451" width="8.28515625" style="76" customWidth="1"/>
    <col min="8452" max="8452" width="2.42578125" style="76" customWidth="1"/>
    <col min="8453" max="8454" width="8.28515625" style="76" customWidth="1"/>
    <col min="8455" max="8455" width="2.28515625" style="76" customWidth="1"/>
    <col min="8456" max="8456" width="8.28515625" style="76" customWidth="1"/>
    <col min="8457" max="8457" width="9.28515625" style="76" customWidth="1"/>
    <col min="8458" max="8458" width="2.28515625" style="76" customWidth="1"/>
    <col min="8459" max="8459" width="8.28515625" style="76" customWidth="1"/>
    <col min="8460" max="8460" width="9.42578125" style="76" customWidth="1"/>
    <col min="8461" max="8461" width="2.28515625" style="76" customWidth="1"/>
    <col min="8462" max="8462" width="8.28515625" style="76" customWidth="1"/>
    <col min="8463" max="8463" width="9.7109375" style="76" customWidth="1"/>
    <col min="8464" max="8464" width="2.28515625" style="76" customWidth="1"/>
    <col min="8465" max="8465" width="9.7109375" style="76" customWidth="1"/>
    <col min="8466" max="8466" width="8.28515625" style="76" customWidth="1"/>
    <col min="8467" max="8704" width="8.7109375" style="76"/>
    <col min="8705" max="8705" width="30.7109375" style="76" customWidth="1"/>
    <col min="8706" max="8707" width="8.28515625" style="76" customWidth="1"/>
    <col min="8708" max="8708" width="2.42578125" style="76" customWidth="1"/>
    <col min="8709" max="8710" width="8.28515625" style="76" customWidth="1"/>
    <col min="8711" max="8711" width="2.28515625" style="76" customWidth="1"/>
    <col min="8712" max="8712" width="8.28515625" style="76" customWidth="1"/>
    <col min="8713" max="8713" width="9.28515625" style="76" customWidth="1"/>
    <col min="8714" max="8714" width="2.28515625" style="76" customWidth="1"/>
    <col min="8715" max="8715" width="8.28515625" style="76" customWidth="1"/>
    <col min="8716" max="8716" width="9.42578125" style="76" customWidth="1"/>
    <col min="8717" max="8717" width="2.28515625" style="76" customWidth="1"/>
    <col min="8718" max="8718" width="8.28515625" style="76" customWidth="1"/>
    <col min="8719" max="8719" width="9.7109375" style="76" customWidth="1"/>
    <col min="8720" max="8720" width="2.28515625" style="76" customWidth="1"/>
    <col min="8721" max="8721" width="9.7109375" style="76" customWidth="1"/>
    <col min="8722" max="8722" width="8.28515625" style="76" customWidth="1"/>
    <col min="8723" max="8960" width="8.7109375" style="76"/>
    <col min="8961" max="8961" width="30.7109375" style="76" customWidth="1"/>
    <col min="8962" max="8963" width="8.28515625" style="76" customWidth="1"/>
    <col min="8964" max="8964" width="2.42578125" style="76" customWidth="1"/>
    <col min="8965" max="8966" width="8.28515625" style="76" customWidth="1"/>
    <col min="8967" max="8967" width="2.28515625" style="76" customWidth="1"/>
    <col min="8968" max="8968" width="8.28515625" style="76" customWidth="1"/>
    <col min="8969" max="8969" width="9.28515625" style="76" customWidth="1"/>
    <col min="8970" max="8970" width="2.28515625" style="76" customWidth="1"/>
    <col min="8971" max="8971" width="8.28515625" style="76" customWidth="1"/>
    <col min="8972" max="8972" width="9.42578125" style="76" customWidth="1"/>
    <col min="8973" max="8973" width="2.28515625" style="76" customWidth="1"/>
    <col min="8974" max="8974" width="8.28515625" style="76" customWidth="1"/>
    <col min="8975" max="8975" width="9.7109375" style="76" customWidth="1"/>
    <col min="8976" max="8976" width="2.28515625" style="76" customWidth="1"/>
    <col min="8977" max="8977" width="9.7109375" style="76" customWidth="1"/>
    <col min="8978" max="8978" width="8.28515625" style="76" customWidth="1"/>
    <col min="8979" max="9216" width="8.7109375" style="76"/>
    <col min="9217" max="9217" width="30.7109375" style="76" customWidth="1"/>
    <col min="9218" max="9219" width="8.28515625" style="76" customWidth="1"/>
    <col min="9220" max="9220" width="2.42578125" style="76" customWidth="1"/>
    <col min="9221" max="9222" width="8.28515625" style="76" customWidth="1"/>
    <col min="9223" max="9223" width="2.28515625" style="76" customWidth="1"/>
    <col min="9224" max="9224" width="8.28515625" style="76" customWidth="1"/>
    <col min="9225" max="9225" width="9.28515625" style="76" customWidth="1"/>
    <col min="9226" max="9226" width="2.28515625" style="76" customWidth="1"/>
    <col min="9227" max="9227" width="8.28515625" style="76" customWidth="1"/>
    <col min="9228" max="9228" width="9.42578125" style="76" customWidth="1"/>
    <col min="9229" max="9229" width="2.28515625" style="76" customWidth="1"/>
    <col min="9230" max="9230" width="8.28515625" style="76" customWidth="1"/>
    <col min="9231" max="9231" width="9.7109375" style="76" customWidth="1"/>
    <col min="9232" max="9232" width="2.28515625" style="76" customWidth="1"/>
    <col min="9233" max="9233" width="9.7109375" style="76" customWidth="1"/>
    <col min="9234" max="9234" width="8.28515625" style="76" customWidth="1"/>
    <col min="9235" max="9472" width="8.7109375" style="76"/>
    <col min="9473" max="9473" width="30.7109375" style="76" customWidth="1"/>
    <col min="9474" max="9475" width="8.28515625" style="76" customWidth="1"/>
    <col min="9476" max="9476" width="2.42578125" style="76" customWidth="1"/>
    <col min="9477" max="9478" width="8.28515625" style="76" customWidth="1"/>
    <col min="9479" max="9479" width="2.28515625" style="76" customWidth="1"/>
    <col min="9480" max="9480" width="8.28515625" style="76" customWidth="1"/>
    <col min="9481" max="9481" width="9.28515625" style="76" customWidth="1"/>
    <col min="9482" max="9482" width="2.28515625" style="76" customWidth="1"/>
    <col min="9483" max="9483" width="8.28515625" style="76" customWidth="1"/>
    <col min="9484" max="9484" width="9.42578125" style="76" customWidth="1"/>
    <col min="9485" max="9485" width="2.28515625" style="76" customWidth="1"/>
    <col min="9486" max="9486" width="8.28515625" style="76" customWidth="1"/>
    <col min="9487" max="9487" width="9.7109375" style="76" customWidth="1"/>
    <col min="9488" max="9488" width="2.28515625" style="76" customWidth="1"/>
    <col min="9489" max="9489" width="9.7109375" style="76" customWidth="1"/>
    <col min="9490" max="9490" width="8.28515625" style="76" customWidth="1"/>
    <col min="9491" max="9728" width="8.7109375" style="76"/>
    <col min="9729" max="9729" width="30.7109375" style="76" customWidth="1"/>
    <col min="9730" max="9731" width="8.28515625" style="76" customWidth="1"/>
    <col min="9732" max="9732" width="2.42578125" style="76" customWidth="1"/>
    <col min="9733" max="9734" width="8.28515625" style="76" customWidth="1"/>
    <col min="9735" max="9735" width="2.28515625" style="76" customWidth="1"/>
    <col min="9736" max="9736" width="8.28515625" style="76" customWidth="1"/>
    <col min="9737" max="9737" width="9.28515625" style="76" customWidth="1"/>
    <col min="9738" max="9738" width="2.28515625" style="76" customWidth="1"/>
    <col min="9739" max="9739" width="8.28515625" style="76" customWidth="1"/>
    <col min="9740" max="9740" width="9.42578125" style="76" customWidth="1"/>
    <col min="9741" max="9741" width="2.28515625" style="76" customWidth="1"/>
    <col min="9742" max="9742" width="8.28515625" style="76" customWidth="1"/>
    <col min="9743" max="9743" width="9.7109375" style="76" customWidth="1"/>
    <col min="9744" max="9744" width="2.28515625" style="76" customWidth="1"/>
    <col min="9745" max="9745" width="9.7109375" style="76" customWidth="1"/>
    <col min="9746" max="9746" width="8.28515625" style="76" customWidth="1"/>
    <col min="9747" max="9984" width="8.7109375" style="76"/>
    <col min="9985" max="9985" width="30.7109375" style="76" customWidth="1"/>
    <col min="9986" max="9987" width="8.28515625" style="76" customWidth="1"/>
    <col min="9988" max="9988" width="2.42578125" style="76" customWidth="1"/>
    <col min="9989" max="9990" width="8.28515625" style="76" customWidth="1"/>
    <col min="9991" max="9991" width="2.28515625" style="76" customWidth="1"/>
    <col min="9992" max="9992" width="8.28515625" style="76" customWidth="1"/>
    <col min="9993" max="9993" width="9.28515625" style="76" customWidth="1"/>
    <col min="9994" max="9994" width="2.28515625" style="76" customWidth="1"/>
    <col min="9995" max="9995" width="8.28515625" style="76" customWidth="1"/>
    <col min="9996" max="9996" width="9.42578125" style="76" customWidth="1"/>
    <col min="9997" max="9997" width="2.28515625" style="76" customWidth="1"/>
    <col min="9998" max="9998" width="8.28515625" style="76" customWidth="1"/>
    <col min="9999" max="9999" width="9.7109375" style="76" customWidth="1"/>
    <col min="10000" max="10000" width="2.28515625" style="76" customWidth="1"/>
    <col min="10001" max="10001" width="9.7109375" style="76" customWidth="1"/>
    <col min="10002" max="10002" width="8.28515625" style="76" customWidth="1"/>
    <col min="10003" max="10240" width="8.7109375" style="76"/>
    <col min="10241" max="10241" width="30.7109375" style="76" customWidth="1"/>
    <col min="10242" max="10243" width="8.28515625" style="76" customWidth="1"/>
    <col min="10244" max="10244" width="2.42578125" style="76" customWidth="1"/>
    <col min="10245" max="10246" width="8.28515625" style="76" customWidth="1"/>
    <col min="10247" max="10247" width="2.28515625" style="76" customWidth="1"/>
    <col min="10248" max="10248" width="8.28515625" style="76" customWidth="1"/>
    <col min="10249" max="10249" width="9.28515625" style="76" customWidth="1"/>
    <col min="10250" max="10250" width="2.28515625" style="76" customWidth="1"/>
    <col min="10251" max="10251" width="8.28515625" style="76" customWidth="1"/>
    <col min="10252" max="10252" width="9.42578125" style="76" customWidth="1"/>
    <col min="10253" max="10253" width="2.28515625" style="76" customWidth="1"/>
    <col min="10254" max="10254" width="8.28515625" style="76" customWidth="1"/>
    <col min="10255" max="10255" width="9.7109375" style="76" customWidth="1"/>
    <col min="10256" max="10256" width="2.28515625" style="76" customWidth="1"/>
    <col min="10257" max="10257" width="9.7109375" style="76" customWidth="1"/>
    <col min="10258" max="10258" width="8.28515625" style="76" customWidth="1"/>
    <col min="10259" max="10496" width="8.7109375" style="76"/>
    <col min="10497" max="10497" width="30.7109375" style="76" customWidth="1"/>
    <col min="10498" max="10499" width="8.28515625" style="76" customWidth="1"/>
    <col min="10500" max="10500" width="2.42578125" style="76" customWidth="1"/>
    <col min="10501" max="10502" width="8.28515625" style="76" customWidth="1"/>
    <col min="10503" max="10503" width="2.28515625" style="76" customWidth="1"/>
    <col min="10504" max="10504" width="8.28515625" style="76" customWidth="1"/>
    <col min="10505" max="10505" width="9.28515625" style="76" customWidth="1"/>
    <col min="10506" max="10506" width="2.28515625" style="76" customWidth="1"/>
    <col min="10507" max="10507" width="8.28515625" style="76" customWidth="1"/>
    <col min="10508" max="10508" width="9.42578125" style="76" customWidth="1"/>
    <col min="10509" max="10509" width="2.28515625" style="76" customWidth="1"/>
    <col min="10510" max="10510" width="8.28515625" style="76" customWidth="1"/>
    <col min="10511" max="10511" width="9.7109375" style="76" customWidth="1"/>
    <col min="10512" max="10512" width="2.28515625" style="76" customWidth="1"/>
    <col min="10513" max="10513" width="9.7109375" style="76" customWidth="1"/>
    <col min="10514" max="10514" width="8.28515625" style="76" customWidth="1"/>
    <col min="10515" max="10752" width="8.7109375" style="76"/>
    <col min="10753" max="10753" width="30.7109375" style="76" customWidth="1"/>
    <col min="10754" max="10755" width="8.28515625" style="76" customWidth="1"/>
    <col min="10756" max="10756" width="2.42578125" style="76" customWidth="1"/>
    <col min="10757" max="10758" width="8.28515625" style="76" customWidth="1"/>
    <col min="10759" max="10759" width="2.28515625" style="76" customWidth="1"/>
    <col min="10760" max="10760" width="8.28515625" style="76" customWidth="1"/>
    <col min="10761" max="10761" width="9.28515625" style="76" customWidth="1"/>
    <col min="10762" max="10762" width="2.28515625" style="76" customWidth="1"/>
    <col min="10763" max="10763" width="8.28515625" style="76" customWidth="1"/>
    <col min="10764" max="10764" width="9.42578125" style="76" customWidth="1"/>
    <col min="10765" max="10765" width="2.28515625" style="76" customWidth="1"/>
    <col min="10766" max="10766" width="8.28515625" style="76" customWidth="1"/>
    <col min="10767" max="10767" width="9.7109375" style="76" customWidth="1"/>
    <col min="10768" max="10768" width="2.28515625" style="76" customWidth="1"/>
    <col min="10769" max="10769" width="9.7109375" style="76" customWidth="1"/>
    <col min="10770" max="10770" width="8.28515625" style="76" customWidth="1"/>
    <col min="10771" max="11008" width="8.7109375" style="76"/>
    <col min="11009" max="11009" width="30.7109375" style="76" customWidth="1"/>
    <col min="11010" max="11011" width="8.28515625" style="76" customWidth="1"/>
    <col min="11012" max="11012" width="2.42578125" style="76" customWidth="1"/>
    <col min="11013" max="11014" width="8.28515625" style="76" customWidth="1"/>
    <col min="11015" max="11015" width="2.28515625" style="76" customWidth="1"/>
    <col min="11016" max="11016" width="8.28515625" style="76" customWidth="1"/>
    <col min="11017" max="11017" width="9.28515625" style="76" customWidth="1"/>
    <col min="11018" max="11018" width="2.28515625" style="76" customWidth="1"/>
    <col min="11019" max="11019" width="8.28515625" style="76" customWidth="1"/>
    <col min="11020" max="11020" width="9.42578125" style="76" customWidth="1"/>
    <col min="11021" max="11021" width="2.28515625" style="76" customWidth="1"/>
    <col min="11022" max="11022" width="8.28515625" style="76" customWidth="1"/>
    <col min="11023" max="11023" width="9.7109375" style="76" customWidth="1"/>
    <col min="11024" max="11024" width="2.28515625" style="76" customWidth="1"/>
    <col min="11025" max="11025" width="9.7109375" style="76" customWidth="1"/>
    <col min="11026" max="11026" width="8.28515625" style="76" customWidth="1"/>
    <col min="11027" max="11264" width="8.7109375" style="76"/>
    <col min="11265" max="11265" width="30.7109375" style="76" customWidth="1"/>
    <col min="11266" max="11267" width="8.28515625" style="76" customWidth="1"/>
    <col min="11268" max="11268" width="2.42578125" style="76" customWidth="1"/>
    <col min="11269" max="11270" width="8.28515625" style="76" customWidth="1"/>
    <col min="11271" max="11271" width="2.28515625" style="76" customWidth="1"/>
    <col min="11272" max="11272" width="8.28515625" style="76" customWidth="1"/>
    <col min="11273" max="11273" width="9.28515625" style="76" customWidth="1"/>
    <col min="11274" max="11274" width="2.28515625" style="76" customWidth="1"/>
    <col min="11275" max="11275" width="8.28515625" style="76" customWidth="1"/>
    <col min="11276" max="11276" width="9.42578125" style="76" customWidth="1"/>
    <col min="11277" max="11277" width="2.28515625" style="76" customWidth="1"/>
    <col min="11278" max="11278" width="8.28515625" style="76" customWidth="1"/>
    <col min="11279" max="11279" width="9.7109375" style="76" customWidth="1"/>
    <col min="11280" max="11280" width="2.28515625" style="76" customWidth="1"/>
    <col min="11281" max="11281" width="9.7109375" style="76" customWidth="1"/>
    <col min="11282" max="11282" width="8.28515625" style="76" customWidth="1"/>
    <col min="11283" max="11520" width="8.7109375" style="76"/>
    <col min="11521" max="11521" width="30.7109375" style="76" customWidth="1"/>
    <col min="11522" max="11523" width="8.28515625" style="76" customWidth="1"/>
    <col min="11524" max="11524" width="2.42578125" style="76" customWidth="1"/>
    <col min="11525" max="11526" width="8.28515625" style="76" customWidth="1"/>
    <col min="11527" max="11527" width="2.28515625" style="76" customWidth="1"/>
    <col min="11528" max="11528" width="8.28515625" style="76" customWidth="1"/>
    <col min="11529" max="11529" width="9.28515625" style="76" customWidth="1"/>
    <col min="11530" max="11530" width="2.28515625" style="76" customWidth="1"/>
    <col min="11531" max="11531" width="8.28515625" style="76" customWidth="1"/>
    <col min="11532" max="11532" width="9.42578125" style="76" customWidth="1"/>
    <col min="11533" max="11533" width="2.28515625" style="76" customWidth="1"/>
    <col min="11534" max="11534" width="8.28515625" style="76" customWidth="1"/>
    <col min="11535" max="11535" width="9.7109375" style="76" customWidth="1"/>
    <col min="11536" max="11536" width="2.28515625" style="76" customWidth="1"/>
    <col min="11537" max="11537" width="9.7109375" style="76" customWidth="1"/>
    <col min="11538" max="11538" width="8.28515625" style="76" customWidth="1"/>
    <col min="11539" max="11776" width="8.7109375" style="76"/>
    <col min="11777" max="11777" width="30.7109375" style="76" customWidth="1"/>
    <col min="11778" max="11779" width="8.28515625" style="76" customWidth="1"/>
    <col min="11780" max="11780" width="2.42578125" style="76" customWidth="1"/>
    <col min="11781" max="11782" width="8.28515625" style="76" customWidth="1"/>
    <col min="11783" max="11783" width="2.28515625" style="76" customWidth="1"/>
    <col min="11784" max="11784" width="8.28515625" style="76" customWidth="1"/>
    <col min="11785" max="11785" width="9.28515625" style="76" customWidth="1"/>
    <col min="11786" max="11786" width="2.28515625" style="76" customWidth="1"/>
    <col min="11787" max="11787" width="8.28515625" style="76" customWidth="1"/>
    <col min="11788" max="11788" width="9.42578125" style="76" customWidth="1"/>
    <col min="11789" max="11789" width="2.28515625" style="76" customWidth="1"/>
    <col min="11790" max="11790" width="8.28515625" style="76" customWidth="1"/>
    <col min="11791" max="11791" width="9.7109375" style="76" customWidth="1"/>
    <col min="11792" max="11792" width="2.28515625" style="76" customWidth="1"/>
    <col min="11793" max="11793" width="9.7109375" style="76" customWidth="1"/>
    <col min="11794" max="11794" width="8.28515625" style="76" customWidth="1"/>
    <col min="11795" max="12032" width="8.7109375" style="76"/>
    <col min="12033" max="12033" width="30.7109375" style="76" customWidth="1"/>
    <col min="12034" max="12035" width="8.28515625" style="76" customWidth="1"/>
    <col min="12036" max="12036" width="2.42578125" style="76" customWidth="1"/>
    <col min="12037" max="12038" width="8.28515625" style="76" customWidth="1"/>
    <col min="12039" max="12039" width="2.28515625" style="76" customWidth="1"/>
    <col min="12040" max="12040" width="8.28515625" style="76" customWidth="1"/>
    <col min="12041" max="12041" width="9.28515625" style="76" customWidth="1"/>
    <col min="12042" max="12042" width="2.28515625" style="76" customWidth="1"/>
    <col min="12043" max="12043" width="8.28515625" style="76" customWidth="1"/>
    <col min="12044" max="12044" width="9.42578125" style="76" customWidth="1"/>
    <col min="12045" max="12045" width="2.28515625" style="76" customWidth="1"/>
    <col min="12046" max="12046" width="8.28515625" style="76" customWidth="1"/>
    <col min="12047" max="12047" width="9.7109375" style="76" customWidth="1"/>
    <col min="12048" max="12048" width="2.28515625" style="76" customWidth="1"/>
    <col min="12049" max="12049" width="9.7109375" style="76" customWidth="1"/>
    <col min="12050" max="12050" width="8.28515625" style="76" customWidth="1"/>
    <col min="12051" max="12288" width="8.7109375" style="76"/>
    <col min="12289" max="12289" width="30.7109375" style="76" customWidth="1"/>
    <col min="12290" max="12291" width="8.28515625" style="76" customWidth="1"/>
    <col min="12292" max="12292" width="2.42578125" style="76" customWidth="1"/>
    <col min="12293" max="12294" width="8.28515625" style="76" customWidth="1"/>
    <col min="12295" max="12295" width="2.28515625" style="76" customWidth="1"/>
    <col min="12296" max="12296" width="8.28515625" style="76" customWidth="1"/>
    <col min="12297" max="12297" width="9.28515625" style="76" customWidth="1"/>
    <col min="12298" max="12298" width="2.28515625" style="76" customWidth="1"/>
    <col min="12299" max="12299" width="8.28515625" style="76" customWidth="1"/>
    <col min="12300" max="12300" width="9.42578125" style="76" customWidth="1"/>
    <col min="12301" max="12301" width="2.28515625" style="76" customWidth="1"/>
    <col min="12302" max="12302" width="8.28515625" style="76" customWidth="1"/>
    <col min="12303" max="12303" width="9.7109375" style="76" customWidth="1"/>
    <col min="12304" max="12304" width="2.28515625" style="76" customWidth="1"/>
    <col min="12305" max="12305" width="9.7109375" style="76" customWidth="1"/>
    <col min="12306" max="12306" width="8.28515625" style="76" customWidth="1"/>
    <col min="12307" max="12544" width="8.7109375" style="76"/>
    <col min="12545" max="12545" width="30.7109375" style="76" customWidth="1"/>
    <col min="12546" max="12547" width="8.28515625" style="76" customWidth="1"/>
    <col min="12548" max="12548" width="2.42578125" style="76" customWidth="1"/>
    <col min="12549" max="12550" width="8.28515625" style="76" customWidth="1"/>
    <col min="12551" max="12551" width="2.28515625" style="76" customWidth="1"/>
    <col min="12552" max="12552" width="8.28515625" style="76" customWidth="1"/>
    <col min="12553" max="12553" width="9.28515625" style="76" customWidth="1"/>
    <col min="12554" max="12554" width="2.28515625" style="76" customWidth="1"/>
    <col min="12555" max="12555" width="8.28515625" style="76" customWidth="1"/>
    <col min="12556" max="12556" width="9.42578125" style="76" customWidth="1"/>
    <col min="12557" max="12557" width="2.28515625" style="76" customWidth="1"/>
    <col min="12558" max="12558" width="8.28515625" style="76" customWidth="1"/>
    <col min="12559" max="12559" width="9.7109375" style="76" customWidth="1"/>
    <col min="12560" max="12560" width="2.28515625" style="76" customWidth="1"/>
    <col min="12561" max="12561" width="9.7109375" style="76" customWidth="1"/>
    <col min="12562" max="12562" width="8.28515625" style="76" customWidth="1"/>
    <col min="12563" max="12800" width="8.7109375" style="76"/>
    <col min="12801" max="12801" width="30.7109375" style="76" customWidth="1"/>
    <col min="12802" max="12803" width="8.28515625" style="76" customWidth="1"/>
    <col min="12804" max="12804" width="2.42578125" style="76" customWidth="1"/>
    <col min="12805" max="12806" width="8.28515625" style="76" customWidth="1"/>
    <col min="12807" max="12807" width="2.28515625" style="76" customWidth="1"/>
    <col min="12808" max="12808" width="8.28515625" style="76" customWidth="1"/>
    <col min="12809" max="12809" width="9.28515625" style="76" customWidth="1"/>
    <col min="12810" max="12810" width="2.28515625" style="76" customWidth="1"/>
    <col min="12811" max="12811" width="8.28515625" style="76" customWidth="1"/>
    <col min="12812" max="12812" width="9.42578125" style="76" customWidth="1"/>
    <col min="12813" max="12813" width="2.28515625" style="76" customWidth="1"/>
    <col min="12814" max="12814" width="8.28515625" style="76" customWidth="1"/>
    <col min="12815" max="12815" width="9.7109375" style="76" customWidth="1"/>
    <col min="12816" max="12816" width="2.28515625" style="76" customWidth="1"/>
    <col min="12817" max="12817" width="9.7109375" style="76" customWidth="1"/>
    <col min="12818" max="12818" width="8.28515625" style="76" customWidth="1"/>
    <col min="12819" max="13056" width="8.7109375" style="76"/>
    <col min="13057" max="13057" width="30.7109375" style="76" customWidth="1"/>
    <col min="13058" max="13059" width="8.28515625" style="76" customWidth="1"/>
    <col min="13060" max="13060" width="2.42578125" style="76" customWidth="1"/>
    <col min="13061" max="13062" width="8.28515625" style="76" customWidth="1"/>
    <col min="13063" max="13063" width="2.28515625" style="76" customWidth="1"/>
    <col min="13064" max="13064" width="8.28515625" style="76" customWidth="1"/>
    <col min="13065" max="13065" width="9.28515625" style="76" customWidth="1"/>
    <col min="13066" max="13066" width="2.28515625" style="76" customWidth="1"/>
    <col min="13067" max="13067" width="8.28515625" style="76" customWidth="1"/>
    <col min="13068" max="13068" width="9.42578125" style="76" customWidth="1"/>
    <col min="13069" max="13069" width="2.28515625" style="76" customWidth="1"/>
    <col min="13070" max="13070" width="8.28515625" style="76" customWidth="1"/>
    <col min="13071" max="13071" width="9.7109375" style="76" customWidth="1"/>
    <col min="13072" max="13072" width="2.28515625" style="76" customWidth="1"/>
    <col min="13073" max="13073" width="9.7109375" style="76" customWidth="1"/>
    <col min="13074" max="13074" width="8.28515625" style="76" customWidth="1"/>
    <col min="13075" max="13312" width="8.7109375" style="76"/>
    <col min="13313" max="13313" width="30.7109375" style="76" customWidth="1"/>
    <col min="13314" max="13315" width="8.28515625" style="76" customWidth="1"/>
    <col min="13316" max="13316" width="2.42578125" style="76" customWidth="1"/>
    <col min="13317" max="13318" width="8.28515625" style="76" customWidth="1"/>
    <col min="13319" max="13319" width="2.28515625" style="76" customWidth="1"/>
    <col min="13320" max="13320" width="8.28515625" style="76" customWidth="1"/>
    <col min="13321" max="13321" width="9.28515625" style="76" customWidth="1"/>
    <col min="13322" max="13322" width="2.28515625" style="76" customWidth="1"/>
    <col min="13323" max="13323" width="8.28515625" style="76" customWidth="1"/>
    <col min="13324" max="13324" width="9.42578125" style="76" customWidth="1"/>
    <col min="13325" max="13325" width="2.28515625" style="76" customWidth="1"/>
    <col min="13326" max="13326" width="8.28515625" style="76" customWidth="1"/>
    <col min="13327" max="13327" width="9.7109375" style="76" customWidth="1"/>
    <col min="13328" max="13328" width="2.28515625" style="76" customWidth="1"/>
    <col min="13329" max="13329" width="9.7109375" style="76" customWidth="1"/>
    <col min="13330" max="13330" width="8.28515625" style="76" customWidth="1"/>
    <col min="13331" max="13568" width="8.7109375" style="76"/>
    <col min="13569" max="13569" width="30.7109375" style="76" customWidth="1"/>
    <col min="13570" max="13571" width="8.28515625" style="76" customWidth="1"/>
    <col min="13572" max="13572" width="2.42578125" style="76" customWidth="1"/>
    <col min="13573" max="13574" width="8.28515625" style="76" customWidth="1"/>
    <col min="13575" max="13575" width="2.28515625" style="76" customWidth="1"/>
    <col min="13576" max="13576" width="8.28515625" style="76" customWidth="1"/>
    <col min="13577" max="13577" width="9.28515625" style="76" customWidth="1"/>
    <col min="13578" max="13578" width="2.28515625" style="76" customWidth="1"/>
    <col min="13579" max="13579" width="8.28515625" style="76" customWidth="1"/>
    <col min="13580" max="13580" width="9.42578125" style="76" customWidth="1"/>
    <col min="13581" max="13581" width="2.28515625" style="76" customWidth="1"/>
    <col min="13582" max="13582" width="8.28515625" style="76" customWidth="1"/>
    <col min="13583" max="13583" width="9.7109375" style="76" customWidth="1"/>
    <col min="13584" max="13584" width="2.28515625" style="76" customWidth="1"/>
    <col min="13585" max="13585" width="9.7109375" style="76" customWidth="1"/>
    <col min="13586" max="13586" width="8.28515625" style="76" customWidth="1"/>
    <col min="13587" max="13824" width="8.7109375" style="76"/>
    <col min="13825" max="13825" width="30.7109375" style="76" customWidth="1"/>
    <col min="13826" max="13827" width="8.28515625" style="76" customWidth="1"/>
    <col min="13828" max="13828" width="2.42578125" style="76" customWidth="1"/>
    <col min="13829" max="13830" width="8.28515625" style="76" customWidth="1"/>
    <col min="13831" max="13831" width="2.28515625" style="76" customWidth="1"/>
    <col min="13832" max="13832" width="8.28515625" style="76" customWidth="1"/>
    <col min="13833" max="13833" width="9.28515625" style="76" customWidth="1"/>
    <col min="13834" max="13834" width="2.28515625" style="76" customWidth="1"/>
    <col min="13835" max="13835" width="8.28515625" style="76" customWidth="1"/>
    <col min="13836" max="13836" width="9.42578125" style="76" customWidth="1"/>
    <col min="13837" max="13837" width="2.28515625" style="76" customWidth="1"/>
    <col min="13838" max="13838" width="8.28515625" style="76" customWidth="1"/>
    <col min="13839" max="13839" width="9.7109375" style="76" customWidth="1"/>
    <col min="13840" max="13840" width="2.28515625" style="76" customWidth="1"/>
    <col min="13841" max="13841" width="9.7109375" style="76" customWidth="1"/>
    <col min="13842" max="13842" width="8.28515625" style="76" customWidth="1"/>
    <col min="13843" max="14080" width="8.7109375" style="76"/>
    <col min="14081" max="14081" width="30.7109375" style="76" customWidth="1"/>
    <col min="14082" max="14083" width="8.28515625" style="76" customWidth="1"/>
    <col min="14084" max="14084" width="2.42578125" style="76" customWidth="1"/>
    <col min="14085" max="14086" width="8.28515625" style="76" customWidth="1"/>
    <col min="14087" max="14087" width="2.28515625" style="76" customWidth="1"/>
    <col min="14088" max="14088" width="8.28515625" style="76" customWidth="1"/>
    <col min="14089" max="14089" width="9.28515625" style="76" customWidth="1"/>
    <col min="14090" max="14090" width="2.28515625" style="76" customWidth="1"/>
    <col min="14091" max="14091" width="8.28515625" style="76" customWidth="1"/>
    <col min="14092" max="14092" width="9.42578125" style="76" customWidth="1"/>
    <col min="14093" max="14093" width="2.28515625" style="76" customWidth="1"/>
    <col min="14094" max="14094" width="8.28515625" style="76" customWidth="1"/>
    <col min="14095" max="14095" width="9.7109375" style="76" customWidth="1"/>
    <col min="14096" max="14096" width="2.28515625" style="76" customWidth="1"/>
    <col min="14097" max="14097" width="9.7109375" style="76" customWidth="1"/>
    <col min="14098" max="14098" width="8.28515625" style="76" customWidth="1"/>
    <col min="14099" max="14336" width="8.7109375" style="76"/>
    <col min="14337" max="14337" width="30.7109375" style="76" customWidth="1"/>
    <col min="14338" max="14339" width="8.28515625" style="76" customWidth="1"/>
    <col min="14340" max="14340" width="2.42578125" style="76" customWidth="1"/>
    <col min="14341" max="14342" width="8.28515625" style="76" customWidth="1"/>
    <col min="14343" max="14343" width="2.28515625" style="76" customWidth="1"/>
    <col min="14344" max="14344" width="8.28515625" style="76" customWidth="1"/>
    <col min="14345" max="14345" width="9.28515625" style="76" customWidth="1"/>
    <col min="14346" max="14346" width="2.28515625" style="76" customWidth="1"/>
    <col min="14347" max="14347" width="8.28515625" style="76" customWidth="1"/>
    <col min="14348" max="14348" width="9.42578125" style="76" customWidth="1"/>
    <col min="14349" max="14349" width="2.28515625" style="76" customWidth="1"/>
    <col min="14350" max="14350" width="8.28515625" style="76" customWidth="1"/>
    <col min="14351" max="14351" width="9.7109375" style="76" customWidth="1"/>
    <col min="14352" max="14352" width="2.28515625" style="76" customWidth="1"/>
    <col min="14353" max="14353" width="9.7109375" style="76" customWidth="1"/>
    <col min="14354" max="14354" width="8.28515625" style="76" customWidth="1"/>
    <col min="14355" max="14592" width="8.7109375" style="76"/>
    <col min="14593" max="14593" width="30.7109375" style="76" customWidth="1"/>
    <col min="14594" max="14595" width="8.28515625" style="76" customWidth="1"/>
    <col min="14596" max="14596" width="2.42578125" style="76" customWidth="1"/>
    <col min="14597" max="14598" width="8.28515625" style="76" customWidth="1"/>
    <col min="14599" max="14599" width="2.28515625" style="76" customWidth="1"/>
    <col min="14600" max="14600" width="8.28515625" style="76" customWidth="1"/>
    <col min="14601" max="14601" width="9.28515625" style="76" customWidth="1"/>
    <col min="14602" max="14602" width="2.28515625" style="76" customWidth="1"/>
    <col min="14603" max="14603" width="8.28515625" style="76" customWidth="1"/>
    <col min="14604" max="14604" width="9.42578125" style="76" customWidth="1"/>
    <col min="14605" max="14605" width="2.28515625" style="76" customWidth="1"/>
    <col min="14606" max="14606" width="8.28515625" style="76" customWidth="1"/>
    <col min="14607" max="14607" width="9.7109375" style="76" customWidth="1"/>
    <col min="14608" max="14608" width="2.28515625" style="76" customWidth="1"/>
    <col min="14609" max="14609" width="9.7109375" style="76" customWidth="1"/>
    <col min="14610" max="14610" width="8.28515625" style="76" customWidth="1"/>
    <col min="14611" max="14848" width="8.7109375" style="76"/>
    <col min="14849" max="14849" width="30.7109375" style="76" customWidth="1"/>
    <col min="14850" max="14851" width="8.28515625" style="76" customWidth="1"/>
    <col min="14852" max="14852" width="2.42578125" style="76" customWidth="1"/>
    <col min="14853" max="14854" width="8.28515625" style="76" customWidth="1"/>
    <col min="14855" max="14855" width="2.28515625" style="76" customWidth="1"/>
    <col min="14856" max="14856" width="8.28515625" style="76" customWidth="1"/>
    <col min="14857" max="14857" width="9.28515625" style="76" customWidth="1"/>
    <col min="14858" max="14858" width="2.28515625" style="76" customWidth="1"/>
    <col min="14859" max="14859" width="8.28515625" style="76" customWidth="1"/>
    <col min="14860" max="14860" width="9.42578125" style="76" customWidth="1"/>
    <col min="14861" max="14861" width="2.28515625" style="76" customWidth="1"/>
    <col min="14862" max="14862" width="8.28515625" style="76" customWidth="1"/>
    <col min="14863" max="14863" width="9.7109375" style="76" customWidth="1"/>
    <col min="14864" max="14864" width="2.28515625" style="76" customWidth="1"/>
    <col min="14865" max="14865" width="9.7109375" style="76" customWidth="1"/>
    <col min="14866" max="14866" width="8.28515625" style="76" customWidth="1"/>
    <col min="14867" max="15104" width="8.7109375" style="76"/>
    <col min="15105" max="15105" width="30.7109375" style="76" customWidth="1"/>
    <col min="15106" max="15107" width="8.28515625" style="76" customWidth="1"/>
    <col min="15108" max="15108" width="2.42578125" style="76" customWidth="1"/>
    <col min="15109" max="15110" width="8.28515625" style="76" customWidth="1"/>
    <col min="15111" max="15111" width="2.28515625" style="76" customWidth="1"/>
    <col min="15112" max="15112" width="8.28515625" style="76" customWidth="1"/>
    <col min="15113" max="15113" width="9.28515625" style="76" customWidth="1"/>
    <col min="15114" max="15114" width="2.28515625" style="76" customWidth="1"/>
    <col min="15115" max="15115" width="8.28515625" style="76" customWidth="1"/>
    <col min="15116" max="15116" width="9.42578125" style="76" customWidth="1"/>
    <col min="15117" max="15117" width="2.28515625" style="76" customWidth="1"/>
    <col min="15118" max="15118" width="8.28515625" style="76" customWidth="1"/>
    <col min="15119" max="15119" width="9.7109375" style="76" customWidth="1"/>
    <col min="15120" max="15120" width="2.28515625" style="76" customWidth="1"/>
    <col min="15121" max="15121" width="9.7109375" style="76" customWidth="1"/>
    <col min="15122" max="15122" width="8.28515625" style="76" customWidth="1"/>
    <col min="15123" max="15360" width="8.7109375" style="76"/>
    <col min="15361" max="15361" width="30.7109375" style="76" customWidth="1"/>
    <col min="15362" max="15363" width="8.28515625" style="76" customWidth="1"/>
    <col min="15364" max="15364" width="2.42578125" style="76" customWidth="1"/>
    <col min="15365" max="15366" width="8.28515625" style="76" customWidth="1"/>
    <col min="15367" max="15367" width="2.28515625" style="76" customWidth="1"/>
    <col min="15368" max="15368" width="8.28515625" style="76" customWidth="1"/>
    <col min="15369" max="15369" width="9.28515625" style="76" customWidth="1"/>
    <col min="15370" max="15370" width="2.28515625" style="76" customWidth="1"/>
    <col min="15371" max="15371" width="8.28515625" style="76" customWidth="1"/>
    <col min="15372" max="15372" width="9.42578125" style="76" customWidth="1"/>
    <col min="15373" max="15373" width="2.28515625" style="76" customWidth="1"/>
    <col min="15374" max="15374" width="8.28515625" style="76" customWidth="1"/>
    <col min="15375" max="15375" width="9.7109375" style="76" customWidth="1"/>
    <col min="15376" max="15376" width="2.28515625" style="76" customWidth="1"/>
    <col min="15377" max="15377" width="9.7109375" style="76" customWidth="1"/>
    <col min="15378" max="15378" width="8.28515625" style="76" customWidth="1"/>
    <col min="15379" max="15616" width="8.7109375" style="76"/>
    <col min="15617" max="15617" width="30.7109375" style="76" customWidth="1"/>
    <col min="15618" max="15619" width="8.28515625" style="76" customWidth="1"/>
    <col min="15620" max="15620" width="2.42578125" style="76" customWidth="1"/>
    <col min="15621" max="15622" width="8.28515625" style="76" customWidth="1"/>
    <col min="15623" max="15623" width="2.28515625" style="76" customWidth="1"/>
    <col min="15624" max="15624" width="8.28515625" style="76" customWidth="1"/>
    <col min="15625" max="15625" width="9.28515625" style="76" customWidth="1"/>
    <col min="15626" max="15626" width="2.28515625" style="76" customWidth="1"/>
    <col min="15627" max="15627" width="8.28515625" style="76" customWidth="1"/>
    <col min="15628" max="15628" width="9.42578125" style="76" customWidth="1"/>
    <col min="15629" max="15629" width="2.28515625" style="76" customWidth="1"/>
    <col min="15630" max="15630" width="8.28515625" style="76" customWidth="1"/>
    <col min="15631" max="15631" width="9.7109375" style="76" customWidth="1"/>
    <col min="15632" max="15632" width="2.28515625" style="76" customWidth="1"/>
    <col min="15633" max="15633" width="9.7109375" style="76" customWidth="1"/>
    <col min="15634" max="15634" width="8.28515625" style="76" customWidth="1"/>
    <col min="15635" max="15872" width="8.7109375" style="76"/>
    <col min="15873" max="15873" width="30.7109375" style="76" customWidth="1"/>
    <col min="15874" max="15875" width="8.28515625" style="76" customWidth="1"/>
    <col min="15876" max="15876" width="2.42578125" style="76" customWidth="1"/>
    <col min="15877" max="15878" width="8.28515625" style="76" customWidth="1"/>
    <col min="15879" max="15879" width="2.28515625" style="76" customWidth="1"/>
    <col min="15880" max="15880" width="8.28515625" style="76" customWidth="1"/>
    <col min="15881" max="15881" width="9.28515625" style="76" customWidth="1"/>
    <col min="15882" max="15882" width="2.28515625" style="76" customWidth="1"/>
    <col min="15883" max="15883" width="8.28515625" style="76" customWidth="1"/>
    <col min="15884" max="15884" width="9.42578125" style="76" customWidth="1"/>
    <col min="15885" max="15885" width="2.28515625" style="76" customWidth="1"/>
    <col min="15886" max="15886" width="8.28515625" style="76" customWidth="1"/>
    <col min="15887" max="15887" width="9.7109375" style="76" customWidth="1"/>
    <col min="15888" max="15888" width="2.28515625" style="76" customWidth="1"/>
    <col min="15889" max="15889" width="9.7109375" style="76" customWidth="1"/>
    <col min="15890" max="15890" width="8.28515625" style="76" customWidth="1"/>
    <col min="15891" max="16128" width="8.7109375" style="76"/>
    <col min="16129" max="16129" width="30.7109375" style="76" customWidth="1"/>
    <col min="16130" max="16131" width="8.28515625" style="76" customWidth="1"/>
    <col min="16132" max="16132" width="2.42578125" style="76" customWidth="1"/>
    <col min="16133" max="16134" width="8.28515625" style="76" customWidth="1"/>
    <col min="16135" max="16135" width="2.28515625" style="76" customWidth="1"/>
    <col min="16136" max="16136" width="8.28515625" style="76" customWidth="1"/>
    <col min="16137" max="16137" width="9.28515625" style="76" customWidth="1"/>
    <col min="16138" max="16138" width="2.28515625" style="76" customWidth="1"/>
    <col min="16139" max="16139" width="8.28515625" style="76" customWidth="1"/>
    <col min="16140" max="16140" width="9.42578125" style="76" customWidth="1"/>
    <col min="16141" max="16141" width="2.28515625" style="76" customWidth="1"/>
    <col min="16142" max="16142" width="8.28515625" style="76" customWidth="1"/>
    <col min="16143" max="16143" width="9.7109375" style="76" customWidth="1"/>
    <col min="16144" max="16144" width="2.28515625" style="76" customWidth="1"/>
    <col min="16145" max="16145" width="9.7109375" style="76" customWidth="1"/>
    <col min="16146" max="16146" width="8.28515625" style="76" customWidth="1"/>
    <col min="16147" max="16384" width="8.7109375" style="76"/>
  </cols>
  <sheetData>
    <row r="1" spans="1:18">
      <c r="A1" s="76" t="s">
        <v>78</v>
      </c>
    </row>
    <row r="2" spans="1:18">
      <c r="A2" s="76" t="s">
        <v>79</v>
      </c>
    </row>
    <row r="4" spans="1:18">
      <c r="A4" s="115" t="s">
        <v>615</v>
      </c>
    </row>
    <row r="5" spans="1:18" ht="13.5" thickBot="1"/>
    <row r="6" spans="1:18" ht="15" customHeight="1">
      <c r="A6" s="116"/>
      <c r="B6" s="134"/>
      <c r="C6" s="135"/>
      <c r="D6" s="135"/>
      <c r="E6" s="134"/>
      <c r="F6" s="135"/>
      <c r="G6" s="116"/>
      <c r="H6" s="134"/>
      <c r="I6" s="135"/>
      <c r="J6" s="116"/>
      <c r="K6" s="134"/>
      <c r="L6" s="135"/>
      <c r="M6" s="116"/>
      <c r="N6" s="134"/>
      <c r="O6" s="135"/>
      <c r="P6" s="116"/>
      <c r="Q6" s="134"/>
      <c r="R6" s="135"/>
    </row>
    <row r="7" spans="1:18" ht="15" customHeight="1">
      <c r="A7" s="76" t="s">
        <v>365</v>
      </c>
      <c r="B7" s="132" t="s">
        <v>366</v>
      </c>
      <c r="E7" s="132" t="s">
        <v>367</v>
      </c>
      <c r="H7" s="132" t="s">
        <v>368</v>
      </c>
      <c r="K7" s="132" t="s">
        <v>369</v>
      </c>
      <c r="N7" s="132" t="s">
        <v>370</v>
      </c>
      <c r="Q7" s="132" t="s">
        <v>339</v>
      </c>
    </row>
    <row r="8" spans="1:18" ht="15" customHeight="1">
      <c r="A8" s="76" t="s">
        <v>371</v>
      </c>
      <c r="B8" s="219" t="s">
        <v>356</v>
      </c>
      <c r="C8" s="220" t="s">
        <v>372</v>
      </c>
      <c r="E8" s="136" t="s">
        <v>162</v>
      </c>
      <c r="F8" s="137" t="s">
        <v>163</v>
      </c>
      <c r="H8" s="136" t="s">
        <v>162</v>
      </c>
      <c r="I8" s="137" t="s">
        <v>163</v>
      </c>
      <c r="K8" s="136" t="s">
        <v>162</v>
      </c>
      <c r="L8" s="137" t="s">
        <v>163</v>
      </c>
      <c r="N8" s="136" t="s">
        <v>162</v>
      </c>
      <c r="O8" s="137" t="s">
        <v>163</v>
      </c>
      <c r="Q8" s="136" t="s">
        <v>162</v>
      </c>
      <c r="R8" s="137" t="s">
        <v>163</v>
      </c>
    </row>
    <row r="9" spans="1:18" ht="15" customHeight="1" thickBot="1">
      <c r="A9" s="123"/>
      <c r="B9" s="138"/>
      <c r="C9" s="139"/>
      <c r="D9" s="139"/>
      <c r="E9" s="138"/>
      <c r="F9" s="139"/>
      <c r="G9" s="123"/>
      <c r="H9" s="138"/>
      <c r="I9" s="139"/>
      <c r="J9" s="123"/>
      <c r="K9" s="138"/>
      <c r="L9" s="139"/>
      <c r="M9" s="123"/>
      <c r="N9" s="138"/>
      <c r="O9" s="139"/>
      <c r="P9" s="123"/>
      <c r="Q9" s="138"/>
      <c r="R9" s="139"/>
    </row>
    <row r="10" spans="1:18" ht="15" customHeight="1"/>
    <row r="11" spans="1:18" ht="15" customHeight="1">
      <c r="A11" s="127" t="s">
        <v>164</v>
      </c>
      <c r="B11" s="132">
        <f>E11+H11+K11+N11+Q11</f>
        <v>2069</v>
      </c>
      <c r="C11" s="96">
        <f>C13+C25</f>
        <v>100</v>
      </c>
      <c r="E11" s="132">
        <f>SUM(E13+E25)</f>
        <v>296</v>
      </c>
      <c r="F11" s="96">
        <f>IF($A11&lt;&gt;"",E11/$B11*100,"")</f>
        <v>14.30642822619623</v>
      </c>
      <c r="H11" s="132">
        <f>SUM(H13+H25)</f>
        <v>1121</v>
      </c>
      <c r="I11" s="96">
        <f>IF($A11&lt;&gt;"",H11/$B11*100,"")</f>
        <v>54.180763653939103</v>
      </c>
      <c r="K11" s="132">
        <f>SUM(K13+K25)</f>
        <v>492</v>
      </c>
      <c r="L11" s="96">
        <f>IF($A11&lt;&gt;"",K11/$B11*100,"")</f>
        <v>23.779603673272113</v>
      </c>
      <c r="N11" s="132">
        <f>SUM(N13+N25)</f>
        <v>154</v>
      </c>
      <c r="O11" s="96">
        <f>IF($A11&lt;&gt;"",N11/$B11*100,"")</f>
        <v>7.4432092798453366</v>
      </c>
      <c r="Q11" s="132">
        <f>SUM(Q13+Q25)</f>
        <v>6</v>
      </c>
      <c r="R11" s="96">
        <f>IF($A11&lt;&gt;"",Q11/$B11*100,"")</f>
        <v>0.28999516674722087</v>
      </c>
    </row>
    <row r="12" spans="1:18" ht="15" customHeight="1">
      <c r="F12" s="96" t="str">
        <f>IF($A12&lt;&gt;"",E12/$B12*100,"")</f>
        <v/>
      </c>
      <c r="I12" s="96" t="str">
        <f>IF($A12&lt;&gt;"",H12/$B12*100,"")</f>
        <v/>
      </c>
      <c r="L12" s="96" t="str">
        <f>IF($A12&lt;&gt;"",K12/$B12*100,"")</f>
        <v/>
      </c>
      <c r="O12" s="96" t="str">
        <f>IF($A12&lt;&gt;"",N12/$B12*100,"")</f>
        <v/>
      </c>
      <c r="R12" s="96" t="str">
        <f t="shared" ref="R12:R35" si="0">IF($A12&lt;&gt;"",Q12/$B12*100,"")</f>
        <v/>
      </c>
    </row>
    <row r="13" spans="1:18" ht="15" customHeight="1">
      <c r="A13" s="127" t="s">
        <v>165</v>
      </c>
      <c r="B13" s="132">
        <f>SUM(B15:B23)</f>
        <v>1980</v>
      </c>
      <c r="C13" s="96">
        <f>IF(A13&lt;&gt;0,B13/$B$11*100,"")</f>
        <v>95.69840502658289</v>
      </c>
      <c r="E13" s="132">
        <f>SUM(E15:E23)</f>
        <v>267</v>
      </c>
      <c r="F13" s="96">
        <f>IF($A13&lt;&gt;"",E13/$B13*100,"")</f>
        <v>13.484848484848486</v>
      </c>
      <c r="H13" s="132">
        <f>SUM(H15:H23)</f>
        <v>1079</v>
      </c>
      <c r="I13" s="96">
        <f>IF($A13&lt;&gt;"",H13/$B13*100,"")</f>
        <v>54.494949494949495</v>
      </c>
      <c r="K13" s="132">
        <f>SUM(K15:K23)</f>
        <v>481</v>
      </c>
      <c r="L13" s="96">
        <f>IF($A13&lt;&gt;"",K13/$B13*100,"")</f>
        <v>24.292929292929294</v>
      </c>
      <c r="N13" s="132">
        <f>SUM(N15:N23)</f>
        <v>147</v>
      </c>
      <c r="O13" s="96">
        <f>IF($A13&lt;&gt;"",N13/$B13*100,"")</f>
        <v>7.4242424242424248</v>
      </c>
      <c r="Q13" s="132">
        <f>SUM(Q15:Q23)</f>
        <v>6</v>
      </c>
      <c r="R13" s="96">
        <f t="shared" si="0"/>
        <v>0.30303030303030304</v>
      </c>
    </row>
    <row r="14" spans="1:18" ht="15" customHeight="1">
      <c r="B14" s="132" t="s">
        <v>77</v>
      </c>
      <c r="C14" s="96" t="str">
        <f t="shared" ref="C14:C35" si="1">IF(A14&lt;&gt;0,B14/$B$11*100,"")</f>
        <v/>
      </c>
      <c r="F14" s="96" t="str">
        <f>IF($A14&lt;&gt;"",E14/$B14*100,"")</f>
        <v/>
      </c>
      <c r="I14" s="96" t="str">
        <f>IF($A14&lt;&gt;"",H14/$B14*100,"")</f>
        <v/>
      </c>
      <c r="L14" s="96" t="str">
        <f>IF($A14&lt;&gt;"",K14/$B14*100,"")</f>
        <v/>
      </c>
      <c r="O14" s="96" t="str">
        <f>IF($A14&lt;&gt;"",N14/$B14*100,"")</f>
        <v/>
      </c>
      <c r="R14" s="96" t="str">
        <f t="shared" si="0"/>
        <v/>
      </c>
    </row>
    <row r="15" spans="1:18" ht="15" customHeight="1">
      <c r="A15" s="76" t="s">
        <v>373</v>
      </c>
      <c r="B15" s="132">
        <f>E15+H15+K15+N15+Q15</f>
        <v>33</v>
      </c>
      <c r="C15" s="96">
        <f t="shared" si="1"/>
        <v>1.5949734171097147</v>
      </c>
      <c r="E15" s="217">
        <v>25</v>
      </c>
      <c r="F15" s="217"/>
      <c r="G15" s="217"/>
      <c r="H15" s="217">
        <v>8</v>
      </c>
      <c r="I15" s="217"/>
      <c r="J15" s="217"/>
      <c r="K15" s="217">
        <v>0</v>
      </c>
      <c r="L15" s="217"/>
      <c r="M15" s="217"/>
      <c r="N15" s="217">
        <v>0</v>
      </c>
      <c r="O15" s="217"/>
      <c r="P15" s="217"/>
      <c r="Q15" s="217">
        <v>0</v>
      </c>
      <c r="R15" s="96">
        <f t="shared" si="0"/>
        <v>0</v>
      </c>
    </row>
    <row r="16" spans="1:18" ht="15" customHeight="1">
      <c r="B16" s="132" t="s">
        <v>77</v>
      </c>
      <c r="C16" s="96" t="str">
        <f t="shared" si="1"/>
        <v/>
      </c>
      <c r="E16" s="217"/>
      <c r="F16" s="217"/>
      <c r="G16" s="217"/>
      <c r="H16" s="217"/>
      <c r="I16" s="217"/>
      <c r="J16" s="217"/>
      <c r="K16" s="217"/>
      <c r="L16" s="217"/>
      <c r="M16" s="217"/>
      <c r="N16" s="217"/>
      <c r="O16" s="217"/>
      <c r="P16" s="217"/>
      <c r="Q16" s="217"/>
      <c r="R16" s="96" t="str">
        <f t="shared" si="0"/>
        <v/>
      </c>
    </row>
    <row r="17" spans="1:18" ht="15" customHeight="1">
      <c r="A17" s="76" t="s">
        <v>374</v>
      </c>
      <c r="B17" s="132">
        <f>E17+H17+K17+N17+Q17</f>
        <v>1132</v>
      </c>
      <c r="C17" s="96">
        <f t="shared" si="1"/>
        <v>54.712421459642336</v>
      </c>
      <c r="E17" s="218">
        <v>205</v>
      </c>
      <c r="F17" s="218"/>
      <c r="G17" s="218"/>
      <c r="H17" s="218">
        <v>927</v>
      </c>
      <c r="I17" s="218"/>
      <c r="J17" s="218"/>
      <c r="K17" s="218">
        <v>0</v>
      </c>
      <c r="L17" s="218"/>
      <c r="M17" s="218"/>
      <c r="N17" s="218">
        <v>0</v>
      </c>
      <c r="O17" s="218"/>
      <c r="P17" s="218"/>
      <c r="Q17" s="218">
        <v>0</v>
      </c>
      <c r="R17" s="96">
        <f t="shared" si="0"/>
        <v>0</v>
      </c>
    </row>
    <row r="18" spans="1:18" ht="15" customHeight="1">
      <c r="B18" s="132" t="s">
        <v>77</v>
      </c>
      <c r="C18" s="96" t="str">
        <f t="shared" si="1"/>
        <v/>
      </c>
      <c r="E18" s="218"/>
      <c r="F18" s="218"/>
      <c r="G18" s="218"/>
      <c r="H18" s="218"/>
      <c r="I18" s="218"/>
      <c r="J18" s="218"/>
      <c r="K18" s="218"/>
      <c r="L18" s="218"/>
      <c r="M18" s="218"/>
      <c r="N18" s="218"/>
      <c r="O18" s="218"/>
      <c r="P18" s="218"/>
      <c r="Q18" s="218"/>
      <c r="R18" s="96" t="str">
        <f t="shared" si="0"/>
        <v/>
      </c>
    </row>
    <row r="19" spans="1:18" ht="15" customHeight="1">
      <c r="A19" s="76" t="s">
        <v>375</v>
      </c>
      <c r="B19" s="132">
        <f>E19+H19+K19+N19+Q19</f>
        <v>598</v>
      </c>
      <c r="C19" s="96">
        <f t="shared" si="1"/>
        <v>28.902851619139682</v>
      </c>
      <c r="E19" s="218">
        <v>36</v>
      </c>
      <c r="F19" s="218"/>
      <c r="G19" s="218"/>
      <c r="H19" s="218">
        <v>134</v>
      </c>
      <c r="I19" s="218"/>
      <c r="J19" s="218"/>
      <c r="K19" s="218">
        <v>428</v>
      </c>
      <c r="L19" s="218"/>
      <c r="M19" s="218"/>
      <c r="N19" s="218">
        <v>0</v>
      </c>
      <c r="O19" s="218"/>
      <c r="P19" s="218"/>
      <c r="Q19" s="218">
        <v>0</v>
      </c>
      <c r="R19" s="96">
        <f t="shared" si="0"/>
        <v>0</v>
      </c>
    </row>
    <row r="20" spans="1:18" ht="15" customHeight="1">
      <c r="C20" s="96" t="str">
        <f t="shared" si="1"/>
        <v/>
      </c>
      <c r="E20" s="218"/>
      <c r="F20" s="218"/>
      <c r="G20" s="218"/>
      <c r="H20" s="218"/>
      <c r="I20" s="218"/>
      <c r="J20" s="218"/>
      <c r="K20" s="218"/>
      <c r="L20" s="218"/>
      <c r="M20" s="218"/>
      <c r="N20" s="218"/>
      <c r="O20" s="218"/>
      <c r="P20" s="218"/>
      <c r="Q20" s="218"/>
      <c r="R20" s="96" t="str">
        <f t="shared" si="0"/>
        <v/>
      </c>
    </row>
    <row r="21" spans="1:18" ht="15" customHeight="1">
      <c r="A21" s="76" t="s">
        <v>376</v>
      </c>
      <c r="B21" s="132">
        <f t="shared" ref="B21:B29" si="2">E21+H21+K21+N21+Q21</f>
        <v>193</v>
      </c>
      <c r="C21" s="96">
        <f t="shared" si="1"/>
        <v>9.3281778637022725</v>
      </c>
      <c r="E21" s="218">
        <v>1</v>
      </c>
      <c r="F21" s="218"/>
      <c r="G21" s="218"/>
      <c r="H21" s="218">
        <v>9</v>
      </c>
      <c r="I21" s="218"/>
      <c r="J21" s="218"/>
      <c r="K21" s="218">
        <v>51</v>
      </c>
      <c r="L21" s="218"/>
      <c r="M21" s="218"/>
      <c r="N21" s="218">
        <v>132</v>
      </c>
      <c r="O21" s="218"/>
      <c r="P21" s="218"/>
      <c r="Q21" s="218">
        <v>0</v>
      </c>
      <c r="R21" s="96">
        <f t="shared" si="0"/>
        <v>0</v>
      </c>
    </row>
    <row r="22" spans="1:18" ht="15" customHeight="1">
      <c r="C22" s="96" t="str">
        <f t="shared" si="1"/>
        <v/>
      </c>
      <c r="E22" s="218"/>
      <c r="F22" s="218"/>
      <c r="G22" s="218"/>
      <c r="H22" s="218"/>
      <c r="I22" s="218"/>
      <c r="J22" s="218"/>
      <c r="K22" s="218"/>
      <c r="L22" s="218"/>
      <c r="M22" s="218"/>
      <c r="N22" s="218"/>
      <c r="O22" s="218"/>
      <c r="P22" s="218"/>
      <c r="Q22" s="218"/>
      <c r="R22" s="96" t="str">
        <f t="shared" si="0"/>
        <v/>
      </c>
    </row>
    <row r="23" spans="1:18" ht="15" customHeight="1">
      <c r="A23" s="76" t="s">
        <v>377</v>
      </c>
      <c r="B23" s="132">
        <f t="shared" si="2"/>
        <v>24</v>
      </c>
      <c r="C23" s="96">
        <f t="shared" si="1"/>
        <v>1.1599806669888835</v>
      </c>
      <c r="E23" s="218">
        <v>0</v>
      </c>
      <c r="F23" s="218"/>
      <c r="G23" s="218"/>
      <c r="H23" s="218">
        <v>1</v>
      </c>
      <c r="I23" s="218"/>
      <c r="J23" s="218"/>
      <c r="K23" s="218">
        <v>2</v>
      </c>
      <c r="L23" s="218"/>
      <c r="M23" s="218"/>
      <c r="N23" s="218">
        <v>15</v>
      </c>
      <c r="O23" s="218"/>
      <c r="P23" s="218"/>
      <c r="Q23" s="218">
        <v>6</v>
      </c>
      <c r="R23" s="96">
        <f t="shared" si="0"/>
        <v>25</v>
      </c>
    </row>
    <row r="24" spans="1:18" ht="15" customHeight="1">
      <c r="C24" s="96" t="str">
        <f t="shared" si="1"/>
        <v/>
      </c>
      <c r="F24" s="96" t="str">
        <f>IF($A24&lt;&gt;"",E24/$B24*100,"")</f>
        <v/>
      </c>
      <c r="I24" s="96" t="str">
        <f>IF($A24&lt;&gt;"",H24/$B24*100,"")</f>
        <v/>
      </c>
      <c r="L24" s="96" t="str">
        <f>IF($A24&lt;&gt;"",K24/$B24*100,"")</f>
        <v/>
      </c>
      <c r="O24" s="96" t="str">
        <f>IF($A24&lt;&gt;"",N24/$B24*100,"")</f>
        <v/>
      </c>
      <c r="R24" s="96" t="str">
        <f t="shared" si="0"/>
        <v/>
      </c>
    </row>
    <row r="25" spans="1:18" ht="15" customHeight="1">
      <c r="A25" s="127" t="s">
        <v>176</v>
      </c>
      <c r="B25" s="132">
        <f>SUM(B27:B35)</f>
        <v>89</v>
      </c>
      <c r="C25" s="96">
        <f t="shared" si="1"/>
        <v>4.3015949734171093</v>
      </c>
      <c r="E25" s="132">
        <f>SUM(E27:E35)</f>
        <v>29</v>
      </c>
      <c r="F25" s="96">
        <f>IF($A25&lt;&gt;"",E25/$B25*100,"")</f>
        <v>32.584269662921351</v>
      </c>
      <c r="H25" s="132">
        <f>SUM(H27:H35)</f>
        <v>42</v>
      </c>
      <c r="I25" s="96">
        <f>IF($A25&lt;&gt;"",H25/$B25*100,"")</f>
        <v>47.191011235955052</v>
      </c>
      <c r="K25" s="132">
        <f>SUM(K27:K35)</f>
        <v>11</v>
      </c>
      <c r="L25" s="96">
        <f>IF($A25&lt;&gt;"",K25/$B25*100,"")</f>
        <v>12.359550561797752</v>
      </c>
      <c r="N25" s="132">
        <f>SUM(N27:N35)</f>
        <v>7</v>
      </c>
      <c r="O25" s="96">
        <f>IF($A25&lt;&gt;"",N25/$B25*100,"")</f>
        <v>7.8651685393258424</v>
      </c>
      <c r="Q25" s="132">
        <f>SUM(Q27:Q35)</f>
        <v>0</v>
      </c>
      <c r="R25" s="96">
        <f t="shared" si="0"/>
        <v>0</v>
      </c>
    </row>
    <row r="26" spans="1:18" ht="15" customHeight="1">
      <c r="C26" s="96" t="str">
        <f t="shared" si="1"/>
        <v/>
      </c>
      <c r="F26" s="96" t="str">
        <f>IF($A26&lt;&gt;"",E26/$B26*100,"")</f>
        <v/>
      </c>
      <c r="I26" s="96" t="str">
        <f>IF($A26&lt;&gt;"",H26/$B26*100,"")</f>
        <v/>
      </c>
      <c r="L26" s="96" t="str">
        <f>IF($A26&lt;&gt;"",K26/$B26*100,"")</f>
        <v/>
      </c>
      <c r="O26" s="96" t="str">
        <f>IF($A26&lt;&gt;"",N26/$B26*100,"")</f>
        <v/>
      </c>
      <c r="R26" s="96" t="str">
        <f t="shared" si="0"/>
        <v/>
      </c>
    </row>
    <row r="27" spans="1:18" ht="15" customHeight="1">
      <c r="A27" s="76" t="s">
        <v>373</v>
      </c>
      <c r="B27" s="132">
        <f t="shared" si="2"/>
        <v>2</v>
      </c>
      <c r="C27" s="96">
        <f t="shared" si="1"/>
        <v>9.6665055582406956E-2</v>
      </c>
      <c r="E27" s="217">
        <v>2</v>
      </c>
      <c r="F27" s="217"/>
      <c r="G27" s="217"/>
      <c r="H27" s="217">
        <v>0</v>
      </c>
      <c r="I27" s="217"/>
      <c r="J27" s="217"/>
      <c r="K27" s="217">
        <v>0</v>
      </c>
      <c r="L27" s="217"/>
      <c r="M27" s="217"/>
      <c r="N27" s="217">
        <v>0</v>
      </c>
      <c r="O27" s="217"/>
      <c r="P27" s="217"/>
      <c r="Q27" s="165"/>
      <c r="R27" s="96">
        <f t="shared" si="0"/>
        <v>0</v>
      </c>
    </row>
    <row r="28" spans="1:18" ht="15" customHeight="1">
      <c r="C28" s="96" t="str">
        <f t="shared" si="1"/>
        <v/>
      </c>
      <c r="E28" s="217"/>
      <c r="F28" s="217"/>
      <c r="G28" s="217"/>
      <c r="H28" s="217"/>
      <c r="I28" s="217"/>
      <c r="J28" s="217"/>
      <c r="K28" s="217"/>
      <c r="L28" s="217"/>
      <c r="M28" s="217"/>
      <c r="N28" s="217"/>
      <c r="O28" s="217"/>
      <c r="P28" s="217"/>
      <c r="Q28" s="165"/>
      <c r="R28" s="96" t="str">
        <f t="shared" si="0"/>
        <v/>
      </c>
    </row>
    <row r="29" spans="1:18" ht="15" customHeight="1">
      <c r="A29" s="76" t="s">
        <v>374</v>
      </c>
      <c r="B29" s="132">
        <f t="shared" si="2"/>
        <v>68</v>
      </c>
      <c r="C29" s="96">
        <f t="shared" si="1"/>
        <v>3.2866118898018368</v>
      </c>
      <c r="E29" s="218">
        <v>26</v>
      </c>
      <c r="F29" s="218"/>
      <c r="G29" s="218"/>
      <c r="H29" s="218">
        <v>42</v>
      </c>
      <c r="I29" s="218"/>
      <c r="J29" s="218"/>
      <c r="K29" s="218">
        <v>0</v>
      </c>
      <c r="L29" s="218"/>
      <c r="M29" s="218"/>
      <c r="N29" s="218">
        <v>0</v>
      </c>
      <c r="O29" s="218"/>
      <c r="P29" s="218"/>
      <c r="Q29" s="165"/>
      <c r="R29" s="96">
        <f t="shared" si="0"/>
        <v>0</v>
      </c>
    </row>
    <row r="30" spans="1:18" ht="15" customHeight="1">
      <c r="C30" s="96" t="str">
        <f t="shared" si="1"/>
        <v/>
      </c>
      <c r="E30" s="218"/>
      <c r="F30" s="218"/>
      <c r="G30" s="218"/>
      <c r="H30" s="218"/>
      <c r="I30" s="218"/>
      <c r="J30" s="218"/>
      <c r="K30" s="218"/>
      <c r="L30" s="218"/>
      <c r="M30" s="218"/>
      <c r="N30" s="218"/>
      <c r="O30" s="218"/>
      <c r="P30" s="218"/>
      <c r="Q30" s="165"/>
      <c r="R30" s="96" t="str">
        <f t="shared" si="0"/>
        <v/>
      </c>
    </row>
    <row r="31" spans="1:18" ht="15" customHeight="1">
      <c r="A31" s="76" t="s">
        <v>375</v>
      </c>
      <c r="B31" s="132">
        <f>E31+H31+K31+N31+Q31</f>
        <v>10</v>
      </c>
      <c r="C31" s="96">
        <f t="shared" si="1"/>
        <v>0.48332527791203478</v>
      </c>
      <c r="E31" s="218">
        <v>1</v>
      </c>
      <c r="F31" s="218"/>
      <c r="G31" s="218"/>
      <c r="H31" s="218">
        <v>0</v>
      </c>
      <c r="I31" s="218"/>
      <c r="J31" s="218"/>
      <c r="K31" s="218">
        <v>9</v>
      </c>
      <c r="L31" s="218"/>
      <c r="M31" s="218"/>
      <c r="N31" s="218">
        <v>0</v>
      </c>
      <c r="O31" s="218"/>
      <c r="P31" s="218"/>
      <c r="Q31" s="165"/>
      <c r="R31" s="96">
        <f t="shared" si="0"/>
        <v>0</v>
      </c>
    </row>
    <row r="32" spans="1:18" ht="15" customHeight="1">
      <c r="C32" s="96" t="str">
        <f t="shared" si="1"/>
        <v/>
      </c>
      <c r="E32" s="218"/>
      <c r="F32" s="218"/>
      <c r="G32" s="218"/>
      <c r="H32" s="218"/>
      <c r="I32" s="218"/>
      <c r="J32" s="218"/>
      <c r="K32" s="218"/>
      <c r="L32" s="218"/>
      <c r="M32" s="218"/>
      <c r="N32" s="218"/>
      <c r="O32" s="218"/>
      <c r="P32" s="218"/>
      <c r="Q32" s="165"/>
      <c r="R32" s="96" t="str">
        <f t="shared" si="0"/>
        <v/>
      </c>
    </row>
    <row r="33" spans="1:18" ht="15" customHeight="1">
      <c r="A33" s="76" t="s">
        <v>376</v>
      </c>
      <c r="B33" s="132">
        <f>E33+H33+K33+N33+Q33</f>
        <v>9</v>
      </c>
      <c r="C33" s="96">
        <f t="shared" si="1"/>
        <v>0.43499275012083133</v>
      </c>
      <c r="E33" s="218">
        <v>0</v>
      </c>
      <c r="F33" s="218"/>
      <c r="G33" s="218"/>
      <c r="H33" s="218">
        <v>0</v>
      </c>
      <c r="I33" s="218"/>
      <c r="J33" s="218"/>
      <c r="K33" s="218">
        <v>2</v>
      </c>
      <c r="L33" s="218"/>
      <c r="M33" s="218"/>
      <c r="N33" s="218">
        <v>7</v>
      </c>
      <c r="O33" s="218"/>
      <c r="P33" s="218"/>
      <c r="Q33" s="165"/>
      <c r="R33" s="96">
        <f t="shared" si="0"/>
        <v>0</v>
      </c>
    </row>
    <row r="34" spans="1:18" ht="15" hidden="1" customHeight="1">
      <c r="B34" s="132">
        <f>E34+H34+K34+N34+Q34</f>
        <v>0</v>
      </c>
      <c r="C34" s="96" t="str">
        <f t="shared" si="1"/>
        <v/>
      </c>
      <c r="E34" s="68"/>
      <c r="F34" s="68"/>
      <c r="G34" s="68"/>
      <c r="H34" s="67"/>
      <c r="I34" s="67"/>
      <c r="J34" s="67"/>
      <c r="K34" s="67"/>
      <c r="L34" s="67"/>
      <c r="M34" s="67"/>
      <c r="N34" s="67"/>
      <c r="O34" s="67"/>
      <c r="P34" s="67"/>
      <c r="Q34" s="67"/>
      <c r="R34" s="96" t="str">
        <f t="shared" si="0"/>
        <v/>
      </c>
    </row>
    <row r="35" spans="1:18" ht="15" hidden="1" customHeight="1">
      <c r="A35" s="76" t="s">
        <v>377</v>
      </c>
      <c r="B35" s="132">
        <f>E35+H35+K35+N35+Q35</f>
        <v>0</v>
      </c>
      <c r="C35" s="96">
        <f t="shared" si="1"/>
        <v>0</v>
      </c>
      <c r="E35" s="68">
        <v>0</v>
      </c>
      <c r="F35" s="68"/>
      <c r="G35" s="68"/>
      <c r="H35" s="67">
        <v>0</v>
      </c>
      <c r="I35" s="67"/>
      <c r="J35" s="67"/>
      <c r="K35" s="67">
        <v>0</v>
      </c>
      <c r="L35" s="67"/>
      <c r="M35" s="67"/>
      <c r="N35" s="67"/>
      <c r="O35" s="67"/>
      <c r="P35" s="67"/>
      <c r="Q35" s="67"/>
      <c r="R35" s="96" t="e">
        <f t="shared" si="0"/>
        <v>#DIV/0!</v>
      </c>
    </row>
    <row r="36" spans="1:18" ht="15" customHeight="1" thickBot="1">
      <c r="A36" s="123"/>
      <c r="B36" s="138"/>
      <c r="C36" s="139"/>
      <c r="D36" s="139"/>
      <c r="E36" s="138"/>
      <c r="F36" s="139"/>
      <c r="G36" s="123"/>
      <c r="H36" s="138"/>
      <c r="I36" s="139"/>
      <c r="J36" s="123"/>
      <c r="K36" s="138"/>
      <c r="L36" s="139"/>
      <c r="M36" s="123"/>
      <c r="N36" s="138"/>
      <c r="O36" s="139"/>
      <c r="P36" s="123"/>
      <c r="Q36" s="138"/>
      <c r="R36" s="139"/>
    </row>
    <row r="38" spans="1:18">
      <c r="A38" s="76" t="s">
        <v>378</v>
      </c>
    </row>
    <row r="40" spans="1:18" ht="15">
      <c r="A40" s="133" t="s">
        <v>569</v>
      </c>
      <c r="D40" s="76"/>
    </row>
    <row r="41" spans="1:18" ht="15">
      <c r="A41" s="133" t="s">
        <v>628</v>
      </c>
      <c r="D41" s="76"/>
    </row>
    <row r="43" spans="1:18">
      <c r="A43" s="115" t="s">
        <v>604</v>
      </c>
      <c r="B43" s="113"/>
      <c r="C43" s="114"/>
      <c r="D43" s="115"/>
      <c r="E43" s="113"/>
      <c r="F43" s="114"/>
      <c r="G43" s="115"/>
    </row>
    <row r="44" spans="1:18">
      <c r="A44" s="115" t="s">
        <v>314</v>
      </c>
      <c r="B44" s="113"/>
      <c r="C44" s="114"/>
      <c r="D44" s="115"/>
      <c r="E44" s="113"/>
      <c r="F44" s="114"/>
      <c r="G44" s="115"/>
    </row>
  </sheetData>
  <printOptions horizontalCentered="1" verticalCentered="1"/>
  <pageMargins left="0" right="0" top="0" bottom="0" header="0" footer="0"/>
  <pageSetup scale="80" orientation="landscape" horizontalDpi="4294967292"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18A8B-4DCE-41DA-8EBD-E9F46DD107CF}">
  <dimension ref="A1:N124"/>
  <sheetViews>
    <sheetView showZeros="0" zoomScaleNormal="100" workbookViewId="0">
      <pane xSplit="1" ySplit="9" topLeftCell="B10" activePane="bottomRight" state="frozen"/>
      <selection pane="topRight" activeCell="B1" sqref="B1"/>
      <selection pane="bottomLeft" activeCell="A10" sqref="A10"/>
      <selection pane="bottomRight" activeCell="Q13" sqref="Q13"/>
    </sheetView>
  </sheetViews>
  <sheetFormatPr baseColWidth="10" defaultColWidth="8.85546875" defaultRowHeight="14.25"/>
  <cols>
    <col min="1" max="1" width="43.85546875" style="72" customWidth="1"/>
    <col min="2" max="2" width="9.85546875" style="111" customWidth="1"/>
    <col min="3" max="3" width="8.7109375" style="75" customWidth="1"/>
    <col min="4" max="4" width="2.5703125" style="111" customWidth="1"/>
    <col min="5" max="5" width="9.85546875" style="111" customWidth="1"/>
    <col min="6" max="6" width="9.85546875" style="75" customWidth="1"/>
    <col min="7" max="7" width="2.85546875" style="221" customWidth="1"/>
    <col min="8" max="8" width="9.85546875" style="111" customWidth="1"/>
    <col min="9" max="9" width="9.85546875" style="75" customWidth="1"/>
    <col min="10" max="10" width="2.5703125" style="111" customWidth="1"/>
    <col min="11" max="11" width="9.85546875" style="72" customWidth="1"/>
    <col min="12" max="12" width="2.85546875" style="72" customWidth="1"/>
    <col min="13" max="13" width="9.85546875" style="75" customWidth="1"/>
    <col min="14" max="14" width="4" style="72" customWidth="1"/>
    <col min="15" max="256" width="8.85546875" style="72"/>
    <col min="257" max="257" width="43.85546875" style="72" customWidth="1"/>
    <col min="258" max="258" width="9.85546875" style="72" customWidth="1"/>
    <col min="259" max="259" width="8.7109375" style="72" customWidth="1"/>
    <col min="260" max="260" width="2.5703125" style="72" customWidth="1"/>
    <col min="261" max="262" width="9.85546875" style="72" customWidth="1"/>
    <col min="263" max="263" width="2.85546875" style="72" customWidth="1"/>
    <col min="264" max="265" width="9.85546875" style="72" customWidth="1"/>
    <col min="266" max="266" width="2.5703125" style="72" customWidth="1"/>
    <col min="267" max="267" width="9.85546875" style="72" customWidth="1"/>
    <col min="268" max="268" width="2.85546875" style="72" customWidth="1"/>
    <col min="269" max="269" width="9.85546875" style="72" customWidth="1"/>
    <col min="270" max="270" width="4" style="72" customWidth="1"/>
    <col min="271" max="512" width="8.85546875" style="72"/>
    <col min="513" max="513" width="43.85546875" style="72" customWidth="1"/>
    <col min="514" max="514" width="9.85546875" style="72" customWidth="1"/>
    <col min="515" max="515" width="8.7109375" style="72" customWidth="1"/>
    <col min="516" max="516" width="2.5703125" style="72" customWidth="1"/>
    <col min="517" max="518" width="9.85546875" style="72" customWidth="1"/>
    <col min="519" max="519" width="2.85546875" style="72" customWidth="1"/>
    <col min="520" max="521" width="9.85546875" style="72" customWidth="1"/>
    <col min="522" max="522" width="2.5703125" style="72" customWidth="1"/>
    <col min="523" max="523" width="9.85546875" style="72" customWidth="1"/>
    <col min="524" max="524" width="2.85546875" style="72" customWidth="1"/>
    <col min="525" max="525" width="9.85546875" style="72" customWidth="1"/>
    <col min="526" max="526" width="4" style="72" customWidth="1"/>
    <col min="527" max="768" width="8.85546875" style="72"/>
    <col min="769" max="769" width="43.85546875" style="72" customWidth="1"/>
    <col min="770" max="770" width="9.85546875" style="72" customWidth="1"/>
    <col min="771" max="771" width="8.7109375" style="72" customWidth="1"/>
    <col min="772" max="772" width="2.5703125" style="72" customWidth="1"/>
    <col min="773" max="774" width="9.85546875" style="72" customWidth="1"/>
    <col min="775" max="775" width="2.85546875" style="72" customWidth="1"/>
    <col min="776" max="777" width="9.85546875" style="72" customWidth="1"/>
    <col min="778" max="778" width="2.5703125" style="72" customWidth="1"/>
    <col min="779" max="779" width="9.85546875" style="72" customWidth="1"/>
    <col min="780" max="780" width="2.85546875" style="72" customWidth="1"/>
    <col min="781" max="781" width="9.85546875" style="72" customWidth="1"/>
    <col min="782" max="782" width="4" style="72" customWidth="1"/>
    <col min="783" max="1024" width="8.85546875" style="72"/>
    <col min="1025" max="1025" width="43.85546875" style="72" customWidth="1"/>
    <col min="1026" max="1026" width="9.85546875" style="72" customWidth="1"/>
    <col min="1027" max="1027" width="8.7109375" style="72" customWidth="1"/>
    <col min="1028" max="1028" width="2.5703125" style="72" customWidth="1"/>
    <col min="1029" max="1030" width="9.85546875" style="72" customWidth="1"/>
    <col min="1031" max="1031" width="2.85546875" style="72" customWidth="1"/>
    <col min="1032" max="1033" width="9.85546875" style="72" customWidth="1"/>
    <col min="1034" max="1034" width="2.5703125" style="72" customWidth="1"/>
    <col min="1035" max="1035" width="9.85546875" style="72" customWidth="1"/>
    <col min="1036" max="1036" width="2.85546875" style="72" customWidth="1"/>
    <col min="1037" max="1037" width="9.85546875" style="72" customWidth="1"/>
    <col min="1038" max="1038" width="4" style="72" customWidth="1"/>
    <col min="1039" max="1280" width="8.85546875" style="72"/>
    <col min="1281" max="1281" width="43.85546875" style="72" customWidth="1"/>
    <col min="1282" max="1282" width="9.85546875" style="72" customWidth="1"/>
    <col min="1283" max="1283" width="8.7109375" style="72" customWidth="1"/>
    <col min="1284" max="1284" width="2.5703125" style="72" customWidth="1"/>
    <col min="1285" max="1286" width="9.85546875" style="72" customWidth="1"/>
    <col min="1287" max="1287" width="2.85546875" style="72" customWidth="1"/>
    <col min="1288" max="1289" width="9.85546875" style="72" customWidth="1"/>
    <col min="1290" max="1290" width="2.5703125" style="72" customWidth="1"/>
    <col min="1291" max="1291" width="9.85546875" style="72" customWidth="1"/>
    <col min="1292" max="1292" width="2.85546875" style="72" customWidth="1"/>
    <col min="1293" max="1293" width="9.85546875" style="72" customWidth="1"/>
    <col min="1294" max="1294" width="4" style="72" customWidth="1"/>
    <col min="1295" max="1536" width="8.85546875" style="72"/>
    <col min="1537" max="1537" width="43.85546875" style="72" customWidth="1"/>
    <col min="1538" max="1538" width="9.85546875" style="72" customWidth="1"/>
    <col min="1539" max="1539" width="8.7109375" style="72" customWidth="1"/>
    <col min="1540" max="1540" width="2.5703125" style="72" customWidth="1"/>
    <col min="1541" max="1542" width="9.85546875" style="72" customWidth="1"/>
    <col min="1543" max="1543" width="2.85546875" style="72" customWidth="1"/>
    <col min="1544" max="1545" width="9.85546875" style="72" customWidth="1"/>
    <col min="1546" max="1546" width="2.5703125" style="72" customWidth="1"/>
    <col min="1547" max="1547" width="9.85546875" style="72" customWidth="1"/>
    <col min="1548" max="1548" width="2.85546875" style="72" customWidth="1"/>
    <col min="1549" max="1549" width="9.85546875" style="72" customWidth="1"/>
    <col min="1550" max="1550" width="4" style="72" customWidth="1"/>
    <col min="1551" max="1792" width="8.85546875" style="72"/>
    <col min="1793" max="1793" width="43.85546875" style="72" customWidth="1"/>
    <col min="1794" max="1794" width="9.85546875" style="72" customWidth="1"/>
    <col min="1795" max="1795" width="8.7109375" style="72" customWidth="1"/>
    <col min="1796" max="1796" width="2.5703125" style="72" customWidth="1"/>
    <col min="1797" max="1798" width="9.85546875" style="72" customWidth="1"/>
    <col min="1799" max="1799" width="2.85546875" style="72" customWidth="1"/>
    <col min="1800" max="1801" width="9.85546875" style="72" customWidth="1"/>
    <col min="1802" max="1802" width="2.5703125" style="72" customWidth="1"/>
    <col min="1803" max="1803" width="9.85546875" style="72" customWidth="1"/>
    <col min="1804" max="1804" width="2.85546875" style="72" customWidth="1"/>
    <col min="1805" max="1805" width="9.85546875" style="72" customWidth="1"/>
    <col min="1806" max="1806" width="4" style="72" customWidth="1"/>
    <col min="1807" max="2048" width="8.85546875" style="72"/>
    <col min="2049" max="2049" width="43.85546875" style="72" customWidth="1"/>
    <col min="2050" max="2050" width="9.85546875" style="72" customWidth="1"/>
    <col min="2051" max="2051" width="8.7109375" style="72" customWidth="1"/>
    <col min="2052" max="2052" width="2.5703125" style="72" customWidth="1"/>
    <col min="2053" max="2054" width="9.85546875" style="72" customWidth="1"/>
    <col min="2055" max="2055" width="2.85546875" style="72" customWidth="1"/>
    <col min="2056" max="2057" width="9.85546875" style="72" customWidth="1"/>
    <col min="2058" max="2058" width="2.5703125" style="72" customWidth="1"/>
    <col min="2059" max="2059" width="9.85546875" style="72" customWidth="1"/>
    <col min="2060" max="2060" width="2.85546875" style="72" customWidth="1"/>
    <col min="2061" max="2061" width="9.85546875" style="72" customWidth="1"/>
    <col min="2062" max="2062" width="4" style="72" customWidth="1"/>
    <col min="2063" max="2304" width="8.85546875" style="72"/>
    <col min="2305" max="2305" width="43.85546875" style="72" customWidth="1"/>
    <col min="2306" max="2306" width="9.85546875" style="72" customWidth="1"/>
    <col min="2307" max="2307" width="8.7109375" style="72" customWidth="1"/>
    <col min="2308" max="2308" width="2.5703125" style="72" customWidth="1"/>
    <col min="2309" max="2310" width="9.85546875" style="72" customWidth="1"/>
    <col min="2311" max="2311" width="2.85546875" style="72" customWidth="1"/>
    <col min="2312" max="2313" width="9.85546875" style="72" customWidth="1"/>
    <col min="2314" max="2314" width="2.5703125" style="72" customWidth="1"/>
    <col min="2315" max="2315" width="9.85546875" style="72" customWidth="1"/>
    <col min="2316" max="2316" width="2.85546875" style="72" customWidth="1"/>
    <col min="2317" max="2317" width="9.85546875" style="72" customWidth="1"/>
    <col min="2318" max="2318" width="4" style="72" customWidth="1"/>
    <col min="2319" max="2560" width="8.85546875" style="72"/>
    <col min="2561" max="2561" width="43.85546875" style="72" customWidth="1"/>
    <col min="2562" max="2562" width="9.85546875" style="72" customWidth="1"/>
    <col min="2563" max="2563" width="8.7109375" style="72" customWidth="1"/>
    <col min="2564" max="2564" width="2.5703125" style="72" customWidth="1"/>
    <col min="2565" max="2566" width="9.85546875" style="72" customWidth="1"/>
    <col min="2567" max="2567" width="2.85546875" style="72" customWidth="1"/>
    <col min="2568" max="2569" width="9.85546875" style="72" customWidth="1"/>
    <col min="2570" max="2570" width="2.5703125" style="72" customWidth="1"/>
    <col min="2571" max="2571" width="9.85546875" style="72" customWidth="1"/>
    <col min="2572" max="2572" width="2.85546875" style="72" customWidth="1"/>
    <col min="2573" max="2573" width="9.85546875" style="72" customWidth="1"/>
    <col min="2574" max="2574" width="4" style="72" customWidth="1"/>
    <col min="2575" max="2816" width="8.85546875" style="72"/>
    <col min="2817" max="2817" width="43.85546875" style="72" customWidth="1"/>
    <col min="2818" max="2818" width="9.85546875" style="72" customWidth="1"/>
    <col min="2819" max="2819" width="8.7109375" style="72" customWidth="1"/>
    <col min="2820" max="2820" width="2.5703125" style="72" customWidth="1"/>
    <col min="2821" max="2822" width="9.85546875" style="72" customWidth="1"/>
    <col min="2823" max="2823" width="2.85546875" style="72" customWidth="1"/>
    <col min="2824" max="2825" width="9.85546875" style="72" customWidth="1"/>
    <col min="2826" max="2826" width="2.5703125" style="72" customWidth="1"/>
    <col min="2827" max="2827" width="9.85546875" style="72" customWidth="1"/>
    <col min="2828" max="2828" width="2.85546875" style="72" customWidth="1"/>
    <col min="2829" max="2829" width="9.85546875" style="72" customWidth="1"/>
    <col min="2830" max="2830" width="4" style="72" customWidth="1"/>
    <col min="2831" max="3072" width="8.85546875" style="72"/>
    <col min="3073" max="3073" width="43.85546875" style="72" customWidth="1"/>
    <col min="3074" max="3074" width="9.85546875" style="72" customWidth="1"/>
    <col min="3075" max="3075" width="8.7109375" style="72" customWidth="1"/>
    <col min="3076" max="3076" width="2.5703125" style="72" customWidth="1"/>
    <col min="3077" max="3078" width="9.85546875" style="72" customWidth="1"/>
    <col min="3079" max="3079" width="2.85546875" style="72" customWidth="1"/>
    <col min="3080" max="3081" width="9.85546875" style="72" customWidth="1"/>
    <col min="3082" max="3082" width="2.5703125" style="72" customWidth="1"/>
    <col min="3083" max="3083" width="9.85546875" style="72" customWidth="1"/>
    <col min="3084" max="3084" width="2.85546875" style="72" customWidth="1"/>
    <col min="3085" max="3085" width="9.85546875" style="72" customWidth="1"/>
    <col min="3086" max="3086" width="4" style="72" customWidth="1"/>
    <col min="3087" max="3328" width="8.85546875" style="72"/>
    <col min="3329" max="3329" width="43.85546875" style="72" customWidth="1"/>
    <col min="3330" max="3330" width="9.85546875" style="72" customWidth="1"/>
    <col min="3331" max="3331" width="8.7109375" style="72" customWidth="1"/>
    <col min="3332" max="3332" width="2.5703125" style="72" customWidth="1"/>
    <col min="3333" max="3334" width="9.85546875" style="72" customWidth="1"/>
    <col min="3335" max="3335" width="2.85546875" style="72" customWidth="1"/>
    <col min="3336" max="3337" width="9.85546875" style="72" customWidth="1"/>
    <col min="3338" max="3338" width="2.5703125" style="72" customWidth="1"/>
    <col min="3339" max="3339" width="9.85546875" style="72" customWidth="1"/>
    <col min="3340" max="3340" width="2.85546875" style="72" customWidth="1"/>
    <col min="3341" max="3341" width="9.85546875" style="72" customWidth="1"/>
    <col min="3342" max="3342" width="4" style="72" customWidth="1"/>
    <col min="3343" max="3584" width="8.85546875" style="72"/>
    <col min="3585" max="3585" width="43.85546875" style="72" customWidth="1"/>
    <col min="3586" max="3586" width="9.85546875" style="72" customWidth="1"/>
    <col min="3587" max="3587" width="8.7109375" style="72" customWidth="1"/>
    <col min="3588" max="3588" width="2.5703125" style="72" customWidth="1"/>
    <col min="3589" max="3590" width="9.85546875" style="72" customWidth="1"/>
    <col min="3591" max="3591" width="2.85546875" style="72" customWidth="1"/>
    <col min="3592" max="3593" width="9.85546875" style="72" customWidth="1"/>
    <col min="3594" max="3594" width="2.5703125" style="72" customWidth="1"/>
    <col min="3595" max="3595" width="9.85546875" style="72" customWidth="1"/>
    <col min="3596" max="3596" width="2.85546875" style="72" customWidth="1"/>
    <col min="3597" max="3597" width="9.85546875" style="72" customWidth="1"/>
    <col min="3598" max="3598" width="4" style="72" customWidth="1"/>
    <col min="3599" max="3840" width="8.85546875" style="72"/>
    <col min="3841" max="3841" width="43.85546875" style="72" customWidth="1"/>
    <col min="3842" max="3842" width="9.85546875" style="72" customWidth="1"/>
    <col min="3843" max="3843" width="8.7109375" style="72" customWidth="1"/>
    <col min="3844" max="3844" width="2.5703125" style="72" customWidth="1"/>
    <col min="3845" max="3846" width="9.85546875" style="72" customWidth="1"/>
    <col min="3847" max="3847" width="2.85546875" style="72" customWidth="1"/>
    <col min="3848" max="3849" width="9.85546875" style="72" customWidth="1"/>
    <col min="3850" max="3850" width="2.5703125" style="72" customWidth="1"/>
    <col min="3851" max="3851" width="9.85546875" style="72" customWidth="1"/>
    <col min="3852" max="3852" width="2.85546875" style="72" customWidth="1"/>
    <col min="3853" max="3853" width="9.85546875" style="72" customWidth="1"/>
    <col min="3854" max="3854" width="4" style="72" customWidth="1"/>
    <col min="3855" max="4096" width="8.85546875" style="72"/>
    <col min="4097" max="4097" width="43.85546875" style="72" customWidth="1"/>
    <col min="4098" max="4098" width="9.85546875" style="72" customWidth="1"/>
    <col min="4099" max="4099" width="8.7109375" style="72" customWidth="1"/>
    <col min="4100" max="4100" width="2.5703125" style="72" customWidth="1"/>
    <col min="4101" max="4102" width="9.85546875" style="72" customWidth="1"/>
    <col min="4103" max="4103" width="2.85546875" style="72" customWidth="1"/>
    <col min="4104" max="4105" width="9.85546875" style="72" customWidth="1"/>
    <col min="4106" max="4106" width="2.5703125" style="72" customWidth="1"/>
    <col min="4107" max="4107" width="9.85546875" style="72" customWidth="1"/>
    <col min="4108" max="4108" width="2.85546875" style="72" customWidth="1"/>
    <col min="4109" max="4109" width="9.85546875" style="72" customWidth="1"/>
    <col min="4110" max="4110" width="4" style="72" customWidth="1"/>
    <col min="4111" max="4352" width="8.85546875" style="72"/>
    <col min="4353" max="4353" width="43.85546875" style="72" customWidth="1"/>
    <col min="4354" max="4354" width="9.85546875" style="72" customWidth="1"/>
    <col min="4355" max="4355" width="8.7109375" style="72" customWidth="1"/>
    <col min="4356" max="4356" width="2.5703125" style="72" customWidth="1"/>
    <col min="4357" max="4358" width="9.85546875" style="72" customWidth="1"/>
    <col min="4359" max="4359" width="2.85546875" style="72" customWidth="1"/>
    <col min="4360" max="4361" width="9.85546875" style="72" customWidth="1"/>
    <col min="4362" max="4362" width="2.5703125" style="72" customWidth="1"/>
    <col min="4363" max="4363" width="9.85546875" style="72" customWidth="1"/>
    <col min="4364" max="4364" width="2.85546875" style="72" customWidth="1"/>
    <col min="4365" max="4365" width="9.85546875" style="72" customWidth="1"/>
    <col min="4366" max="4366" width="4" style="72" customWidth="1"/>
    <col min="4367" max="4608" width="8.85546875" style="72"/>
    <col min="4609" max="4609" width="43.85546875" style="72" customWidth="1"/>
    <col min="4610" max="4610" width="9.85546875" style="72" customWidth="1"/>
    <col min="4611" max="4611" width="8.7109375" style="72" customWidth="1"/>
    <col min="4612" max="4612" width="2.5703125" style="72" customWidth="1"/>
    <col min="4613" max="4614" width="9.85546875" style="72" customWidth="1"/>
    <col min="4615" max="4615" width="2.85546875" style="72" customWidth="1"/>
    <col min="4616" max="4617" width="9.85546875" style="72" customWidth="1"/>
    <col min="4618" max="4618" width="2.5703125" style="72" customWidth="1"/>
    <col min="4619" max="4619" width="9.85546875" style="72" customWidth="1"/>
    <col min="4620" max="4620" width="2.85546875" style="72" customWidth="1"/>
    <col min="4621" max="4621" width="9.85546875" style="72" customWidth="1"/>
    <col min="4622" max="4622" width="4" style="72" customWidth="1"/>
    <col min="4623" max="4864" width="8.85546875" style="72"/>
    <col min="4865" max="4865" width="43.85546875" style="72" customWidth="1"/>
    <col min="4866" max="4866" width="9.85546875" style="72" customWidth="1"/>
    <col min="4867" max="4867" width="8.7109375" style="72" customWidth="1"/>
    <col min="4868" max="4868" width="2.5703125" style="72" customWidth="1"/>
    <col min="4869" max="4870" width="9.85546875" style="72" customWidth="1"/>
    <col min="4871" max="4871" width="2.85546875" style="72" customWidth="1"/>
    <col min="4872" max="4873" width="9.85546875" style="72" customWidth="1"/>
    <col min="4874" max="4874" width="2.5703125" style="72" customWidth="1"/>
    <col min="4875" max="4875" width="9.85546875" style="72" customWidth="1"/>
    <col min="4876" max="4876" width="2.85546875" style="72" customWidth="1"/>
    <col min="4877" max="4877" width="9.85546875" style="72" customWidth="1"/>
    <col min="4878" max="4878" width="4" style="72" customWidth="1"/>
    <col min="4879" max="5120" width="8.85546875" style="72"/>
    <col min="5121" max="5121" width="43.85546875" style="72" customWidth="1"/>
    <col min="5122" max="5122" width="9.85546875" style="72" customWidth="1"/>
    <col min="5123" max="5123" width="8.7109375" style="72" customWidth="1"/>
    <col min="5124" max="5124" width="2.5703125" style="72" customWidth="1"/>
    <col min="5125" max="5126" width="9.85546875" style="72" customWidth="1"/>
    <col min="5127" max="5127" width="2.85546875" style="72" customWidth="1"/>
    <col min="5128" max="5129" width="9.85546875" style="72" customWidth="1"/>
    <col min="5130" max="5130" width="2.5703125" style="72" customWidth="1"/>
    <col min="5131" max="5131" width="9.85546875" style="72" customWidth="1"/>
    <col min="5132" max="5132" width="2.85546875" style="72" customWidth="1"/>
    <col min="5133" max="5133" width="9.85546875" style="72" customWidth="1"/>
    <col min="5134" max="5134" width="4" style="72" customWidth="1"/>
    <col min="5135" max="5376" width="8.85546875" style="72"/>
    <col min="5377" max="5377" width="43.85546875" style="72" customWidth="1"/>
    <col min="5378" max="5378" width="9.85546875" style="72" customWidth="1"/>
    <col min="5379" max="5379" width="8.7109375" style="72" customWidth="1"/>
    <col min="5380" max="5380" width="2.5703125" style="72" customWidth="1"/>
    <col min="5381" max="5382" width="9.85546875" style="72" customWidth="1"/>
    <col min="5383" max="5383" width="2.85546875" style="72" customWidth="1"/>
    <col min="5384" max="5385" width="9.85546875" style="72" customWidth="1"/>
    <col min="5386" max="5386" width="2.5703125" style="72" customWidth="1"/>
    <col min="5387" max="5387" width="9.85546875" style="72" customWidth="1"/>
    <col min="5388" max="5388" width="2.85546875" style="72" customWidth="1"/>
    <col min="5389" max="5389" width="9.85546875" style="72" customWidth="1"/>
    <col min="5390" max="5390" width="4" style="72" customWidth="1"/>
    <col min="5391" max="5632" width="8.85546875" style="72"/>
    <col min="5633" max="5633" width="43.85546875" style="72" customWidth="1"/>
    <col min="5634" max="5634" width="9.85546875" style="72" customWidth="1"/>
    <col min="5635" max="5635" width="8.7109375" style="72" customWidth="1"/>
    <col min="5636" max="5636" width="2.5703125" style="72" customWidth="1"/>
    <col min="5637" max="5638" width="9.85546875" style="72" customWidth="1"/>
    <col min="5639" max="5639" width="2.85546875" style="72" customWidth="1"/>
    <col min="5640" max="5641" width="9.85546875" style="72" customWidth="1"/>
    <col min="5642" max="5642" width="2.5703125" style="72" customWidth="1"/>
    <col min="5643" max="5643" width="9.85546875" style="72" customWidth="1"/>
    <col min="5644" max="5644" width="2.85546875" style="72" customWidth="1"/>
    <col min="5645" max="5645" width="9.85546875" style="72" customWidth="1"/>
    <col min="5646" max="5646" width="4" style="72" customWidth="1"/>
    <col min="5647" max="5888" width="8.85546875" style="72"/>
    <col min="5889" max="5889" width="43.85546875" style="72" customWidth="1"/>
    <col min="5890" max="5890" width="9.85546875" style="72" customWidth="1"/>
    <col min="5891" max="5891" width="8.7109375" style="72" customWidth="1"/>
    <col min="5892" max="5892" width="2.5703125" style="72" customWidth="1"/>
    <col min="5893" max="5894" width="9.85546875" style="72" customWidth="1"/>
    <col min="5895" max="5895" width="2.85546875" style="72" customWidth="1"/>
    <col min="5896" max="5897" width="9.85546875" style="72" customWidth="1"/>
    <col min="5898" max="5898" width="2.5703125" style="72" customWidth="1"/>
    <col min="5899" max="5899" width="9.85546875" style="72" customWidth="1"/>
    <col min="5900" max="5900" width="2.85546875" style="72" customWidth="1"/>
    <col min="5901" max="5901" width="9.85546875" style="72" customWidth="1"/>
    <col min="5902" max="5902" width="4" style="72" customWidth="1"/>
    <col min="5903" max="6144" width="8.85546875" style="72"/>
    <col min="6145" max="6145" width="43.85546875" style="72" customWidth="1"/>
    <col min="6146" max="6146" width="9.85546875" style="72" customWidth="1"/>
    <col min="6147" max="6147" width="8.7109375" style="72" customWidth="1"/>
    <col min="6148" max="6148" width="2.5703125" style="72" customWidth="1"/>
    <col min="6149" max="6150" width="9.85546875" style="72" customWidth="1"/>
    <col min="6151" max="6151" width="2.85546875" style="72" customWidth="1"/>
    <col min="6152" max="6153" width="9.85546875" style="72" customWidth="1"/>
    <col min="6154" max="6154" width="2.5703125" style="72" customWidth="1"/>
    <col min="6155" max="6155" width="9.85546875" style="72" customWidth="1"/>
    <col min="6156" max="6156" width="2.85546875" style="72" customWidth="1"/>
    <col min="6157" max="6157" width="9.85546875" style="72" customWidth="1"/>
    <col min="6158" max="6158" width="4" style="72" customWidth="1"/>
    <col min="6159" max="6400" width="8.85546875" style="72"/>
    <col min="6401" max="6401" width="43.85546875" style="72" customWidth="1"/>
    <col min="6402" max="6402" width="9.85546875" style="72" customWidth="1"/>
    <col min="6403" max="6403" width="8.7109375" style="72" customWidth="1"/>
    <col min="6404" max="6404" width="2.5703125" style="72" customWidth="1"/>
    <col min="6405" max="6406" width="9.85546875" style="72" customWidth="1"/>
    <col min="6407" max="6407" width="2.85546875" style="72" customWidth="1"/>
    <col min="6408" max="6409" width="9.85546875" style="72" customWidth="1"/>
    <col min="6410" max="6410" width="2.5703125" style="72" customWidth="1"/>
    <col min="6411" max="6411" width="9.85546875" style="72" customWidth="1"/>
    <col min="6412" max="6412" width="2.85546875" style="72" customWidth="1"/>
    <col min="6413" max="6413" width="9.85546875" style="72" customWidth="1"/>
    <col min="6414" max="6414" width="4" style="72" customWidth="1"/>
    <col min="6415" max="6656" width="8.85546875" style="72"/>
    <col min="6657" max="6657" width="43.85546875" style="72" customWidth="1"/>
    <col min="6658" max="6658" width="9.85546875" style="72" customWidth="1"/>
    <col min="6659" max="6659" width="8.7109375" style="72" customWidth="1"/>
    <col min="6660" max="6660" width="2.5703125" style="72" customWidth="1"/>
    <col min="6661" max="6662" width="9.85546875" style="72" customWidth="1"/>
    <col min="6663" max="6663" width="2.85546875" style="72" customWidth="1"/>
    <col min="6664" max="6665" width="9.85546875" style="72" customWidth="1"/>
    <col min="6666" max="6666" width="2.5703125" style="72" customWidth="1"/>
    <col min="6667" max="6667" width="9.85546875" style="72" customWidth="1"/>
    <col min="6668" max="6668" width="2.85546875" style="72" customWidth="1"/>
    <col min="6669" max="6669" width="9.85546875" style="72" customWidth="1"/>
    <col min="6670" max="6670" width="4" style="72" customWidth="1"/>
    <col min="6671" max="6912" width="8.85546875" style="72"/>
    <col min="6913" max="6913" width="43.85546875" style="72" customWidth="1"/>
    <col min="6914" max="6914" width="9.85546875" style="72" customWidth="1"/>
    <col min="6915" max="6915" width="8.7109375" style="72" customWidth="1"/>
    <col min="6916" max="6916" width="2.5703125" style="72" customWidth="1"/>
    <col min="6917" max="6918" width="9.85546875" style="72" customWidth="1"/>
    <col min="6919" max="6919" width="2.85546875" style="72" customWidth="1"/>
    <col min="6920" max="6921" width="9.85546875" style="72" customWidth="1"/>
    <col min="6922" max="6922" width="2.5703125" style="72" customWidth="1"/>
    <col min="6923" max="6923" width="9.85546875" style="72" customWidth="1"/>
    <col min="6924" max="6924" width="2.85546875" style="72" customWidth="1"/>
    <col min="6925" max="6925" width="9.85546875" style="72" customWidth="1"/>
    <col min="6926" max="6926" width="4" style="72" customWidth="1"/>
    <col min="6927" max="7168" width="8.85546875" style="72"/>
    <col min="7169" max="7169" width="43.85546875" style="72" customWidth="1"/>
    <col min="7170" max="7170" width="9.85546875" style="72" customWidth="1"/>
    <col min="7171" max="7171" width="8.7109375" style="72" customWidth="1"/>
    <col min="7172" max="7172" width="2.5703125" style="72" customWidth="1"/>
    <col min="7173" max="7174" width="9.85546875" style="72" customWidth="1"/>
    <col min="7175" max="7175" width="2.85546875" style="72" customWidth="1"/>
    <col min="7176" max="7177" width="9.85546875" style="72" customWidth="1"/>
    <col min="7178" max="7178" width="2.5703125" style="72" customWidth="1"/>
    <col min="7179" max="7179" width="9.85546875" style="72" customWidth="1"/>
    <col min="7180" max="7180" width="2.85546875" style="72" customWidth="1"/>
    <col min="7181" max="7181" width="9.85546875" style="72" customWidth="1"/>
    <col min="7182" max="7182" width="4" style="72" customWidth="1"/>
    <col min="7183" max="7424" width="8.85546875" style="72"/>
    <col min="7425" max="7425" width="43.85546875" style="72" customWidth="1"/>
    <col min="7426" max="7426" width="9.85546875" style="72" customWidth="1"/>
    <col min="7427" max="7427" width="8.7109375" style="72" customWidth="1"/>
    <col min="7428" max="7428" width="2.5703125" style="72" customWidth="1"/>
    <col min="7429" max="7430" width="9.85546875" style="72" customWidth="1"/>
    <col min="7431" max="7431" width="2.85546875" style="72" customWidth="1"/>
    <col min="7432" max="7433" width="9.85546875" style="72" customWidth="1"/>
    <col min="7434" max="7434" width="2.5703125" style="72" customWidth="1"/>
    <col min="7435" max="7435" width="9.85546875" style="72" customWidth="1"/>
    <col min="7436" max="7436" width="2.85546875" style="72" customWidth="1"/>
    <col min="7437" max="7437" width="9.85546875" style="72" customWidth="1"/>
    <col min="7438" max="7438" width="4" style="72" customWidth="1"/>
    <col min="7439" max="7680" width="8.85546875" style="72"/>
    <col min="7681" max="7681" width="43.85546875" style="72" customWidth="1"/>
    <col min="7682" max="7682" width="9.85546875" style="72" customWidth="1"/>
    <col min="7683" max="7683" width="8.7109375" style="72" customWidth="1"/>
    <col min="7684" max="7684" width="2.5703125" style="72" customWidth="1"/>
    <col min="7685" max="7686" width="9.85546875" style="72" customWidth="1"/>
    <col min="7687" max="7687" width="2.85546875" style="72" customWidth="1"/>
    <col min="7688" max="7689" width="9.85546875" style="72" customWidth="1"/>
    <col min="7690" max="7690" width="2.5703125" style="72" customWidth="1"/>
    <col min="7691" max="7691" width="9.85546875" style="72" customWidth="1"/>
    <col min="7692" max="7692" width="2.85546875" style="72" customWidth="1"/>
    <col min="7693" max="7693" width="9.85546875" style="72" customWidth="1"/>
    <col min="7694" max="7694" width="4" style="72" customWidth="1"/>
    <col min="7695" max="7936" width="8.85546875" style="72"/>
    <col min="7937" max="7937" width="43.85546875" style="72" customWidth="1"/>
    <col min="7938" max="7938" width="9.85546875" style="72" customWidth="1"/>
    <col min="7939" max="7939" width="8.7109375" style="72" customWidth="1"/>
    <col min="7940" max="7940" width="2.5703125" style="72" customWidth="1"/>
    <col min="7941" max="7942" width="9.85546875" style="72" customWidth="1"/>
    <col min="7943" max="7943" width="2.85546875" style="72" customWidth="1"/>
    <col min="7944" max="7945" width="9.85546875" style="72" customWidth="1"/>
    <col min="7946" max="7946" width="2.5703125" style="72" customWidth="1"/>
    <col min="7947" max="7947" width="9.85546875" style="72" customWidth="1"/>
    <col min="7948" max="7948" width="2.85546875" style="72" customWidth="1"/>
    <col min="7949" max="7949" width="9.85546875" style="72" customWidth="1"/>
    <col min="7950" max="7950" width="4" style="72" customWidth="1"/>
    <col min="7951" max="8192" width="8.85546875" style="72"/>
    <col min="8193" max="8193" width="43.85546875" style="72" customWidth="1"/>
    <col min="8194" max="8194" width="9.85546875" style="72" customWidth="1"/>
    <col min="8195" max="8195" width="8.7109375" style="72" customWidth="1"/>
    <col min="8196" max="8196" width="2.5703125" style="72" customWidth="1"/>
    <col min="8197" max="8198" width="9.85546875" style="72" customWidth="1"/>
    <col min="8199" max="8199" width="2.85546875" style="72" customWidth="1"/>
    <col min="8200" max="8201" width="9.85546875" style="72" customWidth="1"/>
    <col min="8202" max="8202" width="2.5703125" style="72" customWidth="1"/>
    <col min="8203" max="8203" width="9.85546875" style="72" customWidth="1"/>
    <col min="8204" max="8204" width="2.85546875" style="72" customWidth="1"/>
    <col min="8205" max="8205" width="9.85546875" style="72" customWidth="1"/>
    <col min="8206" max="8206" width="4" style="72" customWidth="1"/>
    <col min="8207" max="8448" width="8.85546875" style="72"/>
    <col min="8449" max="8449" width="43.85546875" style="72" customWidth="1"/>
    <col min="8450" max="8450" width="9.85546875" style="72" customWidth="1"/>
    <col min="8451" max="8451" width="8.7109375" style="72" customWidth="1"/>
    <col min="8452" max="8452" width="2.5703125" style="72" customWidth="1"/>
    <col min="8453" max="8454" width="9.85546875" style="72" customWidth="1"/>
    <col min="8455" max="8455" width="2.85546875" style="72" customWidth="1"/>
    <col min="8456" max="8457" width="9.85546875" style="72" customWidth="1"/>
    <col min="8458" max="8458" width="2.5703125" style="72" customWidth="1"/>
    <col min="8459" max="8459" width="9.85546875" style="72" customWidth="1"/>
    <col min="8460" max="8460" width="2.85546875" style="72" customWidth="1"/>
    <col min="8461" max="8461" width="9.85546875" style="72" customWidth="1"/>
    <col min="8462" max="8462" width="4" style="72" customWidth="1"/>
    <col min="8463" max="8704" width="8.85546875" style="72"/>
    <col min="8705" max="8705" width="43.85546875" style="72" customWidth="1"/>
    <col min="8706" max="8706" width="9.85546875" style="72" customWidth="1"/>
    <col min="8707" max="8707" width="8.7109375" style="72" customWidth="1"/>
    <col min="8708" max="8708" width="2.5703125" style="72" customWidth="1"/>
    <col min="8709" max="8710" width="9.85546875" style="72" customWidth="1"/>
    <col min="8711" max="8711" width="2.85546875" style="72" customWidth="1"/>
    <col min="8712" max="8713" width="9.85546875" style="72" customWidth="1"/>
    <col min="8714" max="8714" width="2.5703125" style="72" customWidth="1"/>
    <col min="8715" max="8715" width="9.85546875" style="72" customWidth="1"/>
    <col min="8716" max="8716" width="2.85546875" style="72" customWidth="1"/>
    <col min="8717" max="8717" width="9.85546875" style="72" customWidth="1"/>
    <col min="8718" max="8718" width="4" style="72" customWidth="1"/>
    <col min="8719" max="8960" width="8.85546875" style="72"/>
    <col min="8961" max="8961" width="43.85546875" style="72" customWidth="1"/>
    <col min="8962" max="8962" width="9.85546875" style="72" customWidth="1"/>
    <col min="8963" max="8963" width="8.7109375" style="72" customWidth="1"/>
    <col min="8964" max="8964" width="2.5703125" style="72" customWidth="1"/>
    <col min="8965" max="8966" width="9.85546875" style="72" customWidth="1"/>
    <col min="8967" max="8967" width="2.85546875" style="72" customWidth="1"/>
    <col min="8968" max="8969" width="9.85546875" style="72" customWidth="1"/>
    <col min="8970" max="8970" width="2.5703125" style="72" customWidth="1"/>
    <col min="8971" max="8971" width="9.85546875" style="72" customWidth="1"/>
    <col min="8972" max="8972" width="2.85546875" style="72" customWidth="1"/>
    <col min="8973" max="8973" width="9.85546875" style="72" customWidth="1"/>
    <col min="8974" max="8974" width="4" style="72" customWidth="1"/>
    <col min="8975" max="9216" width="8.85546875" style="72"/>
    <col min="9217" max="9217" width="43.85546875" style="72" customWidth="1"/>
    <col min="9218" max="9218" width="9.85546875" style="72" customWidth="1"/>
    <col min="9219" max="9219" width="8.7109375" style="72" customWidth="1"/>
    <col min="9220" max="9220" width="2.5703125" style="72" customWidth="1"/>
    <col min="9221" max="9222" width="9.85546875" style="72" customWidth="1"/>
    <col min="9223" max="9223" width="2.85546875" style="72" customWidth="1"/>
    <col min="9224" max="9225" width="9.85546875" style="72" customWidth="1"/>
    <col min="9226" max="9226" width="2.5703125" style="72" customWidth="1"/>
    <col min="9227" max="9227" width="9.85546875" style="72" customWidth="1"/>
    <col min="9228" max="9228" width="2.85546875" style="72" customWidth="1"/>
    <col min="9229" max="9229" width="9.85546875" style="72" customWidth="1"/>
    <col min="9230" max="9230" width="4" style="72" customWidth="1"/>
    <col min="9231" max="9472" width="8.85546875" style="72"/>
    <col min="9473" max="9473" width="43.85546875" style="72" customWidth="1"/>
    <col min="9474" max="9474" width="9.85546875" style="72" customWidth="1"/>
    <col min="9475" max="9475" width="8.7109375" style="72" customWidth="1"/>
    <col min="9476" max="9476" width="2.5703125" style="72" customWidth="1"/>
    <col min="9477" max="9478" width="9.85546875" style="72" customWidth="1"/>
    <col min="9479" max="9479" width="2.85546875" style="72" customWidth="1"/>
    <col min="9480" max="9481" width="9.85546875" style="72" customWidth="1"/>
    <col min="9482" max="9482" width="2.5703125" style="72" customWidth="1"/>
    <col min="9483" max="9483" width="9.85546875" style="72" customWidth="1"/>
    <col min="9484" max="9484" width="2.85546875" style="72" customWidth="1"/>
    <col min="9485" max="9485" width="9.85546875" style="72" customWidth="1"/>
    <col min="9486" max="9486" width="4" style="72" customWidth="1"/>
    <col min="9487" max="9728" width="8.85546875" style="72"/>
    <col min="9729" max="9729" width="43.85546875" style="72" customWidth="1"/>
    <col min="9730" max="9730" width="9.85546875" style="72" customWidth="1"/>
    <col min="9731" max="9731" width="8.7109375" style="72" customWidth="1"/>
    <col min="9732" max="9732" width="2.5703125" style="72" customWidth="1"/>
    <col min="9733" max="9734" width="9.85546875" style="72" customWidth="1"/>
    <col min="9735" max="9735" width="2.85546875" style="72" customWidth="1"/>
    <col min="9736" max="9737" width="9.85546875" style="72" customWidth="1"/>
    <col min="9738" max="9738" width="2.5703125" style="72" customWidth="1"/>
    <col min="9739" max="9739" width="9.85546875" style="72" customWidth="1"/>
    <col min="9740" max="9740" width="2.85546875" style="72" customWidth="1"/>
    <col min="9741" max="9741" width="9.85546875" style="72" customWidth="1"/>
    <col min="9742" max="9742" width="4" style="72" customWidth="1"/>
    <col min="9743" max="9984" width="8.85546875" style="72"/>
    <col min="9985" max="9985" width="43.85546875" style="72" customWidth="1"/>
    <col min="9986" max="9986" width="9.85546875" style="72" customWidth="1"/>
    <col min="9987" max="9987" width="8.7109375" style="72" customWidth="1"/>
    <col min="9988" max="9988" width="2.5703125" style="72" customWidth="1"/>
    <col min="9989" max="9990" width="9.85546875" style="72" customWidth="1"/>
    <col min="9991" max="9991" width="2.85546875" style="72" customWidth="1"/>
    <col min="9992" max="9993" width="9.85546875" style="72" customWidth="1"/>
    <col min="9994" max="9994" width="2.5703125" style="72" customWidth="1"/>
    <col min="9995" max="9995" width="9.85546875" style="72" customWidth="1"/>
    <col min="9996" max="9996" width="2.85546875" style="72" customWidth="1"/>
    <col min="9997" max="9997" width="9.85546875" style="72" customWidth="1"/>
    <col min="9998" max="9998" width="4" style="72" customWidth="1"/>
    <col min="9999" max="10240" width="8.85546875" style="72"/>
    <col min="10241" max="10241" width="43.85546875" style="72" customWidth="1"/>
    <col min="10242" max="10242" width="9.85546875" style="72" customWidth="1"/>
    <col min="10243" max="10243" width="8.7109375" style="72" customWidth="1"/>
    <col min="10244" max="10244" width="2.5703125" style="72" customWidth="1"/>
    <col min="10245" max="10246" width="9.85546875" style="72" customWidth="1"/>
    <col min="10247" max="10247" width="2.85546875" style="72" customWidth="1"/>
    <col min="10248" max="10249" width="9.85546875" style="72" customWidth="1"/>
    <col min="10250" max="10250" width="2.5703125" style="72" customWidth="1"/>
    <col min="10251" max="10251" width="9.85546875" style="72" customWidth="1"/>
    <col min="10252" max="10252" width="2.85546875" style="72" customWidth="1"/>
    <col min="10253" max="10253" width="9.85546875" style="72" customWidth="1"/>
    <col min="10254" max="10254" width="4" style="72" customWidth="1"/>
    <col min="10255" max="10496" width="8.85546875" style="72"/>
    <col min="10497" max="10497" width="43.85546875" style="72" customWidth="1"/>
    <col min="10498" max="10498" width="9.85546875" style="72" customWidth="1"/>
    <col min="10499" max="10499" width="8.7109375" style="72" customWidth="1"/>
    <col min="10500" max="10500" width="2.5703125" style="72" customWidth="1"/>
    <col min="10501" max="10502" width="9.85546875" style="72" customWidth="1"/>
    <col min="10503" max="10503" width="2.85546875" style="72" customWidth="1"/>
    <col min="10504" max="10505" width="9.85546875" style="72" customWidth="1"/>
    <col min="10506" max="10506" width="2.5703125" style="72" customWidth="1"/>
    <col min="10507" max="10507" width="9.85546875" style="72" customWidth="1"/>
    <col min="10508" max="10508" width="2.85546875" style="72" customWidth="1"/>
    <col min="10509" max="10509" width="9.85546875" style="72" customWidth="1"/>
    <col min="10510" max="10510" width="4" style="72" customWidth="1"/>
    <col min="10511" max="10752" width="8.85546875" style="72"/>
    <col min="10753" max="10753" width="43.85546875" style="72" customWidth="1"/>
    <col min="10754" max="10754" width="9.85546875" style="72" customWidth="1"/>
    <col min="10755" max="10755" width="8.7109375" style="72" customWidth="1"/>
    <col min="10756" max="10756" width="2.5703125" style="72" customWidth="1"/>
    <col min="10757" max="10758" width="9.85546875" style="72" customWidth="1"/>
    <col min="10759" max="10759" width="2.85546875" style="72" customWidth="1"/>
    <col min="10760" max="10761" width="9.85546875" style="72" customWidth="1"/>
    <col min="10762" max="10762" width="2.5703125" style="72" customWidth="1"/>
    <col min="10763" max="10763" width="9.85546875" style="72" customWidth="1"/>
    <col min="10764" max="10764" width="2.85546875" style="72" customWidth="1"/>
    <col min="10765" max="10765" width="9.85546875" style="72" customWidth="1"/>
    <col min="10766" max="10766" width="4" style="72" customWidth="1"/>
    <col min="10767" max="11008" width="8.85546875" style="72"/>
    <col min="11009" max="11009" width="43.85546875" style="72" customWidth="1"/>
    <col min="11010" max="11010" width="9.85546875" style="72" customWidth="1"/>
    <col min="11011" max="11011" width="8.7109375" style="72" customWidth="1"/>
    <col min="11012" max="11012" width="2.5703125" style="72" customWidth="1"/>
    <col min="11013" max="11014" width="9.85546875" style="72" customWidth="1"/>
    <col min="11015" max="11015" width="2.85546875" style="72" customWidth="1"/>
    <col min="11016" max="11017" width="9.85546875" style="72" customWidth="1"/>
    <col min="11018" max="11018" width="2.5703125" style="72" customWidth="1"/>
    <col min="11019" max="11019" width="9.85546875" style="72" customWidth="1"/>
    <col min="11020" max="11020" width="2.85546875" style="72" customWidth="1"/>
    <col min="11021" max="11021" width="9.85546875" style="72" customWidth="1"/>
    <col min="11022" max="11022" width="4" style="72" customWidth="1"/>
    <col min="11023" max="11264" width="8.85546875" style="72"/>
    <col min="11265" max="11265" width="43.85546875" style="72" customWidth="1"/>
    <col min="11266" max="11266" width="9.85546875" style="72" customWidth="1"/>
    <col min="11267" max="11267" width="8.7109375" style="72" customWidth="1"/>
    <col min="11268" max="11268" width="2.5703125" style="72" customWidth="1"/>
    <col min="11269" max="11270" width="9.85546875" style="72" customWidth="1"/>
    <col min="11271" max="11271" width="2.85546875" style="72" customWidth="1"/>
    <col min="11272" max="11273" width="9.85546875" style="72" customWidth="1"/>
    <col min="11274" max="11274" width="2.5703125" style="72" customWidth="1"/>
    <col min="11275" max="11275" width="9.85546875" style="72" customWidth="1"/>
    <col min="11276" max="11276" width="2.85546875" style="72" customWidth="1"/>
    <col min="11277" max="11277" width="9.85546875" style="72" customWidth="1"/>
    <col min="11278" max="11278" width="4" style="72" customWidth="1"/>
    <col min="11279" max="11520" width="8.85546875" style="72"/>
    <col min="11521" max="11521" width="43.85546875" style="72" customWidth="1"/>
    <col min="11522" max="11522" width="9.85546875" style="72" customWidth="1"/>
    <col min="11523" max="11523" width="8.7109375" style="72" customWidth="1"/>
    <col min="11524" max="11524" width="2.5703125" style="72" customWidth="1"/>
    <col min="11525" max="11526" width="9.85546875" style="72" customWidth="1"/>
    <col min="11527" max="11527" width="2.85546875" style="72" customWidth="1"/>
    <col min="11528" max="11529" width="9.85546875" style="72" customWidth="1"/>
    <col min="11530" max="11530" width="2.5703125" style="72" customWidth="1"/>
    <col min="11531" max="11531" width="9.85546875" style="72" customWidth="1"/>
    <col min="11532" max="11532" width="2.85546875" style="72" customWidth="1"/>
    <col min="11533" max="11533" width="9.85546875" style="72" customWidth="1"/>
    <col min="11534" max="11534" width="4" style="72" customWidth="1"/>
    <col min="11535" max="11776" width="8.85546875" style="72"/>
    <col min="11777" max="11777" width="43.85546875" style="72" customWidth="1"/>
    <col min="11778" max="11778" width="9.85546875" style="72" customWidth="1"/>
    <col min="11779" max="11779" width="8.7109375" style="72" customWidth="1"/>
    <col min="11780" max="11780" width="2.5703125" style="72" customWidth="1"/>
    <col min="11781" max="11782" width="9.85546875" style="72" customWidth="1"/>
    <col min="11783" max="11783" width="2.85546875" style="72" customWidth="1"/>
    <col min="11784" max="11785" width="9.85546875" style="72" customWidth="1"/>
    <col min="11786" max="11786" width="2.5703125" style="72" customWidth="1"/>
    <col min="11787" max="11787" width="9.85546875" style="72" customWidth="1"/>
    <col min="11788" max="11788" width="2.85546875" style="72" customWidth="1"/>
    <col min="11789" max="11789" width="9.85546875" style="72" customWidth="1"/>
    <col min="11790" max="11790" width="4" style="72" customWidth="1"/>
    <col min="11791" max="12032" width="8.85546875" style="72"/>
    <col min="12033" max="12033" width="43.85546875" style="72" customWidth="1"/>
    <col min="12034" max="12034" width="9.85546875" style="72" customWidth="1"/>
    <col min="12035" max="12035" width="8.7109375" style="72" customWidth="1"/>
    <col min="12036" max="12036" width="2.5703125" style="72" customWidth="1"/>
    <col min="12037" max="12038" width="9.85546875" style="72" customWidth="1"/>
    <col min="12039" max="12039" width="2.85546875" style="72" customWidth="1"/>
    <col min="12040" max="12041" width="9.85546875" style="72" customWidth="1"/>
    <col min="12042" max="12042" width="2.5703125" style="72" customWidth="1"/>
    <col min="12043" max="12043" width="9.85546875" style="72" customWidth="1"/>
    <col min="12044" max="12044" width="2.85546875" style="72" customWidth="1"/>
    <col min="12045" max="12045" width="9.85546875" style="72" customWidth="1"/>
    <col min="12046" max="12046" width="4" style="72" customWidth="1"/>
    <col min="12047" max="12288" width="8.85546875" style="72"/>
    <col min="12289" max="12289" width="43.85546875" style="72" customWidth="1"/>
    <col min="12290" max="12290" width="9.85546875" style="72" customWidth="1"/>
    <col min="12291" max="12291" width="8.7109375" style="72" customWidth="1"/>
    <col min="12292" max="12292" width="2.5703125" style="72" customWidth="1"/>
    <col min="12293" max="12294" width="9.85546875" style="72" customWidth="1"/>
    <col min="12295" max="12295" width="2.85546875" style="72" customWidth="1"/>
    <col min="12296" max="12297" width="9.85546875" style="72" customWidth="1"/>
    <col min="12298" max="12298" width="2.5703125" style="72" customWidth="1"/>
    <col min="12299" max="12299" width="9.85546875" style="72" customWidth="1"/>
    <col min="12300" max="12300" width="2.85546875" style="72" customWidth="1"/>
    <col min="12301" max="12301" width="9.85546875" style="72" customWidth="1"/>
    <col min="12302" max="12302" width="4" style="72" customWidth="1"/>
    <col min="12303" max="12544" width="8.85546875" style="72"/>
    <col min="12545" max="12545" width="43.85546875" style="72" customWidth="1"/>
    <col min="12546" max="12546" width="9.85546875" style="72" customWidth="1"/>
    <col min="12547" max="12547" width="8.7109375" style="72" customWidth="1"/>
    <col min="12548" max="12548" width="2.5703125" style="72" customWidth="1"/>
    <col min="12549" max="12550" width="9.85546875" style="72" customWidth="1"/>
    <col min="12551" max="12551" width="2.85546875" style="72" customWidth="1"/>
    <col min="12552" max="12553" width="9.85546875" style="72" customWidth="1"/>
    <col min="12554" max="12554" width="2.5703125" style="72" customWidth="1"/>
    <col min="12555" max="12555" width="9.85546875" style="72" customWidth="1"/>
    <col min="12556" max="12556" width="2.85546875" style="72" customWidth="1"/>
    <col min="12557" max="12557" width="9.85546875" style="72" customWidth="1"/>
    <col min="12558" max="12558" width="4" style="72" customWidth="1"/>
    <col min="12559" max="12800" width="8.85546875" style="72"/>
    <col min="12801" max="12801" width="43.85546875" style="72" customWidth="1"/>
    <col min="12802" max="12802" width="9.85546875" style="72" customWidth="1"/>
    <col min="12803" max="12803" width="8.7109375" style="72" customWidth="1"/>
    <col min="12804" max="12804" width="2.5703125" style="72" customWidth="1"/>
    <col min="12805" max="12806" width="9.85546875" style="72" customWidth="1"/>
    <col min="12807" max="12807" width="2.85546875" style="72" customWidth="1"/>
    <col min="12808" max="12809" width="9.85546875" style="72" customWidth="1"/>
    <col min="12810" max="12810" width="2.5703125" style="72" customWidth="1"/>
    <col min="12811" max="12811" width="9.85546875" style="72" customWidth="1"/>
    <col min="12812" max="12812" width="2.85546875" style="72" customWidth="1"/>
    <col min="12813" max="12813" width="9.85546875" style="72" customWidth="1"/>
    <col min="12814" max="12814" width="4" style="72" customWidth="1"/>
    <col min="12815" max="13056" width="8.85546875" style="72"/>
    <col min="13057" max="13057" width="43.85546875" style="72" customWidth="1"/>
    <col min="13058" max="13058" width="9.85546875" style="72" customWidth="1"/>
    <col min="13059" max="13059" width="8.7109375" style="72" customWidth="1"/>
    <col min="13060" max="13060" width="2.5703125" style="72" customWidth="1"/>
    <col min="13061" max="13062" width="9.85546875" style="72" customWidth="1"/>
    <col min="13063" max="13063" width="2.85546875" style="72" customWidth="1"/>
    <col min="13064" max="13065" width="9.85546875" style="72" customWidth="1"/>
    <col min="13066" max="13066" width="2.5703125" style="72" customWidth="1"/>
    <col min="13067" max="13067" width="9.85546875" style="72" customWidth="1"/>
    <col min="13068" max="13068" width="2.85546875" style="72" customWidth="1"/>
    <col min="13069" max="13069" width="9.85546875" style="72" customWidth="1"/>
    <col min="13070" max="13070" width="4" style="72" customWidth="1"/>
    <col min="13071" max="13312" width="8.85546875" style="72"/>
    <col min="13313" max="13313" width="43.85546875" style="72" customWidth="1"/>
    <col min="13314" max="13314" width="9.85546875" style="72" customWidth="1"/>
    <col min="13315" max="13315" width="8.7109375" style="72" customWidth="1"/>
    <col min="13316" max="13316" width="2.5703125" style="72" customWidth="1"/>
    <col min="13317" max="13318" width="9.85546875" style="72" customWidth="1"/>
    <col min="13319" max="13319" width="2.85546875" style="72" customWidth="1"/>
    <col min="13320" max="13321" width="9.85546875" style="72" customWidth="1"/>
    <col min="13322" max="13322" width="2.5703125" style="72" customWidth="1"/>
    <col min="13323" max="13323" width="9.85546875" style="72" customWidth="1"/>
    <col min="13324" max="13324" width="2.85546875" style="72" customWidth="1"/>
    <col min="13325" max="13325" width="9.85546875" style="72" customWidth="1"/>
    <col min="13326" max="13326" width="4" style="72" customWidth="1"/>
    <col min="13327" max="13568" width="8.85546875" style="72"/>
    <col min="13569" max="13569" width="43.85546875" style="72" customWidth="1"/>
    <col min="13570" max="13570" width="9.85546875" style="72" customWidth="1"/>
    <col min="13571" max="13571" width="8.7109375" style="72" customWidth="1"/>
    <col min="13572" max="13572" width="2.5703125" style="72" customWidth="1"/>
    <col min="13573" max="13574" width="9.85546875" style="72" customWidth="1"/>
    <col min="13575" max="13575" width="2.85546875" style="72" customWidth="1"/>
    <col min="13576" max="13577" width="9.85546875" style="72" customWidth="1"/>
    <col min="13578" max="13578" width="2.5703125" style="72" customWidth="1"/>
    <col min="13579" max="13579" width="9.85546875" style="72" customWidth="1"/>
    <col min="13580" max="13580" width="2.85546875" style="72" customWidth="1"/>
    <col min="13581" max="13581" width="9.85546875" style="72" customWidth="1"/>
    <col min="13582" max="13582" width="4" style="72" customWidth="1"/>
    <col min="13583" max="13824" width="8.85546875" style="72"/>
    <col min="13825" max="13825" width="43.85546875" style="72" customWidth="1"/>
    <col min="13826" max="13826" width="9.85546875" style="72" customWidth="1"/>
    <col min="13827" max="13827" width="8.7109375" style="72" customWidth="1"/>
    <col min="13828" max="13828" width="2.5703125" style="72" customWidth="1"/>
    <col min="13829" max="13830" width="9.85546875" style="72" customWidth="1"/>
    <col min="13831" max="13831" width="2.85546875" style="72" customWidth="1"/>
    <col min="13832" max="13833" width="9.85546875" style="72" customWidth="1"/>
    <col min="13834" max="13834" width="2.5703125" style="72" customWidth="1"/>
    <col min="13835" max="13835" width="9.85546875" style="72" customWidth="1"/>
    <col min="13836" max="13836" width="2.85546875" style="72" customWidth="1"/>
    <col min="13837" max="13837" width="9.85546875" style="72" customWidth="1"/>
    <col min="13838" max="13838" width="4" style="72" customWidth="1"/>
    <col min="13839" max="14080" width="8.85546875" style="72"/>
    <col min="14081" max="14081" width="43.85546875" style="72" customWidth="1"/>
    <col min="14082" max="14082" width="9.85546875" style="72" customWidth="1"/>
    <col min="14083" max="14083" width="8.7109375" style="72" customWidth="1"/>
    <col min="14084" max="14084" width="2.5703125" style="72" customWidth="1"/>
    <col min="14085" max="14086" width="9.85546875" style="72" customWidth="1"/>
    <col min="14087" max="14087" width="2.85546875" style="72" customWidth="1"/>
    <col min="14088" max="14089" width="9.85546875" style="72" customWidth="1"/>
    <col min="14090" max="14090" width="2.5703125" style="72" customWidth="1"/>
    <col min="14091" max="14091" width="9.85546875" style="72" customWidth="1"/>
    <col min="14092" max="14092" width="2.85546875" style="72" customWidth="1"/>
    <col min="14093" max="14093" width="9.85546875" style="72" customWidth="1"/>
    <col min="14094" max="14094" width="4" style="72" customWidth="1"/>
    <col min="14095" max="14336" width="8.85546875" style="72"/>
    <col min="14337" max="14337" width="43.85546875" style="72" customWidth="1"/>
    <col min="14338" max="14338" width="9.85546875" style="72" customWidth="1"/>
    <col min="14339" max="14339" width="8.7109375" style="72" customWidth="1"/>
    <col min="14340" max="14340" width="2.5703125" style="72" customWidth="1"/>
    <col min="14341" max="14342" width="9.85546875" style="72" customWidth="1"/>
    <col min="14343" max="14343" width="2.85546875" style="72" customWidth="1"/>
    <col min="14344" max="14345" width="9.85546875" style="72" customWidth="1"/>
    <col min="14346" max="14346" width="2.5703125" style="72" customWidth="1"/>
    <col min="14347" max="14347" width="9.85546875" style="72" customWidth="1"/>
    <col min="14348" max="14348" width="2.85546875" style="72" customWidth="1"/>
    <col min="14349" max="14349" width="9.85546875" style="72" customWidth="1"/>
    <col min="14350" max="14350" width="4" style="72" customWidth="1"/>
    <col min="14351" max="14592" width="8.85546875" style="72"/>
    <col min="14593" max="14593" width="43.85546875" style="72" customWidth="1"/>
    <col min="14594" max="14594" width="9.85546875" style="72" customWidth="1"/>
    <col min="14595" max="14595" width="8.7109375" style="72" customWidth="1"/>
    <col min="14596" max="14596" width="2.5703125" style="72" customWidth="1"/>
    <col min="14597" max="14598" width="9.85546875" style="72" customWidth="1"/>
    <col min="14599" max="14599" width="2.85546875" style="72" customWidth="1"/>
    <col min="14600" max="14601" width="9.85546875" style="72" customWidth="1"/>
    <col min="14602" max="14602" width="2.5703125" style="72" customWidth="1"/>
    <col min="14603" max="14603" width="9.85546875" style="72" customWidth="1"/>
    <col min="14604" max="14604" width="2.85546875" style="72" customWidth="1"/>
    <col min="14605" max="14605" width="9.85546875" style="72" customWidth="1"/>
    <col min="14606" max="14606" width="4" style="72" customWidth="1"/>
    <col min="14607" max="14848" width="8.85546875" style="72"/>
    <col min="14849" max="14849" width="43.85546875" style="72" customWidth="1"/>
    <col min="14850" max="14850" width="9.85546875" style="72" customWidth="1"/>
    <col min="14851" max="14851" width="8.7109375" style="72" customWidth="1"/>
    <col min="14852" max="14852" width="2.5703125" style="72" customWidth="1"/>
    <col min="14853" max="14854" width="9.85546875" style="72" customWidth="1"/>
    <col min="14855" max="14855" width="2.85546875" style="72" customWidth="1"/>
    <col min="14856" max="14857" width="9.85546875" style="72" customWidth="1"/>
    <col min="14858" max="14858" width="2.5703125" style="72" customWidth="1"/>
    <col min="14859" max="14859" width="9.85546875" style="72" customWidth="1"/>
    <col min="14860" max="14860" width="2.85546875" style="72" customWidth="1"/>
    <col min="14861" max="14861" width="9.85546875" style="72" customWidth="1"/>
    <col min="14862" max="14862" width="4" style="72" customWidth="1"/>
    <col min="14863" max="15104" width="8.85546875" style="72"/>
    <col min="15105" max="15105" width="43.85546875" style="72" customWidth="1"/>
    <col min="15106" max="15106" width="9.85546875" style="72" customWidth="1"/>
    <col min="15107" max="15107" width="8.7109375" style="72" customWidth="1"/>
    <col min="15108" max="15108" width="2.5703125" style="72" customWidth="1"/>
    <col min="15109" max="15110" width="9.85546875" style="72" customWidth="1"/>
    <col min="15111" max="15111" width="2.85546875" style="72" customWidth="1"/>
    <col min="15112" max="15113" width="9.85546875" style="72" customWidth="1"/>
    <col min="15114" max="15114" width="2.5703125" style="72" customWidth="1"/>
    <col min="15115" max="15115" width="9.85546875" style="72" customWidth="1"/>
    <col min="15116" max="15116" width="2.85546875" style="72" customWidth="1"/>
    <col min="15117" max="15117" width="9.85546875" style="72" customWidth="1"/>
    <col min="15118" max="15118" width="4" style="72" customWidth="1"/>
    <col min="15119" max="15360" width="8.85546875" style="72"/>
    <col min="15361" max="15361" width="43.85546875" style="72" customWidth="1"/>
    <col min="15362" max="15362" width="9.85546875" style="72" customWidth="1"/>
    <col min="15363" max="15363" width="8.7109375" style="72" customWidth="1"/>
    <col min="15364" max="15364" width="2.5703125" style="72" customWidth="1"/>
    <col min="15365" max="15366" width="9.85546875" style="72" customWidth="1"/>
    <col min="15367" max="15367" width="2.85546875" style="72" customWidth="1"/>
    <col min="15368" max="15369" width="9.85546875" style="72" customWidth="1"/>
    <col min="15370" max="15370" width="2.5703125" style="72" customWidth="1"/>
    <col min="15371" max="15371" width="9.85546875" style="72" customWidth="1"/>
    <col min="15372" max="15372" width="2.85546875" style="72" customWidth="1"/>
    <col min="15373" max="15373" width="9.85546875" style="72" customWidth="1"/>
    <col min="15374" max="15374" width="4" style="72" customWidth="1"/>
    <col min="15375" max="15616" width="8.85546875" style="72"/>
    <col min="15617" max="15617" width="43.85546875" style="72" customWidth="1"/>
    <col min="15618" max="15618" width="9.85546875" style="72" customWidth="1"/>
    <col min="15619" max="15619" width="8.7109375" style="72" customWidth="1"/>
    <col min="15620" max="15620" width="2.5703125" style="72" customWidth="1"/>
    <col min="15621" max="15622" width="9.85546875" style="72" customWidth="1"/>
    <col min="15623" max="15623" width="2.85546875" style="72" customWidth="1"/>
    <col min="15624" max="15625" width="9.85546875" style="72" customWidth="1"/>
    <col min="15626" max="15626" width="2.5703125" style="72" customWidth="1"/>
    <col min="15627" max="15627" width="9.85546875" style="72" customWidth="1"/>
    <col min="15628" max="15628" width="2.85546875" style="72" customWidth="1"/>
    <col min="15629" max="15629" width="9.85546875" style="72" customWidth="1"/>
    <col min="15630" max="15630" width="4" style="72" customWidth="1"/>
    <col min="15631" max="15872" width="8.85546875" style="72"/>
    <col min="15873" max="15873" width="43.85546875" style="72" customWidth="1"/>
    <col min="15874" max="15874" width="9.85546875" style="72" customWidth="1"/>
    <col min="15875" max="15875" width="8.7109375" style="72" customWidth="1"/>
    <col min="15876" max="15876" width="2.5703125" style="72" customWidth="1"/>
    <col min="15877" max="15878" width="9.85546875" style="72" customWidth="1"/>
    <col min="15879" max="15879" width="2.85546875" style="72" customWidth="1"/>
    <col min="15880" max="15881" width="9.85546875" style="72" customWidth="1"/>
    <col min="15882" max="15882" width="2.5703125" style="72" customWidth="1"/>
    <col min="15883" max="15883" width="9.85546875" style="72" customWidth="1"/>
    <col min="15884" max="15884" width="2.85546875" style="72" customWidth="1"/>
    <col min="15885" max="15885" width="9.85546875" style="72" customWidth="1"/>
    <col min="15886" max="15886" width="4" style="72" customWidth="1"/>
    <col min="15887" max="16128" width="8.85546875" style="72"/>
    <col min="16129" max="16129" width="43.85546875" style="72" customWidth="1"/>
    <col min="16130" max="16130" width="9.85546875" style="72" customWidth="1"/>
    <col min="16131" max="16131" width="8.7109375" style="72" customWidth="1"/>
    <col min="16132" max="16132" width="2.5703125" style="72" customWidth="1"/>
    <col min="16133" max="16134" width="9.85546875" style="72" customWidth="1"/>
    <col min="16135" max="16135" width="2.85546875" style="72" customWidth="1"/>
    <col min="16136" max="16137" width="9.85546875" style="72" customWidth="1"/>
    <col min="16138" max="16138" width="2.5703125" style="72" customWidth="1"/>
    <col min="16139" max="16139" width="9.85546875" style="72" customWidth="1"/>
    <col min="16140" max="16140" width="2.85546875" style="72" customWidth="1"/>
    <col min="16141" max="16141" width="9.85546875" style="72" customWidth="1"/>
    <col min="16142" max="16142" width="4" style="72" customWidth="1"/>
    <col min="16143" max="16384" width="8.85546875" style="72"/>
  </cols>
  <sheetData>
    <row r="1" spans="1:14" ht="13.5" customHeight="1">
      <c r="A1" s="78" t="s">
        <v>160</v>
      </c>
    </row>
    <row r="2" spans="1:14" ht="14.25" customHeight="1">
      <c r="A2" s="72" t="s">
        <v>161</v>
      </c>
    </row>
    <row r="3" spans="1:14" ht="10.5" customHeight="1">
      <c r="E3" s="222"/>
      <c r="G3" s="223"/>
    </row>
    <row r="4" spans="1:14" ht="15.75" customHeight="1">
      <c r="A4" s="72" t="s">
        <v>629</v>
      </c>
    </row>
    <row r="5" spans="1:14" ht="11.25" customHeight="1" thickBot="1"/>
    <row r="6" spans="1:14" ht="10.5" customHeight="1">
      <c r="A6" s="224"/>
      <c r="B6" s="225"/>
      <c r="C6" s="226"/>
      <c r="D6" s="225"/>
      <c r="E6" s="225"/>
      <c r="F6" s="226"/>
      <c r="G6" s="227"/>
      <c r="H6" s="225"/>
      <c r="I6" s="226"/>
      <c r="J6" s="225"/>
      <c r="K6" s="224"/>
      <c r="L6" s="224"/>
      <c r="M6" s="226"/>
      <c r="N6" s="224"/>
    </row>
    <row r="7" spans="1:14" ht="15.95" customHeight="1">
      <c r="A7" s="72" t="s">
        <v>379</v>
      </c>
      <c r="B7" s="298" t="s">
        <v>570</v>
      </c>
      <c r="C7" s="298"/>
      <c r="D7" s="88"/>
      <c r="E7" s="298" t="s">
        <v>380</v>
      </c>
      <c r="F7" s="298"/>
      <c r="G7" s="228"/>
      <c r="H7" s="298" t="s">
        <v>192</v>
      </c>
      <c r="I7" s="298"/>
      <c r="J7" s="228"/>
      <c r="K7" s="292" t="s">
        <v>191</v>
      </c>
      <c r="L7" s="292"/>
      <c r="M7" s="292"/>
    </row>
    <row r="8" spans="1:14" ht="15.95" customHeight="1">
      <c r="B8" s="88" t="s">
        <v>86</v>
      </c>
      <c r="C8" s="229" t="s">
        <v>87</v>
      </c>
      <c r="D8" s="88"/>
      <c r="E8" s="88" t="s">
        <v>86</v>
      </c>
      <c r="F8" s="229" t="s">
        <v>87</v>
      </c>
      <c r="G8" s="228"/>
      <c r="H8" s="88" t="s">
        <v>86</v>
      </c>
      <c r="I8" s="229" t="s">
        <v>87</v>
      </c>
      <c r="J8" s="228"/>
      <c r="K8" s="88" t="s">
        <v>86</v>
      </c>
      <c r="L8" s="88"/>
      <c r="M8" s="229" t="s">
        <v>87</v>
      </c>
    </row>
    <row r="9" spans="1:14" ht="12.75" customHeight="1" thickBot="1">
      <c r="A9" s="92"/>
      <c r="B9" s="230"/>
      <c r="C9" s="231"/>
      <c r="D9" s="230"/>
      <c r="E9" s="230"/>
      <c r="F9" s="231"/>
      <c r="G9" s="232"/>
      <c r="H9" s="230"/>
      <c r="I9" s="231"/>
      <c r="J9" s="230"/>
      <c r="K9" s="92"/>
      <c r="L9" s="92"/>
      <c r="M9" s="231"/>
      <c r="N9" s="92"/>
    </row>
    <row r="10" spans="1:14" ht="8.25" customHeight="1"/>
    <row r="11" spans="1:14" s="87" customFormat="1" ht="14.1" customHeight="1">
      <c r="A11" s="87" t="s">
        <v>164</v>
      </c>
      <c r="B11" s="104">
        <f>B13+B95</f>
        <v>5680</v>
      </c>
      <c r="C11" s="105">
        <f>C13+C95</f>
        <v>100</v>
      </c>
      <c r="D11" s="104"/>
      <c r="E11" s="104">
        <f>E13+E95</f>
        <v>207</v>
      </c>
      <c r="F11" s="105">
        <f>IF($A11&lt;&gt;"",E11/$B11*100,"")</f>
        <v>3.6443661971830985</v>
      </c>
      <c r="G11" s="106"/>
      <c r="H11" s="104">
        <f>H13+H95</f>
        <v>3371</v>
      </c>
      <c r="I11" s="105">
        <f>IF($A11&lt;&gt;"",H11/$B11*100,"")</f>
        <v>59.348591549295769</v>
      </c>
      <c r="J11" s="104"/>
      <c r="K11" s="104">
        <f>K13+K95</f>
        <v>2102</v>
      </c>
      <c r="L11" s="104"/>
      <c r="M11" s="105">
        <f>IF($A11&lt;&gt;"",K11/$B11*100,"")</f>
        <v>37.007042253521128</v>
      </c>
    </row>
    <row r="12" spans="1:14" ht="9.75" customHeight="1">
      <c r="B12" s="104" t="str">
        <f t="shared" ref="B12:B75" si="0">IF(A12&lt;&gt;0,E12+H12+K12,"")</f>
        <v/>
      </c>
      <c r="C12" s="105"/>
      <c r="D12" s="104"/>
      <c r="E12" s="104"/>
      <c r="F12" s="105" t="str">
        <f>IF($A12&lt;&gt;"",E12/$B12*100,"")</f>
        <v/>
      </c>
      <c r="G12" s="106"/>
      <c r="H12" s="104"/>
      <c r="I12" s="105" t="str">
        <f>IF($A12&lt;&gt;"",H12/$B12*100,"")</f>
        <v/>
      </c>
      <c r="J12" s="104"/>
      <c r="K12" s="104"/>
      <c r="L12" s="111"/>
      <c r="M12" s="75" t="str">
        <f>IF($A12&lt;&gt;"",K12/$B12*100,"")</f>
        <v/>
      </c>
    </row>
    <row r="13" spans="1:14" ht="14.1" customHeight="1">
      <c r="A13" s="87" t="s">
        <v>165</v>
      </c>
      <c r="B13" s="104">
        <f>B15+B26+B34+B74+B81+B60+B93</f>
        <v>4215</v>
      </c>
      <c r="C13" s="105">
        <f t="shared" ref="C13:C79" si="1">IF($A$11&lt;&gt;"",$B13/$B$11*100,"")</f>
        <v>74.207746478873233</v>
      </c>
      <c r="D13" s="104"/>
      <c r="E13" s="104">
        <f>E15+E26+E34+E74+E81+E60+E93</f>
        <v>146</v>
      </c>
      <c r="F13" s="105">
        <f>IF($A13&lt;&gt;"",E13/$B13*100,"")</f>
        <v>3.4638196915776986</v>
      </c>
      <c r="G13" s="106"/>
      <c r="H13" s="104">
        <f>H15+H26+H34+H74+H81+H60+H93</f>
        <v>2332</v>
      </c>
      <c r="I13" s="105">
        <f>IF($A13&lt;&gt;"",H13/$B13*100,"")</f>
        <v>55.326215895610908</v>
      </c>
      <c r="J13" s="104"/>
      <c r="K13" s="104">
        <f>K15+K26+K34+K74+K81+K60+K93</f>
        <v>1737</v>
      </c>
      <c r="L13" s="111"/>
      <c r="M13" s="75">
        <f>IF($A13&lt;&gt;"",K13/$B13*100,"")</f>
        <v>41.209964412811388</v>
      </c>
    </row>
    <row r="14" spans="1:14" ht="6.75" customHeight="1">
      <c r="A14" s="72" t="s">
        <v>77</v>
      </c>
      <c r="F14" s="105"/>
      <c r="K14" s="111"/>
      <c r="L14" s="111"/>
    </row>
    <row r="15" spans="1:14" ht="14.1" customHeight="1">
      <c r="A15" s="87" t="s">
        <v>166</v>
      </c>
      <c r="B15" s="104">
        <f t="shared" si="0"/>
        <v>327</v>
      </c>
      <c r="C15" s="105">
        <f t="shared" si="1"/>
        <v>5.757042253521127</v>
      </c>
      <c r="D15" s="104"/>
      <c r="E15" s="104">
        <f>E16+E21</f>
        <v>0</v>
      </c>
      <c r="F15" s="105">
        <v>0</v>
      </c>
      <c r="G15" s="106"/>
      <c r="H15" s="104">
        <f>H16+H21</f>
        <v>262</v>
      </c>
      <c r="I15" s="105">
        <f>IF($A15&lt;&gt;"",H15/$B15*100,"")</f>
        <v>80.122324159021403</v>
      </c>
      <c r="J15" s="104"/>
      <c r="K15" s="104">
        <f>K16+K21</f>
        <v>65</v>
      </c>
      <c r="L15" s="104"/>
      <c r="M15" s="105">
        <f t="shared" ref="M15:M78" si="2">IF($A15&lt;&gt;"",K15/$B15*100,"")</f>
        <v>19.877675840978593</v>
      </c>
    </row>
    <row r="16" spans="1:14" ht="14.1" customHeight="1">
      <c r="A16" s="72" t="s">
        <v>95</v>
      </c>
      <c r="B16" s="111">
        <f t="shared" si="0"/>
        <v>127</v>
      </c>
      <c r="C16" s="75">
        <f t="shared" si="1"/>
        <v>2.2359154929577465</v>
      </c>
      <c r="E16" s="111">
        <f>SUM(E17:E19)</f>
        <v>0</v>
      </c>
      <c r="F16" s="105">
        <f>IF($A16&lt;&gt;"",E16/$B16*100,"")</f>
        <v>0</v>
      </c>
      <c r="H16" s="111">
        <f>SUM(H17:H19)</f>
        <v>96</v>
      </c>
      <c r="I16" s="75">
        <f>IF($A16&lt;&gt;"",H16/$B16*100,"")</f>
        <v>75.590551181102356</v>
      </c>
      <c r="K16" s="111">
        <f>SUM(K17:K19)</f>
        <v>31</v>
      </c>
      <c r="L16" s="111"/>
      <c r="M16" s="75">
        <f t="shared" si="2"/>
        <v>24.409448818897637</v>
      </c>
    </row>
    <row r="17" spans="1:13" ht="14.1" customHeight="1">
      <c r="A17" s="72" t="s">
        <v>96</v>
      </c>
      <c r="B17" s="111">
        <f t="shared" si="0"/>
        <v>22</v>
      </c>
      <c r="C17" s="75">
        <f t="shared" si="1"/>
        <v>0.38732394366197181</v>
      </c>
      <c r="E17" s="72">
        <v>0</v>
      </c>
      <c r="F17" s="72"/>
      <c r="G17" s="72"/>
      <c r="H17" s="233">
        <v>20</v>
      </c>
      <c r="I17" s="233"/>
      <c r="J17" s="233"/>
      <c r="K17" s="233">
        <v>2</v>
      </c>
      <c r="L17" s="111"/>
      <c r="M17" s="75">
        <f t="shared" si="2"/>
        <v>9.0909090909090917</v>
      </c>
    </row>
    <row r="18" spans="1:13" ht="14.1" customHeight="1">
      <c r="A18" s="72" t="s">
        <v>97</v>
      </c>
      <c r="B18" s="111">
        <f t="shared" si="0"/>
        <v>41</v>
      </c>
      <c r="C18" s="75">
        <f t="shared" si="1"/>
        <v>0.721830985915493</v>
      </c>
      <c r="E18" s="72">
        <v>0</v>
      </c>
      <c r="F18" s="72"/>
      <c r="G18" s="72"/>
      <c r="H18" s="233">
        <v>21</v>
      </c>
      <c r="I18" s="233"/>
      <c r="J18" s="233"/>
      <c r="K18" s="233">
        <v>20</v>
      </c>
      <c r="L18" s="111"/>
      <c r="M18" s="75">
        <f t="shared" si="2"/>
        <v>48.780487804878049</v>
      </c>
    </row>
    <row r="19" spans="1:13" ht="14.1" customHeight="1">
      <c r="A19" s="72" t="s">
        <v>98</v>
      </c>
      <c r="B19" s="111">
        <f t="shared" si="0"/>
        <v>64</v>
      </c>
      <c r="C19" s="75">
        <f t="shared" si="1"/>
        <v>1.1267605633802817</v>
      </c>
      <c r="E19" s="72">
        <v>0</v>
      </c>
      <c r="F19" s="72"/>
      <c r="G19" s="72"/>
      <c r="H19" s="233">
        <v>55</v>
      </c>
      <c r="I19" s="233"/>
      <c r="J19" s="233"/>
      <c r="K19" s="233">
        <v>9</v>
      </c>
      <c r="L19" s="111"/>
      <c r="M19" s="75">
        <f t="shared" si="2"/>
        <v>14.0625</v>
      </c>
    </row>
    <row r="20" spans="1:13" ht="8.25" customHeight="1">
      <c r="B20" s="111" t="str">
        <f t="shared" si="0"/>
        <v/>
      </c>
      <c r="F20" s="105" t="str">
        <f>IF($A20&lt;&gt;"",E20/$B20*100,"")</f>
        <v/>
      </c>
      <c r="H20" s="82"/>
      <c r="I20" s="75" t="str">
        <f>IF($A20&lt;&gt;"",H20/$B20*100,"")</f>
        <v/>
      </c>
      <c r="J20" s="82"/>
      <c r="K20" s="82"/>
      <c r="L20" s="111"/>
      <c r="M20" s="75" t="str">
        <f t="shared" si="2"/>
        <v/>
      </c>
    </row>
    <row r="21" spans="1:13" ht="14.1" customHeight="1">
      <c r="A21" s="72" t="s">
        <v>99</v>
      </c>
      <c r="B21" s="111">
        <f t="shared" si="0"/>
        <v>200</v>
      </c>
      <c r="C21" s="75">
        <f t="shared" si="1"/>
        <v>3.5211267605633805</v>
      </c>
      <c r="E21" s="111">
        <f>SUM(E22:E24)</f>
        <v>0</v>
      </c>
      <c r="F21" s="105">
        <f>IF($A21&lt;&gt;"",E21/$B21*100,"")</f>
        <v>0</v>
      </c>
      <c r="H21" s="111">
        <f>SUM(H22:H24)</f>
        <v>166</v>
      </c>
      <c r="I21" s="75">
        <f>IF($A21&lt;&gt;"",H21/$B21*100,"")</f>
        <v>83</v>
      </c>
      <c r="K21" s="111">
        <f>SUM(K22:K24)</f>
        <v>34</v>
      </c>
      <c r="L21" s="111"/>
      <c r="M21" s="75">
        <f t="shared" si="2"/>
        <v>17</v>
      </c>
    </row>
    <row r="22" spans="1:13" ht="14.1" customHeight="1">
      <c r="A22" s="72" t="s">
        <v>100</v>
      </c>
      <c r="B22" s="111">
        <f t="shared" si="0"/>
        <v>87</v>
      </c>
      <c r="C22" s="75">
        <f t="shared" si="1"/>
        <v>1.5316901408450705</v>
      </c>
      <c r="E22" s="72">
        <v>0</v>
      </c>
      <c r="F22" s="72"/>
      <c r="G22" s="72"/>
      <c r="H22" s="233">
        <v>65</v>
      </c>
      <c r="I22" s="233"/>
      <c r="J22" s="233"/>
      <c r="K22" s="233">
        <v>22</v>
      </c>
      <c r="L22" s="111"/>
      <c r="M22" s="75">
        <f t="shared" si="2"/>
        <v>25.287356321839084</v>
      </c>
    </row>
    <row r="23" spans="1:13" ht="14.1" customHeight="1">
      <c r="A23" s="72" t="s">
        <v>101</v>
      </c>
      <c r="B23" s="111">
        <f t="shared" si="0"/>
        <v>29</v>
      </c>
      <c r="C23" s="75">
        <f t="shared" si="1"/>
        <v>0.51056338028169013</v>
      </c>
      <c r="E23" s="72">
        <v>0</v>
      </c>
      <c r="F23" s="72"/>
      <c r="G23" s="72"/>
      <c r="H23" s="233">
        <v>17</v>
      </c>
      <c r="I23" s="233"/>
      <c r="J23" s="233"/>
      <c r="K23" s="233">
        <v>12</v>
      </c>
      <c r="L23" s="111"/>
      <c r="M23" s="75">
        <f t="shared" si="2"/>
        <v>41.379310344827587</v>
      </c>
    </row>
    <row r="24" spans="1:13" ht="14.1" customHeight="1">
      <c r="A24" s="72" t="s">
        <v>381</v>
      </c>
      <c r="B24" s="111">
        <f t="shared" si="0"/>
        <v>84</v>
      </c>
      <c r="C24" s="75">
        <f>IF($A$11&lt;&gt;"",$B24/$B$11*100,"")</f>
        <v>1.4788732394366197</v>
      </c>
      <c r="E24" s="72">
        <v>0</v>
      </c>
      <c r="F24" s="72"/>
      <c r="G24" s="72"/>
      <c r="H24" s="233">
        <v>84</v>
      </c>
      <c r="I24" s="75">
        <f>IF($A24&lt;&gt;"",H24/$B24*100,"")</f>
        <v>100</v>
      </c>
      <c r="J24" s="233"/>
      <c r="K24" s="234">
        <v>0</v>
      </c>
      <c r="L24" s="111"/>
      <c r="M24" s="75">
        <f t="shared" si="2"/>
        <v>0</v>
      </c>
    </row>
    <row r="25" spans="1:13" ht="9.75" customHeight="1">
      <c r="B25" s="111" t="str">
        <f>IF(A25&lt;&gt;0,E25+H25+K25,"")</f>
        <v/>
      </c>
      <c r="E25" s="82"/>
      <c r="F25" s="105" t="str">
        <f>IF($A25&lt;&gt;"",E25/$B25*100,"")</f>
        <v/>
      </c>
      <c r="G25" s="82"/>
      <c r="H25" s="82"/>
      <c r="I25" s="75" t="str">
        <f>IF($A25&lt;&gt;"",H25/$B25*100,"")</f>
        <v/>
      </c>
      <c r="J25" s="82"/>
      <c r="K25" s="82"/>
      <c r="L25" s="111"/>
      <c r="M25" s="75" t="str">
        <f t="shared" si="2"/>
        <v/>
      </c>
    </row>
    <row r="26" spans="1:13" ht="14.1" customHeight="1">
      <c r="A26" s="87" t="s">
        <v>185</v>
      </c>
      <c r="B26" s="104">
        <f>IF(A26&lt;&gt;0,E26+H26+K26,"")</f>
        <v>224</v>
      </c>
      <c r="C26" s="105">
        <f t="shared" si="1"/>
        <v>3.943661971830986</v>
      </c>
      <c r="D26" s="104"/>
      <c r="E26" s="104">
        <f>SUM(E28:E32)</f>
        <v>0</v>
      </c>
      <c r="F26" s="105">
        <f>IF($A26&lt;&gt;"",E26/$B26*100,"")</f>
        <v>0</v>
      </c>
      <c r="G26" s="106"/>
      <c r="H26" s="104">
        <f>SUM(H28:H32)</f>
        <v>160</v>
      </c>
      <c r="I26" s="75">
        <f>IF($A26&lt;&gt;"",H26/$B26*100,"")</f>
        <v>71.428571428571431</v>
      </c>
      <c r="J26" s="104"/>
      <c r="K26" s="104">
        <f>SUM(K28:K32)</f>
        <v>64</v>
      </c>
      <c r="L26" s="104"/>
      <c r="M26" s="105">
        <f t="shared" si="2"/>
        <v>28.571428571428569</v>
      </c>
    </row>
    <row r="27" spans="1:13" ht="14.1" customHeight="1">
      <c r="A27" s="72" t="s">
        <v>103</v>
      </c>
      <c r="B27" s="111">
        <f>IF(A27&lt;&gt;0,E27+H27+K27,"")</f>
        <v>224</v>
      </c>
      <c r="C27" s="75">
        <f t="shared" si="1"/>
        <v>3.943661971830986</v>
      </c>
      <c r="E27" s="111">
        <f>SUM(E28:E32)</f>
        <v>0</v>
      </c>
      <c r="F27" s="105">
        <f>IF($A27&lt;&gt;"",E27/$B27*100,"")</f>
        <v>0</v>
      </c>
      <c r="H27" s="111">
        <f>SUM(H28:H32)</f>
        <v>160</v>
      </c>
      <c r="I27" s="75">
        <f>IF($A27&lt;&gt;"",H27/$B27*100,"")</f>
        <v>71.428571428571431</v>
      </c>
      <c r="K27" s="111">
        <f>SUM(K28:K32)</f>
        <v>64</v>
      </c>
      <c r="L27" s="111"/>
      <c r="M27" s="75">
        <f t="shared" si="2"/>
        <v>28.571428571428569</v>
      </c>
    </row>
    <row r="28" spans="1:13" ht="14.1" customHeight="1">
      <c r="A28" s="72" t="s">
        <v>104</v>
      </c>
      <c r="B28" s="111">
        <f t="shared" si="0"/>
        <v>46</v>
      </c>
      <c r="C28" s="75">
        <f t="shared" si="1"/>
        <v>0.80985915492957739</v>
      </c>
      <c r="E28" s="72">
        <v>0</v>
      </c>
      <c r="F28" s="72"/>
      <c r="G28" s="72"/>
      <c r="H28" s="233">
        <v>26</v>
      </c>
      <c r="I28" s="233"/>
      <c r="J28" s="233"/>
      <c r="K28" s="233">
        <v>20</v>
      </c>
      <c r="L28" s="111"/>
      <c r="M28" s="75">
        <f t="shared" si="2"/>
        <v>43.478260869565219</v>
      </c>
    </row>
    <row r="29" spans="1:13" ht="14.1" customHeight="1">
      <c r="A29" s="72" t="s">
        <v>105</v>
      </c>
      <c r="B29" s="111">
        <f t="shared" si="0"/>
        <v>48</v>
      </c>
      <c r="C29" s="75">
        <f t="shared" si="1"/>
        <v>0.84507042253521114</v>
      </c>
      <c r="E29" s="72">
        <v>0</v>
      </c>
      <c r="F29" s="72"/>
      <c r="G29" s="72"/>
      <c r="H29" s="233">
        <v>38</v>
      </c>
      <c r="I29" s="233"/>
      <c r="J29" s="233"/>
      <c r="K29" s="233">
        <v>10</v>
      </c>
      <c r="L29" s="111"/>
      <c r="M29" s="75">
        <f t="shared" si="2"/>
        <v>20.833333333333336</v>
      </c>
    </row>
    <row r="30" spans="1:13" ht="14.1" customHeight="1">
      <c r="A30" s="72" t="s">
        <v>106</v>
      </c>
      <c r="B30" s="111">
        <f t="shared" si="0"/>
        <v>19</v>
      </c>
      <c r="C30" s="75">
        <f t="shared" si="1"/>
        <v>0.33450704225352113</v>
      </c>
      <c r="E30" s="72">
        <v>0</v>
      </c>
      <c r="F30" s="72"/>
      <c r="G30" s="72"/>
      <c r="H30" s="233">
        <v>11</v>
      </c>
      <c r="I30" s="233"/>
      <c r="J30" s="233"/>
      <c r="K30" s="233">
        <v>8</v>
      </c>
      <c r="L30" s="111"/>
      <c r="M30" s="75">
        <f t="shared" si="2"/>
        <v>42.105263157894733</v>
      </c>
    </row>
    <row r="31" spans="1:13" ht="14.1" customHeight="1">
      <c r="A31" s="72" t="s">
        <v>107</v>
      </c>
      <c r="B31" s="111">
        <f t="shared" si="0"/>
        <v>50</v>
      </c>
      <c r="C31" s="75">
        <f t="shared" si="1"/>
        <v>0.88028169014084512</v>
      </c>
      <c r="E31" s="72">
        <v>0</v>
      </c>
      <c r="F31" s="72"/>
      <c r="G31" s="72"/>
      <c r="H31" s="233">
        <v>44</v>
      </c>
      <c r="I31" s="233"/>
      <c r="J31" s="233"/>
      <c r="K31" s="233">
        <v>6</v>
      </c>
      <c r="L31" s="111"/>
      <c r="M31" s="75">
        <f t="shared" si="2"/>
        <v>12</v>
      </c>
    </row>
    <row r="32" spans="1:13" ht="14.1" customHeight="1">
      <c r="A32" s="72" t="s">
        <v>108</v>
      </c>
      <c r="B32" s="111">
        <f t="shared" si="0"/>
        <v>61</v>
      </c>
      <c r="C32" s="75">
        <f t="shared" si="1"/>
        <v>1.073943661971831</v>
      </c>
      <c r="E32" s="72">
        <v>0</v>
      </c>
      <c r="F32" s="72"/>
      <c r="G32" s="72"/>
      <c r="H32" s="233">
        <v>41</v>
      </c>
      <c r="I32" s="233"/>
      <c r="J32" s="233"/>
      <c r="K32" s="233">
        <v>20</v>
      </c>
      <c r="L32" s="111"/>
      <c r="M32" s="75">
        <f t="shared" si="2"/>
        <v>32.786885245901637</v>
      </c>
    </row>
    <row r="33" spans="1:13" ht="8.25" customHeight="1">
      <c r="B33" s="111" t="str">
        <f t="shared" si="0"/>
        <v/>
      </c>
      <c r="F33" s="105" t="str">
        <f>IF($A33&lt;&gt;"",E33/$B33*100,"")</f>
        <v/>
      </c>
      <c r="I33" s="75" t="str">
        <f>IF($A33&lt;&gt;"",H33/$B33*100,"")</f>
        <v/>
      </c>
      <c r="K33" s="111"/>
      <c r="L33" s="111"/>
      <c r="M33" s="75" t="str">
        <f t="shared" si="2"/>
        <v/>
      </c>
    </row>
    <row r="34" spans="1:13" ht="14.1" customHeight="1">
      <c r="A34" s="87" t="s">
        <v>167</v>
      </c>
      <c r="B34" s="104">
        <f t="shared" si="0"/>
        <v>2026</v>
      </c>
      <c r="C34" s="105">
        <f t="shared" si="1"/>
        <v>35.669014084507047</v>
      </c>
      <c r="D34" s="104"/>
      <c r="E34" s="104">
        <f>E35+E41+E51+E53</f>
        <v>126</v>
      </c>
      <c r="F34" s="105">
        <f>IF($A34&lt;&gt;"",E34/$B34*100,"")</f>
        <v>6.2191510365251732</v>
      </c>
      <c r="G34" s="106"/>
      <c r="H34" s="104">
        <f>H35+H41+H51+H53</f>
        <v>1317</v>
      </c>
      <c r="I34" s="75">
        <f>IF($A34&lt;&gt;"",H34/$B34*100,"")</f>
        <v>65.004935834155972</v>
      </c>
      <c r="J34" s="104"/>
      <c r="K34" s="104">
        <f>K35+K41+K51+K53</f>
        <v>583</v>
      </c>
      <c r="L34" s="104"/>
      <c r="M34" s="105">
        <f t="shared" si="2"/>
        <v>28.775913129318852</v>
      </c>
    </row>
    <row r="35" spans="1:13" ht="14.1" customHeight="1">
      <c r="A35" s="72" t="s">
        <v>109</v>
      </c>
      <c r="B35" s="111">
        <f t="shared" si="0"/>
        <v>528</v>
      </c>
      <c r="C35" s="75">
        <f t="shared" si="1"/>
        <v>9.295774647887324</v>
      </c>
      <c r="E35" s="111">
        <f>SUM(E36:E39)</f>
        <v>57</v>
      </c>
      <c r="F35" s="105">
        <f>IF($A35&lt;&gt;"",E35/$B35*100,"")</f>
        <v>10.795454545454545</v>
      </c>
      <c r="H35" s="111">
        <f>SUM(H36:H39)</f>
        <v>351</v>
      </c>
      <c r="I35" s="75">
        <f>IF($A35&lt;&gt;"",H35/$B35*100,"")</f>
        <v>66.477272727272734</v>
      </c>
      <c r="K35" s="111">
        <f>SUM(K36:K39)</f>
        <v>120</v>
      </c>
      <c r="L35" s="111"/>
      <c r="M35" s="75">
        <f t="shared" si="2"/>
        <v>22.727272727272727</v>
      </c>
    </row>
    <row r="36" spans="1:13" ht="14.1" customHeight="1">
      <c r="A36" s="72" t="s">
        <v>110</v>
      </c>
      <c r="B36" s="111">
        <f t="shared" si="0"/>
        <v>248</v>
      </c>
      <c r="C36" s="75">
        <f t="shared" si="1"/>
        <v>4.3661971830985911</v>
      </c>
      <c r="E36" s="72">
        <v>0</v>
      </c>
      <c r="F36" s="72"/>
      <c r="G36" s="72"/>
      <c r="H36" s="233">
        <v>176</v>
      </c>
      <c r="I36" s="233"/>
      <c r="J36" s="233"/>
      <c r="K36" s="233">
        <v>72</v>
      </c>
      <c r="L36" s="111"/>
      <c r="M36" s="75">
        <f t="shared" si="2"/>
        <v>29.032258064516132</v>
      </c>
    </row>
    <row r="37" spans="1:13" ht="14.1" customHeight="1">
      <c r="A37" s="72" t="s">
        <v>111</v>
      </c>
      <c r="B37" s="111">
        <f>IF(A37&lt;&gt;0,E37+H37+K37,"")</f>
        <v>206</v>
      </c>
      <c r="C37" s="75">
        <f t="shared" si="1"/>
        <v>3.6267605633802815</v>
      </c>
      <c r="E37" s="72">
        <v>57</v>
      </c>
      <c r="F37" s="72"/>
      <c r="G37" s="72"/>
      <c r="H37" s="233">
        <v>101</v>
      </c>
      <c r="I37" s="233"/>
      <c r="J37" s="233"/>
      <c r="K37" s="233">
        <v>48</v>
      </c>
      <c r="L37" s="111"/>
      <c r="M37" s="75">
        <f t="shared" si="2"/>
        <v>23.300970873786408</v>
      </c>
    </row>
    <row r="38" spans="1:13" ht="14.1" customHeight="1">
      <c r="A38" s="72" t="s">
        <v>112</v>
      </c>
      <c r="B38" s="111">
        <f t="shared" si="0"/>
        <v>37</v>
      </c>
      <c r="C38" s="75">
        <f t="shared" si="1"/>
        <v>0.65140845070422537</v>
      </c>
      <c r="E38" s="72">
        <v>0</v>
      </c>
      <c r="F38" s="72"/>
      <c r="G38" s="72"/>
      <c r="H38" s="233">
        <v>37</v>
      </c>
      <c r="I38" s="233"/>
      <c r="J38" s="233"/>
      <c r="K38" s="234">
        <v>0</v>
      </c>
      <c r="L38" s="111"/>
      <c r="M38" s="75">
        <f t="shared" si="2"/>
        <v>0</v>
      </c>
    </row>
    <row r="39" spans="1:13" ht="14.1" customHeight="1">
      <c r="A39" s="72" t="s">
        <v>113</v>
      </c>
      <c r="B39" s="111">
        <f>IF(A39&lt;&gt;0,E39+H39+K39,"")</f>
        <v>37</v>
      </c>
      <c r="C39" s="75">
        <f t="shared" si="1"/>
        <v>0.65140845070422537</v>
      </c>
      <c r="E39" s="72">
        <v>0</v>
      </c>
      <c r="F39" s="72"/>
      <c r="G39" s="72"/>
      <c r="H39" s="233">
        <v>37</v>
      </c>
      <c r="I39" s="233"/>
      <c r="J39" s="233"/>
      <c r="K39" s="234">
        <v>0</v>
      </c>
      <c r="L39" s="111"/>
      <c r="M39" s="75">
        <f t="shared" si="2"/>
        <v>0</v>
      </c>
    </row>
    <row r="40" spans="1:13" ht="8.25" customHeight="1">
      <c r="B40" s="111" t="str">
        <f t="shared" si="0"/>
        <v/>
      </c>
      <c r="F40" s="105" t="str">
        <f>IF($A40&lt;&gt;"",E40/$B40*100,"")</f>
        <v/>
      </c>
      <c r="I40" s="75" t="str">
        <f>IF($A40&lt;&gt;"",H40/$B40*100,"")</f>
        <v/>
      </c>
      <c r="K40" s="111"/>
      <c r="L40" s="111"/>
      <c r="M40" s="75" t="str">
        <f t="shared" si="2"/>
        <v/>
      </c>
    </row>
    <row r="41" spans="1:13" ht="14.1" customHeight="1">
      <c r="A41" s="72" t="s">
        <v>114</v>
      </c>
      <c r="B41" s="111">
        <f t="shared" si="0"/>
        <v>594</v>
      </c>
      <c r="C41" s="75">
        <f t="shared" si="1"/>
        <v>10.45774647887324</v>
      </c>
      <c r="E41" s="111">
        <f>SUM(E42:E49)</f>
        <v>0</v>
      </c>
      <c r="F41" s="105">
        <f>IF($A41&lt;&gt;"",E41/$B41*100,"")</f>
        <v>0</v>
      </c>
      <c r="H41" s="111">
        <f>SUM(H42:H49)</f>
        <v>450</v>
      </c>
      <c r="I41" s="75">
        <f>IF($A41&lt;&gt;"",H41/$B41*100,"")</f>
        <v>75.757575757575751</v>
      </c>
      <c r="K41" s="111">
        <f>SUM(K42:K49)</f>
        <v>144</v>
      </c>
      <c r="L41" s="111"/>
      <c r="M41" s="75">
        <f t="shared" si="2"/>
        <v>24.242424242424242</v>
      </c>
    </row>
    <row r="42" spans="1:13" ht="14.1" customHeight="1">
      <c r="A42" s="72" t="s">
        <v>122</v>
      </c>
      <c r="B42" s="111">
        <f t="shared" si="0"/>
        <v>40</v>
      </c>
      <c r="C42" s="75">
        <f t="shared" si="1"/>
        <v>0.70422535211267612</v>
      </c>
      <c r="E42" s="72">
        <v>0</v>
      </c>
      <c r="F42" s="72"/>
      <c r="G42" s="72"/>
      <c r="H42" s="233">
        <v>35</v>
      </c>
      <c r="I42" s="233"/>
      <c r="J42" s="233"/>
      <c r="K42" s="233">
        <v>5</v>
      </c>
      <c r="L42" s="111"/>
      <c r="M42" s="75">
        <f t="shared" si="2"/>
        <v>12.5</v>
      </c>
    </row>
    <row r="43" spans="1:13" ht="14.1" customHeight="1">
      <c r="A43" s="72" t="s">
        <v>115</v>
      </c>
      <c r="B43" s="111">
        <f t="shared" si="0"/>
        <v>30</v>
      </c>
      <c r="C43" s="75">
        <f t="shared" si="1"/>
        <v>0.528169014084507</v>
      </c>
      <c r="E43" s="72">
        <v>0</v>
      </c>
      <c r="F43" s="72"/>
      <c r="G43" s="72"/>
      <c r="H43" s="233">
        <v>28</v>
      </c>
      <c r="I43" s="233"/>
      <c r="J43" s="233"/>
      <c r="K43" s="233">
        <v>2</v>
      </c>
      <c r="L43" s="111"/>
      <c r="M43" s="75">
        <f t="shared" si="2"/>
        <v>6.666666666666667</v>
      </c>
    </row>
    <row r="44" spans="1:13" ht="14.1" customHeight="1">
      <c r="A44" s="72" t="s">
        <v>116</v>
      </c>
      <c r="B44" s="111">
        <f t="shared" si="0"/>
        <v>83</v>
      </c>
      <c r="C44" s="75">
        <f t="shared" si="1"/>
        <v>1.4612676056338028</v>
      </c>
      <c r="E44" s="72">
        <v>0</v>
      </c>
      <c r="F44" s="72"/>
      <c r="G44" s="72"/>
      <c r="H44" s="233">
        <v>76</v>
      </c>
      <c r="I44" s="233"/>
      <c r="J44" s="233"/>
      <c r="K44" s="233">
        <v>7</v>
      </c>
      <c r="L44" s="111"/>
      <c r="M44" s="75">
        <f t="shared" si="2"/>
        <v>8.4337349397590362</v>
      </c>
    </row>
    <row r="45" spans="1:13" ht="14.1" customHeight="1">
      <c r="A45" s="72" t="s">
        <v>117</v>
      </c>
      <c r="B45" s="111">
        <f t="shared" si="0"/>
        <v>108</v>
      </c>
      <c r="C45" s="75">
        <f t="shared" si="1"/>
        <v>1.9014084507042253</v>
      </c>
      <c r="E45" s="72">
        <v>0</v>
      </c>
      <c r="F45" s="72"/>
      <c r="G45" s="72"/>
      <c r="H45" s="233">
        <v>84</v>
      </c>
      <c r="I45" s="233"/>
      <c r="J45" s="233"/>
      <c r="K45" s="233">
        <v>24</v>
      </c>
      <c r="L45" s="111"/>
      <c r="M45" s="75">
        <f t="shared" si="2"/>
        <v>22.222222222222221</v>
      </c>
    </row>
    <row r="46" spans="1:13" ht="14.1" customHeight="1">
      <c r="A46" s="72" t="s">
        <v>121</v>
      </c>
      <c r="B46" s="111">
        <f t="shared" si="0"/>
        <v>42</v>
      </c>
      <c r="C46" s="75">
        <f t="shared" si="1"/>
        <v>0.73943661971830987</v>
      </c>
      <c r="E46" s="72">
        <v>0</v>
      </c>
      <c r="F46" s="72"/>
      <c r="G46" s="72"/>
      <c r="H46" s="233">
        <v>31</v>
      </c>
      <c r="I46" s="233"/>
      <c r="J46" s="233"/>
      <c r="K46" s="233">
        <v>11</v>
      </c>
      <c r="L46" s="111"/>
      <c r="M46" s="75">
        <f t="shared" si="2"/>
        <v>26.190476190476193</v>
      </c>
    </row>
    <row r="47" spans="1:13" ht="14.1" customHeight="1">
      <c r="A47" s="72" t="s">
        <v>169</v>
      </c>
      <c r="B47" s="111">
        <f t="shared" si="0"/>
        <v>82</v>
      </c>
      <c r="C47" s="75">
        <f t="shared" si="1"/>
        <v>1.443661971830986</v>
      </c>
      <c r="E47" s="72">
        <v>0</v>
      </c>
      <c r="F47" s="72"/>
      <c r="G47" s="72"/>
      <c r="H47" s="233">
        <v>76</v>
      </c>
      <c r="I47" s="233"/>
      <c r="J47" s="233"/>
      <c r="K47" s="233">
        <v>6</v>
      </c>
      <c r="L47" s="111"/>
      <c r="M47" s="75">
        <f t="shared" si="2"/>
        <v>7.3170731707317067</v>
      </c>
    </row>
    <row r="48" spans="1:13" ht="14.1" customHeight="1">
      <c r="A48" s="72" t="s">
        <v>120</v>
      </c>
      <c r="B48" s="111">
        <f t="shared" si="0"/>
        <v>98</v>
      </c>
      <c r="C48" s="75">
        <f t="shared" si="1"/>
        <v>1.7253521126760565</v>
      </c>
      <c r="E48" s="72">
        <v>0</v>
      </c>
      <c r="F48" s="72"/>
      <c r="G48" s="72"/>
      <c r="H48" s="233">
        <v>56</v>
      </c>
      <c r="I48" s="233"/>
      <c r="J48" s="233"/>
      <c r="K48" s="233">
        <v>42</v>
      </c>
      <c r="L48" s="111"/>
      <c r="M48" s="75">
        <f t="shared" si="2"/>
        <v>42.857142857142854</v>
      </c>
    </row>
    <row r="49" spans="1:13" ht="14.1" customHeight="1">
      <c r="A49" s="72" t="s">
        <v>119</v>
      </c>
      <c r="B49" s="111">
        <f t="shared" si="0"/>
        <v>111</v>
      </c>
      <c r="C49" s="75">
        <f t="shared" si="1"/>
        <v>1.9542253521126762</v>
      </c>
      <c r="E49" s="72">
        <v>0</v>
      </c>
      <c r="F49" s="72"/>
      <c r="G49" s="72"/>
      <c r="H49" s="233">
        <v>64</v>
      </c>
      <c r="I49" s="233"/>
      <c r="J49" s="233"/>
      <c r="K49" s="233">
        <v>47</v>
      </c>
      <c r="L49" s="111"/>
      <c r="M49" s="75">
        <f t="shared" si="2"/>
        <v>42.342342342342342</v>
      </c>
    </row>
    <row r="50" spans="1:13" ht="8.25" customHeight="1">
      <c r="B50" s="111" t="str">
        <f t="shared" si="0"/>
        <v/>
      </c>
      <c r="E50" s="72"/>
      <c r="F50" s="72"/>
      <c r="G50" s="72"/>
      <c r="H50" s="72"/>
      <c r="I50" s="72"/>
      <c r="J50" s="72"/>
      <c r="L50" s="111"/>
      <c r="M50" s="75" t="str">
        <f t="shared" si="2"/>
        <v/>
      </c>
    </row>
    <row r="51" spans="1:13" ht="14.1" customHeight="1">
      <c r="A51" s="72" t="s">
        <v>123</v>
      </c>
      <c r="B51" s="111">
        <f t="shared" si="0"/>
        <v>261</v>
      </c>
      <c r="C51" s="75">
        <f t="shared" si="1"/>
        <v>4.595070422535211</v>
      </c>
      <c r="E51" s="72">
        <v>0</v>
      </c>
      <c r="F51" s="72"/>
      <c r="G51" s="72"/>
      <c r="H51" s="233">
        <v>157</v>
      </c>
      <c r="I51" s="233"/>
      <c r="J51" s="233"/>
      <c r="K51" s="233">
        <v>104</v>
      </c>
      <c r="L51" s="221"/>
      <c r="M51" s="75">
        <f t="shared" si="2"/>
        <v>39.846743295019152</v>
      </c>
    </row>
    <row r="52" spans="1:13" ht="8.25" customHeight="1">
      <c r="B52" s="111" t="str">
        <f t="shared" si="0"/>
        <v/>
      </c>
      <c r="F52" s="105" t="str">
        <f>IF($A52&lt;&gt;"",E52/$B52*100,"")</f>
        <v/>
      </c>
      <c r="I52" s="75" t="str">
        <f>IF($A52&lt;&gt;"",H52/$B52*100,"")</f>
        <v/>
      </c>
      <c r="K52" s="111"/>
      <c r="L52" s="111"/>
      <c r="M52" s="75" t="str">
        <f t="shared" si="2"/>
        <v/>
      </c>
    </row>
    <row r="53" spans="1:13" ht="14.1" customHeight="1">
      <c r="A53" s="72" t="s">
        <v>124</v>
      </c>
      <c r="B53" s="111">
        <f t="shared" si="0"/>
        <v>643</v>
      </c>
      <c r="C53" s="75">
        <f t="shared" si="1"/>
        <v>11.320422535211268</v>
      </c>
      <c r="E53" s="111">
        <f>SUM(E55:E58)</f>
        <v>69</v>
      </c>
      <c r="F53" s="105">
        <f>IF($A53&lt;&gt;"",E53/$B53*100,"")</f>
        <v>10.730948678071538</v>
      </c>
      <c r="H53" s="111">
        <f>SUM(H55:H58)</f>
        <v>359</v>
      </c>
      <c r="I53" s="75">
        <f>IF($A53&lt;&gt;"",H53/$B53*100,"")</f>
        <v>55.832037325038883</v>
      </c>
      <c r="K53" s="111">
        <f>SUM(K54:K58)</f>
        <v>215</v>
      </c>
      <c r="L53" s="111"/>
      <c r="M53" s="75">
        <f t="shared" si="2"/>
        <v>33.437013996889583</v>
      </c>
    </row>
    <row r="54" spans="1:13" ht="14.1" customHeight="1">
      <c r="A54" s="72" t="s">
        <v>125</v>
      </c>
      <c r="B54" s="111">
        <f>IF(A54&lt;&gt;0,E54+H54+K54,"")</f>
        <v>37</v>
      </c>
      <c r="C54" s="75">
        <f t="shared" si="1"/>
        <v>0.65140845070422537</v>
      </c>
      <c r="E54" s="72">
        <v>0</v>
      </c>
      <c r="F54" s="72"/>
      <c r="G54" s="72"/>
      <c r="H54" s="234">
        <v>0</v>
      </c>
      <c r="I54" s="234"/>
      <c r="J54" s="234"/>
      <c r="K54" s="233">
        <v>37</v>
      </c>
      <c r="L54" s="111"/>
      <c r="M54" s="75">
        <f t="shared" si="2"/>
        <v>100</v>
      </c>
    </row>
    <row r="55" spans="1:13" ht="14.1" customHeight="1">
      <c r="A55" s="72" t="s">
        <v>126</v>
      </c>
      <c r="B55" s="111">
        <f t="shared" si="0"/>
        <v>364</v>
      </c>
      <c r="C55" s="75">
        <f t="shared" si="1"/>
        <v>6.408450704225352</v>
      </c>
      <c r="D55" s="111" t="s">
        <v>382</v>
      </c>
      <c r="E55" s="72">
        <v>51</v>
      </c>
      <c r="F55" s="72"/>
      <c r="G55" s="72"/>
      <c r="H55" s="233">
        <v>206</v>
      </c>
      <c r="I55" s="233"/>
      <c r="J55" s="233"/>
      <c r="K55" s="233">
        <v>107</v>
      </c>
      <c r="L55" s="111"/>
      <c r="M55" s="75">
        <f t="shared" si="2"/>
        <v>29.395604395604398</v>
      </c>
    </row>
    <row r="56" spans="1:13" ht="14.1" customHeight="1">
      <c r="A56" s="72" t="s">
        <v>127</v>
      </c>
      <c r="B56" s="111">
        <f t="shared" si="0"/>
        <v>73</v>
      </c>
      <c r="C56" s="75">
        <f t="shared" si="1"/>
        <v>1.2852112676056338</v>
      </c>
      <c r="E56" s="72">
        <v>0</v>
      </c>
      <c r="F56" s="72"/>
      <c r="G56" s="72"/>
      <c r="H56" s="233">
        <v>49</v>
      </c>
      <c r="I56" s="233"/>
      <c r="J56" s="233"/>
      <c r="K56" s="233">
        <v>24</v>
      </c>
      <c r="L56" s="111"/>
      <c r="M56" s="75">
        <f t="shared" si="2"/>
        <v>32.87671232876712</v>
      </c>
    </row>
    <row r="57" spans="1:13" ht="14.1" customHeight="1">
      <c r="A57" s="72" t="s">
        <v>170</v>
      </c>
      <c r="B57" s="111">
        <f t="shared" si="0"/>
        <v>103</v>
      </c>
      <c r="C57" s="75">
        <f t="shared" si="1"/>
        <v>1.8133802816901408</v>
      </c>
      <c r="E57" s="72">
        <v>0</v>
      </c>
      <c r="F57" s="72"/>
      <c r="G57" s="72"/>
      <c r="H57" s="233">
        <v>56</v>
      </c>
      <c r="I57" s="233"/>
      <c r="J57" s="233"/>
      <c r="K57" s="233">
        <v>47</v>
      </c>
      <c r="L57" s="111"/>
      <c r="M57" s="75">
        <f t="shared" si="2"/>
        <v>45.631067961165051</v>
      </c>
    </row>
    <row r="58" spans="1:13" ht="14.1" customHeight="1">
      <c r="A58" s="72" t="s">
        <v>129</v>
      </c>
      <c r="B58" s="111">
        <f>IF(A58&lt;&gt;0,E58+H58+K58,"")</f>
        <v>66</v>
      </c>
      <c r="C58" s="75">
        <f t="shared" si="1"/>
        <v>1.1619718309859155</v>
      </c>
      <c r="D58" s="111" t="s">
        <v>383</v>
      </c>
      <c r="E58" s="72">
        <v>18</v>
      </c>
      <c r="F58" s="72"/>
      <c r="G58" s="72"/>
      <c r="H58" s="233">
        <v>48</v>
      </c>
      <c r="I58" s="233"/>
      <c r="J58" s="233"/>
      <c r="K58" s="234">
        <v>0</v>
      </c>
      <c r="L58" s="111"/>
      <c r="M58" s="75">
        <f t="shared" si="2"/>
        <v>0</v>
      </c>
    </row>
    <row r="59" spans="1:13" ht="8.25" customHeight="1">
      <c r="B59" s="111" t="str">
        <f t="shared" si="0"/>
        <v/>
      </c>
      <c r="E59" s="235"/>
      <c r="F59" s="105" t="str">
        <f>IF($A59&lt;&gt;"",E59/$B59*100,"")</f>
        <v/>
      </c>
      <c r="I59" s="75" t="str">
        <f>IF($A59&lt;&gt;"",H59/$B59*100,"")</f>
        <v/>
      </c>
      <c r="K59" s="111"/>
      <c r="L59" s="111"/>
      <c r="M59" s="75" t="str">
        <f t="shared" si="2"/>
        <v/>
      </c>
    </row>
    <row r="60" spans="1:13" ht="14.1" customHeight="1">
      <c r="A60" s="87" t="s">
        <v>171</v>
      </c>
      <c r="B60" s="104">
        <f t="shared" si="0"/>
        <v>674</v>
      </c>
      <c r="C60" s="105">
        <f t="shared" si="1"/>
        <v>11.86619718309859</v>
      </c>
      <c r="D60" s="104"/>
      <c r="E60" s="236">
        <f>E61+E63+E70+E72</f>
        <v>20</v>
      </c>
      <c r="F60" s="105">
        <f>IF($A60&lt;&gt;"",E60/$B60*100,"")</f>
        <v>2.9673590504451042</v>
      </c>
      <c r="G60" s="106"/>
      <c r="H60" s="104">
        <f>H61+H63+H70+H72</f>
        <v>186</v>
      </c>
      <c r="I60" s="75">
        <f>IF($A60&lt;&gt;"",H60/$B60*100,"")</f>
        <v>27.596439169139465</v>
      </c>
      <c r="J60" s="104"/>
      <c r="K60" s="104">
        <f>K61+K63+K70+K72</f>
        <v>468</v>
      </c>
      <c r="L60" s="104"/>
      <c r="M60" s="105">
        <f t="shared" si="2"/>
        <v>69.436201780415431</v>
      </c>
    </row>
    <row r="61" spans="1:13" ht="14.1" customHeight="1">
      <c r="A61" s="72" t="s">
        <v>172</v>
      </c>
      <c r="B61" s="111">
        <f t="shared" si="0"/>
        <v>31</v>
      </c>
      <c r="C61" s="75">
        <f t="shared" si="1"/>
        <v>0.54577464788732388</v>
      </c>
      <c r="E61" s="72">
        <v>0</v>
      </c>
      <c r="F61" s="72"/>
      <c r="G61" s="72"/>
      <c r="H61" s="234">
        <v>0</v>
      </c>
      <c r="I61" s="234"/>
      <c r="J61" s="234"/>
      <c r="K61" s="233">
        <v>31</v>
      </c>
      <c r="L61" s="111"/>
      <c r="M61" s="75">
        <f t="shared" si="2"/>
        <v>100</v>
      </c>
    </row>
    <row r="62" spans="1:13" ht="8.25" customHeight="1">
      <c r="B62" s="111" t="str">
        <f t="shared" si="0"/>
        <v/>
      </c>
      <c r="E62" s="235"/>
      <c r="F62" s="105" t="str">
        <f>IF($A62&lt;&gt;"",E62/$B62*100,"")</f>
        <v/>
      </c>
      <c r="I62" s="75" t="str">
        <f>IF($A62&lt;&gt;"",H62/$B62*100,"")</f>
        <v/>
      </c>
      <c r="K62" s="111"/>
      <c r="L62" s="111"/>
      <c r="M62" s="75" t="str">
        <f t="shared" si="2"/>
        <v/>
      </c>
    </row>
    <row r="63" spans="1:13" ht="14.1" customHeight="1">
      <c r="A63" s="72" t="s">
        <v>130</v>
      </c>
      <c r="B63" s="111">
        <f t="shared" si="0"/>
        <v>509</v>
      </c>
      <c r="C63" s="75">
        <f t="shared" si="1"/>
        <v>8.9612676056338039</v>
      </c>
      <c r="E63" s="235">
        <f>SUM(E64:E68)</f>
        <v>4</v>
      </c>
      <c r="F63" s="105">
        <f>IF($A63&lt;&gt;"",E63/$B63*100,"")</f>
        <v>0.78585461689587421</v>
      </c>
      <c r="H63" s="111">
        <f>SUM(H64:H68)</f>
        <v>186</v>
      </c>
      <c r="I63" s="75">
        <f>IF($A63&lt;&gt;"",H63/$B63*100,"")</f>
        <v>36.542239685658153</v>
      </c>
      <c r="K63" s="111">
        <f>SUM(K64:K68)</f>
        <v>319</v>
      </c>
      <c r="L63" s="111"/>
      <c r="M63" s="75">
        <f t="shared" si="2"/>
        <v>62.671905697445972</v>
      </c>
    </row>
    <row r="64" spans="1:13" ht="14.1" customHeight="1">
      <c r="A64" s="72" t="s">
        <v>131</v>
      </c>
      <c r="B64" s="111">
        <f t="shared" si="0"/>
        <v>209</v>
      </c>
      <c r="C64" s="75">
        <f t="shared" si="1"/>
        <v>3.6795774647887325</v>
      </c>
      <c r="E64" s="72">
        <v>0</v>
      </c>
      <c r="F64" s="72"/>
      <c r="G64" s="72"/>
      <c r="H64" s="233">
        <v>101</v>
      </c>
      <c r="I64" s="233"/>
      <c r="J64" s="233"/>
      <c r="K64" s="233">
        <v>108</v>
      </c>
      <c r="L64" s="111"/>
      <c r="M64" s="75">
        <f t="shared" si="2"/>
        <v>51.674641148325364</v>
      </c>
    </row>
    <row r="65" spans="1:13" ht="14.1" customHeight="1">
      <c r="A65" s="72" t="s">
        <v>132</v>
      </c>
      <c r="B65" s="111">
        <f t="shared" si="0"/>
        <v>106</v>
      </c>
      <c r="C65" s="75">
        <f t="shared" si="1"/>
        <v>1.8661971830985915</v>
      </c>
      <c r="E65" s="72">
        <v>0</v>
      </c>
      <c r="F65" s="72"/>
      <c r="G65" s="72"/>
      <c r="H65" s="234">
        <v>0</v>
      </c>
      <c r="I65" s="234"/>
      <c r="J65" s="234"/>
      <c r="K65" s="233">
        <v>106</v>
      </c>
      <c r="L65" s="111"/>
      <c r="M65" s="75">
        <f t="shared" si="2"/>
        <v>100</v>
      </c>
    </row>
    <row r="66" spans="1:13" ht="14.1" customHeight="1">
      <c r="A66" s="72" t="s">
        <v>135</v>
      </c>
      <c r="B66" s="111">
        <f t="shared" si="0"/>
        <v>128</v>
      </c>
      <c r="C66" s="75">
        <f t="shared" si="1"/>
        <v>2.2535211267605635</v>
      </c>
      <c r="E66" s="72">
        <v>4</v>
      </c>
      <c r="F66" s="72"/>
      <c r="G66" s="72"/>
      <c r="H66" s="233">
        <v>72</v>
      </c>
      <c r="I66" s="233"/>
      <c r="J66" s="233"/>
      <c r="K66" s="233">
        <v>52</v>
      </c>
      <c r="L66" s="111"/>
      <c r="M66" s="75">
        <f t="shared" si="2"/>
        <v>40.625</v>
      </c>
    </row>
    <row r="67" spans="1:13" ht="14.1" customHeight="1">
      <c r="A67" s="72" t="s">
        <v>133</v>
      </c>
      <c r="B67" s="111">
        <f t="shared" si="0"/>
        <v>24</v>
      </c>
      <c r="C67" s="75">
        <f t="shared" si="1"/>
        <v>0.42253521126760557</v>
      </c>
      <c r="E67" s="72">
        <v>0</v>
      </c>
      <c r="F67" s="72"/>
      <c r="G67" s="72"/>
      <c r="H67" s="233">
        <v>13</v>
      </c>
      <c r="I67" s="233"/>
      <c r="J67" s="233"/>
      <c r="K67" s="233">
        <v>11</v>
      </c>
      <c r="L67" s="111"/>
      <c r="M67" s="75">
        <f t="shared" si="2"/>
        <v>45.833333333333329</v>
      </c>
    </row>
    <row r="68" spans="1:13" ht="14.1" customHeight="1">
      <c r="A68" s="72" t="s">
        <v>134</v>
      </c>
      <c r="B68" s="111">
        <f t="shared" si="0"/>
        <v>42</v>
      </c>
      <c r="C68" s="75">
        <f t="shared" si="1"/>
        <v>0.73943661971830987</v>
      </c>
      <c r="E68" s="72">
        <v>0</v>
      </c>
      <c r="F68" s="72"/>
      <c r="G68" s="72"/>
      <c r="H68" s="234">
        <v>0</v>
      </c>
      <c r="I68" s="234"/>
      <c r="J68" s="234"/>
      <c r="K68" s="233">
        <v>42</v>
      </c>
      <c r="L68" s="111"/>
      <c r="M68" s="75">
        <f t="shared" si="2"/>
        <v>100</v>
      </c>
    </row>
    <row r="69" spans="1:13" ht="8.25" customHeight="1">
      <c r="B69" s="111" t="str">
        <f t="shared" si="0"/>
        <v/>
      </c>
      <c r="E69" s="72"/>
      <c r="F69" s="72"/>
      <c r="G69" s="72"/>
      <c r="H69" s="72"/>
      <c r="I69" s="72"/>
      <c r="J69" s="72"/>
      <c r="L69" s="111"/>
      <c r="M69" s="75" t="str">
        <f t="shared" si="2"/>
        <v/>
      </c>
    </row>
    <row r="70" spans="1:13" ht="14.1" customHeight="1">
      <c r="A70" s="72" t="s">
        <v>136</v>
      </c>
      <c r="B70" s="111">
        <f t="shared" si="0"/>
        <v>82</v>
      </c>
      <c r="C70" s="75">
        <f t="shared" si="1"/>
        <v>1.443661971830986</v>
      </c>
      <c r="E70" s="72">
        <v>16</v>
      </c>
      <c r="F70" s="72"/>
      <c r="G70" s="72"/>
      <c r="H70" s="234">
        <v>0</v>
      </c>
      <c r="I70" s="234"/>
      <c r="J70" s="234"/>
      <c r="K70" s="233">
        <v>66</v>
      </c>
      <c r="L70" s="111"/>
      <c r="M70" s="75">
        <f t="shared" si="2"/>
        <v>80.487804878048792</v>
      </c>
    </row>
    <row r="71" spans="1:13" ht="10.5" customHeight="1">
      <c r="B71" s="111" t="str">
        <f t="shared" si="0"/>
        <v/>
      </c>
      <c r="E71" s="72"/>
      <c r="F71" s="72"/>
      <c r="G71" s="72"/>
      <c r="H71" s="72"/>
      <c r="I71" s="72"/>
      <c r="J71" s="72"/>
      <c r="L71" s="111"/>
      <c r="M71" s="75" t="str">
        <f t="shared" si="2"/>
        <v/>
      </c>
    </row>
    <row r="72" spans="1:13" ht="14.1" customHeight="1">
      <c r="A72" s="72" t="s">
        <v>137</v>
      </c>
      <c r="B72" s="111">
        <f t="shared" si="0"/>
        <v>52</v>
      </c>
      <c r="C72" s="75">
        <f t="shared" si="1"/>
        <v>0.91549295774647887</v>
      </c>
      <c r="E72" s="72">
        <v>0</v>
      </c>
      <c r="F72" s="72"/>
      <c r="G72" s="72"/>
      <c r="H72" s="234">
        <v>0</v>
      </c>
      <c r="I72" s="234"/>
      <c r="J72" s="234"/>
      <c r="K72" s="233">
        <v>52</v>
      </c>
      <c r="L72" s="111"/>
      <c r="M72" s="75">
        <f t="shared" si="2"/>
        <v>100</v>
      </c>
    </row>
    <row r="73" spans="1:13" ht="8.25" customHeight="1">
      <c r="B73" s="111" t="str">
        <f t="shared" si="0"/>
        <v/>
      </c>
      <c r="F73" s="105" t="str">
        <f>IF($A73&lt;&gt;"",E73/$B73*100,"")</f>
        <v/>
      </c>
      <c r="I73" s="75" t="str">
        <f>IF($A73&lt;&gt;"",H73/$B73*100,"")</f>
        <v/>
      </c>
      <c r="K73" s="111"/>
      <c r="L73" s="111"/>
      <c r="M73" s="75" t="str">
        <f t="shared" si="2"/>
        <v/>
      </c>
    </row>
    <row r="74" spans="1:13" ht="14.1" customHeight="1">
      <c r="A74" s="87" t="s">
        <v>173</v>
      </c>
      <c r="B74" s="104">
        <f t="shared" si="0"/>
        <v>161</v>
      </c>
      <c r="C74" s="105">
        <f t="shared" si="1"/>
        <v>2.834507042253521</v>
      </c>
      <c r="D74" s="104"/>
      <c r="E74" s="104">
        <f>SUM(E75)</f>
        <v>0</v>
      </c>
      <c r="F74" s="105">
        <f>IF($A74&lt;&gt;"",E74/$B74*100,"")</f>
        <v>0</v>
      </c>
      <c r="G74" s="106"/>
      <c r="H74" s="104">
        <f>SUM(H75)</f>
        <v>92</v>
      </c>
      <c r="I74" s="75">
        <f>IF($A74&lt;&gt;"",H74/$B74*100,"")</f>
        <v>57.142857142857139</v>
      </c>
      <c r="J74" s="104"/>
      <c r="K74" s="104">
        <f>SUM(K75)</f>
        <v>69</v>
      </c>
      <c r="L74" s="104"/>
      <c r="M74" s="105">
        <f t="shared" si="2"/>
        <v>42.857142857142854</v>
      </c>
    </row>
    <row r="75" spans="1:13" ht="14.1" customHeight="1">
      <c r="A75" s="72" t="s">
        <v>174</v>
      </c>
      <c r="B75" s="111">
        <f t="shared" si="0"/>
        <v>161</v>
      </c>
      <c r="C75" s="75">
        <f t="shared" si="1"/>
        <v>2.834507042253521</v>
      </c>
      <c r="E75" s="111">
        <f>SUM(E76:E79)</f>
        <v>0</v>
      </c>
      <c r="F75" s="105">
        <f>IF($A75&lt;&gt;"",E75/$B75*100,"")</f>
        <v>0</v>
      </c>
      <c r="H75" s="111">
        <f>SUM(H76:H79)</f>
        <v>92</v>
      </c>
      <c r="I75" s="75">
        <f>IF($A75&lt;&gt;"",H75/$B75*100,"")</f>
        <v>57.142857142857139</v>
      </c>
      <c r="K75" s="111">
        <f>SUM(K76:K79)</f>
        <v>69</v>
      </c>
      <c r="L75" s="111"/>
      <c r="M75" s="75">
        <f t="shared" si="2"/>
        <v>42.857142857142854</v>
      </c>
    </row>
    <row r="76" spans="1:13" ht="14.1" customHeight="1">
      <c r="A76" s="72" t="s">
        <v>139</v>
      </c>
      <c r="B76" s="111">
        <f>IF(A76&lt;&gt;0,E76+H76+K76,"")</f>
        <v>34</v>
      </c>
      <c r="C76" s="75">
        <f t="shared" si="1"/>
        <v>0.59859154929577463</v>
      </c>
      <c r="E76" s="72">
        <v>0</v>
      </c>
      <c r="F76" s="72"/>
      <c r="G76" s="72"/>
      <c r="H76" s="233">
        <v>25</v>
      </c>
      <c r="I76" s="233"/>
      <c r="J76" s="233"/>
      <c r="K76" s="233">
        <v>9</v>
      </c>
      <c r="L76" s="111"/>
      <c r="M76" s="75">
        <f t="shared" si="2"/>
        <v>26.47058823529412</v>
      </c>
    </row>
    <row r="77" spans="1:13" ht="14.1" customHeight="1">
      <c r="A77" s="72" t="s">
        <v>140</v>
      </c>
      <c r="B77" s="111">
        <f>IF(A77&lt;&gt;0,E77+H77+K77,"")</f>
        <v>63</v>
      </c>
      <c r="C77" s="75">
        <f t="shared" si="1"/>
        <v>1.109154929577465</v>
      </c>
      <c r="E77" s="72">
        <v>0</v>
      </c>
      <c r="F77" s="72"/>
      <c r="G77" s="72"/>
      <c r="H77" s="233">
        <v>48</v>
      </c>
      <c r="I77" s="233"/>
      <c r="J77" s="233"/>
      <c r="K77" s="233">
        <v>15</v>
      </c>
      <c r="L77" s="111"/>
      <c r="M77" s="75">
        <f t="shared" si="2"/>
        <v>23.809523809523807</v>
      </c>
    </row>
    <row r="78" spans="1:13" ht="14.1" customHeight="1">
      <c r="A78" s="72" t="s">
        <v>141</v>
      </c>
      <c r="B78" s="111">
        <f>IF(A78&lt;&gt;0,E78+H78+K78,"")</f>
        <v>37</v>
      </c>
      <c r="C78" s="75">
        <f t="shared" si="1"/>
        <v>0.65140845070422537</v>
      </c>
      <c r="E78" s="72">
        <v>0</v>
      </c>
      <c r="F78" s="72"/>
      <c r="G78" s="72"/>
      <c r="H78" s="233">
        <v>19</v>
      </c>
      <c r="I78" s="233"/>
      <c r="J78" s="233"/>
      <c r="K78" s="233">
        <v>18</v>
      </c>
      <c r="L78" s="111"/>
      <c r="M78" s="75">
        <f t="shared" si="2"/>
        <v>48.648648648648653</v>
      </c>
    </row>
    <row r="79" spans="1:13" ht="14.1" customHeight="1">
      <c r="A79" s="72" t="s">
        <v>142</v>
      </c>
      <c r="B79" s="111">
        <f>IF(A79&lt;&gt;0,E79+H79+K79,"")</f>
        <v>27</v>
      </c>
      <c r="C79" s="75">
        <f t="shared" si="1"/>
        <v>0.47535211267605632</v>
      </c>
      <c r="E79" s="72">
        <v>0</v>
      </c>
      <c r="F79" s="72"/>
      <c r="G79" s="72"/>
      <c r="H79" s="234">
        <v>0</v>
      </c>
      <c r="I79" s="234"/>
      <c r="J79" s="234"/>
      <c r="K79" s="233">
        <v>27</v>
      </c>
      <c r="L79" s="111"/>
      <c r="M79" s="75">
        <f>IF($A79&lt;&gt;"",K79/$B79*100,"")</f>
        <v>100</v>
      </c>
    </row>
    <row r="80" spans="1:13" ht="8.25" customHeight="1">
      <c r="F80" s="105" t="str">
        <f>IF($A80&lt;&gt;"",E80/$B80*100,"")</f>
        <v/>
      </c>
      <c r="I80" s="75" t="str">
        <f>IF($A80&lt;&gt;"",H80/$B80*100,"")</f>
        <v/>
      </c>
      <c r="K80" s="111"/>
      <c r="L80" s="111"/>
      <c r="M80" s="75" t="str">
        <f t="shared" ref="M80:M101" si="3">IF($A80&lt;&gt;"",K80/$B80*100,"")</f>
        <v/>
      </c>
    </row>
    <row r="81" spans="1:13" ht="14.1" customHeight="1">
      <c r="A81" s="87" t="s">
        <v>188</v>
      </c>
      <c r="B81" s="104">
        <f t="shared" ref="B81:B101" si="4">IF(A81&lt;&gt;0,E81+H81+K81,"")</f>
        <v>687</v>
      </c>
      <c r="C81" s="105">
        <f t="shared" ref="C81:C101" si="5">IF($A$11&lt;&gt;"",$B81/$B$11*100,"")</f>
        <v>12.095070422535212</v>
      </c>
      <c r="D81" s="104"/>
      <c r="E81" s="104">
        <f>SUM(E82)</f>
        <v>0</v>
      </c>
      <c r="F81" s="105">
        <f>IF($A81&lt;&gt;"",E81/$B81*100,"")</f>
        <v>0</v>
      </c>
      <c r="G81" s="106"/>
      <c r="H81" s="104">
        <f>SUM(H82)</f>
        <v>295</v>
      </c>
      <c r="I81" s="75">
        <f>IF($A81&lt;&gt;"",H81/$B81*100,"")</f>
        <v>42.940320232896653</v>
      </c>
      <c r="J81" s="104"/>
      <c r="K81" s="104">
        <f>SUM(K82)</f>
        <v>392</v>
      </c>
      <c r="L81" s="104"/>
      <c r="M81" s="105">
        <f t="shared" si="3"/>
        <v>57.059679767103347</v>
      </c>
    </row>
    <row r="82" spans="1:13" ht="14.1" customHeight="1">
      <c r="A82" s="72" t="s">
        <v>143</v>
      </c>
      <c r="B82" s="111">
        <f t="shared" si="4"/>
        <v>687</v>
      </c>
      <c r="C82" s="75">
        <f t="shared" si="5"/>
        <v>12.095070422535212</v>
      </c>
      <c r="E82" s="111">
        <f>SUM(E83:E91)</f>
        <v>0</v>
      </c>
      <c r="F82" s="105">
        <f>IF($A82&lt;&gt;"",E82/$B82*100,"")</f>
        <v>0</v>
      </c>
      <c r="H82" s="111">
        <f>SUM(H83:H91)</f>
        <v>295</v>
      </c>
      <c r="I82" s="75">
        <f>IF($A82&lt;&gt;"",H82/$B82*100,"")</f>
        <v>42.940320232896653</v>
      </c>
      <c r="K82" s="111">
        <f>SUM(K83:K91)</f>
        <v>392</v>
      </c>
      <c r="L82" s="111"/>
      <c r="M82" s="75">
        <f t="shared" si="3"/>
        <v>57.059679767103347</v>
      </c>
    </row>
    <row r="83" spans="1:13" ht="14.1" customHeight="1">
      <c r="A83" s="72" t="s">
        <v>452</v>
      </c>
      <c r="B83" s="111">
        <f t="shared" si="4"/>
        <v>18</v>
      </c>
      <c r="C83" s="75">
        <f t="shared" si="5"/>
        <v>0.31690140845070425</v>
      </c>
      <c r="E83" s="72">
        <v>0</v>
      </c>
      <c r="F83" s="72"/>
      <c r="G83" s="72"/>
      <c r="H83" s="234">
        <v>0</v>
      </c>
      <c r="I83" s="234"/>
      <c r="J83" s="234"/>
      <c r="K83" s="233">
        <v>18</v>
      </c>
      <c r="L83" s="111"/>
      <c r="M83" s="75">
        <f t="shared" si="3"/>
        <v>100</v>
      </c>
    </row>
    <row r="84" spans="1:13" ht="14.1" customHeight="1">
      <c r="A84" s="72" t="s">
        <v>144</v>
      </c>
      <c r="B84" s="111">
        <f t="shared" si="4"/>
        <v>109</v>
      </c>
      <c r="C84" s="75">
        <f t="shared" si="5"/>
        <v>1.919014084507042</v>
      </c>
      <c r="E84" s="72">
        <v>0</v>
      </c>
      <c r="F84" s="72"/>
      <c r="G84" s="72"/>
      <c r="H84" s="234">
        <v>0</v>
      </c>
      <c r="I84" s="234"/>
      <c r="J84" s="234"/>
      <c r="K84" s="233">
        <v>109</v>
      </c>
      <c r="L84" s="111"/>
      <c r="M84" s="75">
        <f t="shared" si="3"/>
        <v>100</v>
      </c>
    </row>
    <row r="85" spans="1:13" ht="14.1" customHeight="1">
      <c r="A85" s="72" t="s">
        <v>146</v>
      </c>
      <c r="B85" s="111">
        <f t="shared" si="4"/>
        <v>147</v>
      </c>
      <c r="C85" s="75">
        <f t="shared" si="5"/>
        <v>2.5880281690140845</v>
      </c>
      <c r="E85" s="72">
        <v>0</v>
      </c>
      <c r="F85" s="72"/>
      <c r="G85" s="72"/>
      <c r="H85" s="233">
        <v>132</v>
      </c>
      <c r="I85" s="233"/>
      <c r="J85" s="233"/>
      <c r="K85" s="233">
        <v>15</v>
      </c>
      <c r="L85" s="111"/>
      <c r="M85" s="75">
        <f t="shared" si="3"/>
        <v>10.204081632653061</v>
      </c>
    </row>
    <row r="86" spans="1:13" ht="14.1" customHeight="1">
      <c r="A86" s="72" t="s">
        <v>148</v>
      </c>
      <c r="B86" s="111">
        <f t="shared" si="4"/>
        <v>98</v>
      </c>
      <c r="C86" s="75">
        <f t="shared" si="5"/>
        <v>1.7253521126760565</v>
      </c>
      <c r="E86" s="72">
        <v>0</v>
      </c>
      <c r="F86" s="72"/>
      <c r="G86" s="72"/>
      <c r="H86" s="234">
        <v>0</v>
      </c>
      <c r="I86" s="234"/>
      <c r="J86" s="234"/>
      <c r="K86" s="233">
        <v>98</v>
      </c>
      <c r="L86" s="111"/>
      <c r="M86" s="75">
        <f t="shared" si="3"/>
        <v>100</v>
      </c>
    </row>
    <row r="87" spans="1:13" ht="14.1" customHeight="1">
      <c r="A87" s="72" t="s">
        <v>147</v>
      </c>
      <c r="B87" s="111">
        <f t="shared" si="4"/>
        <v>62</v>
      </c>
      <c r="C87" s="75">
        <f t="shared" si="5"/>
        <v>1.0915492957746478</v>
      </c>
      <c r="E87" s="72">
        <v>0</v>
      </c>
      <c r="F87" s="72"/>
      <c r="G87" s="72"/>
      <c r="H87" s="233">
        <v>54</v>
      </c>
      <c r="I87" s="233"/>
      <c r="J87" s="233"/>
      <c r="K87" s="233">
        <v>8</v>
      </c>
      <c r="L87" s="111"/>
      <c r="M87" s="75">
        <f t="shared" si="3"/>
        <v>12.903225806451612</v>
      </c>
    </row>
    <row r="88" spans="1:13" ht="14.1" customHeight="1">
      <c r="A88" s="72" t="s">
        <v>145</v>
      </c>
      <c r="B88" s="111">
        <f t="shared" si="4"/>
        <v>71</v>
      </c>
      <c r="C88" s="75">
        <f t="shared" si="5"/>
        <v>1.25</v>
      </c>
      <c r="E88" s="72">
        <v>0</v>
      </c>
      <c r="F88" s="72"/>
      <c r="G88" s="72"/>
      <c r="H88" s="234">
        <v>0</v>
      </c>
      <c r="I88" s="234"/>
      <c r="J88" s="234"/>
      <c r="K88" s="233">
        <v>71</v>
      </c>
      <c r="L88" s="111"/>
      <c r="M88" s="75">
        <f t="shared" si="3"/>
        <v>100</v>
      </c>
    </row>
    <row r="89" spans="1:13" ht="14.1" customHeight="1">
      <c r="A89" s="72" t="s">
        <v>149</v>
      </c>
      <c r="B89" s="111">
        <f t="shared" si="4"/>
        <v>57</v>
      </c>
      <c r="C89" s="75">
        <f t="shared" si="5"/>
        <v>1.0035211267605635</v>
      </c>
      <c r="E89" s="72">
        <v>0</v>
      </c>
      <c r="F89" s="72"/>
      <c r="G89" s="72"/>
      <c r="H89" s="234">
        <v>0</v>
      </c>
      <c r="I89" s="234"/>
      <c r="J89" s="234"/>
      <c r="K89" s="233">
        <v>57</v>
      </c>
      <c r="L89" s="111"/>
      <c r="M89" s="75">
        <f t="shared" si="3"/>
        <v>100</v>
      </c>
    </row>
    <row r="90" spans="1:13" ht="14.1" customHeight="1">
      <c r="A90" s="72" t="s">
        <v>385</v>
      </c>
      <c r="B90" s="111">
        <f t="shared" si="4"/>
        <v>45</v>
      </c>
      <c r="C90" s="75">
        <f t="shared" si="5"/>
        <v>0.79225352112676051</v>
      </c>
      <c r="E90" s="72">
        <v>0</v>
      </c>
      <c r="F90" s="72"/>
      <c r="G90" s="72"/>
      <c r="H90" s="233">
        <v>30</v>
      </c>
      <c r="I90" s="233"/>
      <c r="J90" s="233"/>
      <c r="K90" s="233">
        <v>15</v>
      </c>
      <c r="L90" s="111"/>
      <c r="M90" s="75">
        <f t="shared" si="3"/>
        <v>33.333333333333329</v>
      </c>
    </row>
    <row r="91" spans="1:13" ht="14.1" customHeight="1">
      <c r="A91" s="72" t="s">
        <v>150</v>
      </c>
      <c r="B91" s="111">
        <f t="shared" si="4"/>
        <v>80</v>
      </c>
      <c r="C91" s="75">
        <f t="shared" si="5"/>
        <v>1.4084507042253522</v>
      </c>
      <c r="E91" s="72">
        <v>0</v>
      </c>
      <c r="F91" s="72"/>
      <c r="G91" s="72"/>
      <c r="H91" s="233">
        <v>79</v>
      </c>
      <c r="I91" s="233"/>
      <c r="J91" s="233"/>
      <c r="K91" s="233">
        <v>1</v>
      </c>
      <c r="L91" s="111"/>
      <c r="M91" s="75">
        <f t="shared" si="3"/>
        <v>1.25</v>
      </c>
    </row>
    <row r="92" spans="1:13" ht="6.75" customHeight="1">
      <c r="E92" s="72"/>
      <c r="F92" s="72"/>
      <c r="G92" s="72"/>
      <c r="H92" s="72"/>
      <c r="I92" s="72"/>
      <c r="J92" s="72"/>
      <c r="L92" s="111"/>
    </row>
    <row r="93" spans="1:13" ht="14.1" customHeight="1">
      <c r="A93" s="237" t="s">
        <v>189</v>
      </c>
      <c r="B93" s="111">
        <f>IF(A93&lt;&gt;0,E93+H93+K93,"")</f>
        <v>116</v>
      </c>
      <c r="C93" s="75">
        <f t="shared" si="5"/>
        <v>2.0422535211267605</v>
      </c>
      <c r="E93" s="72">
        <v>0</v>
      </c>
      <c r="F93" s="72"/>
      <c r="G93" s="72"/>
      <c r="H93" s="235">
        <v>20</v>
      </c>
      <c r="I93" s="235"/>
      <c r="J93" s="235"/>
      <c r="K93" s="235">
        <v>96</v>
      </c>
      <c r="L93" s="75"/>
      <c r="M93" s="75">
        <f>IF($A93&lt;&gt;"",K93/$B93*100,"")</f>
        <v>82.758620689655174</v>
      </c>
    </row>
    <row r="94" spans="1:13" ht="8.25" customHeight="1">
      <c r="B94" s="111" t="str">
        <f t="shared" si="4"/>
        <v/>
      </c>
      <c r="F94" s="105" t="str">
        <f>IF($A94&lt;&gt;"",E94/$B94*100,"")</f>
        <v/>
      </c>
      <c r="I94" s="75" t="str">
        <f>IF($A94&lt;&gt;"",H94/$B94*100,"")</f>
        <v/>
      </c>
      <c r="K94" s="111"/>
      <c r="L94" s="111"/>
      <c r="M94" s="75" t="str">
        <f t="shared" si="3"/>
        <v/>
      </c>
    </row>
    <row r="95" spans="1:13" ht="14.1" customHeight="1">
      <c r="A95" s="87" t="s">
        <v>176</v>
      </c>
      <c r="B95" s="104">
        <f t="shared" si="4"/>
        <v>1465</v>
      </c>
      <c r="C95" s="105">
        <f t="shared" si="5"/>
        <v>25.792253521126764</v>
      </c>
      <c r="D95" s="104"/>
      <c r="E95" s="104">
        <f>SUM(E96:E101)</f>
        <v>61</v>
      </c>
      <c r="F95" s="105">
        <f>IF($A95&lt;&gt;"",E95/$B95*100,"")</f>
        <v>4.1638225255972694</v>
      </c>
      <c r="G95" s="106"/>
      <c r="H95" s="104">
        <f>SUM(H96:H101)</f>
        <v>1039</v>
      </c>
      <c r="I95" s="75">
        <f>IF($A95&lt;&gt;"",H95/$B95*100,"")</f>
        <v>70.921501706484648</v>
      </c>
      <c r="J95" s="104"/>
      <c r="K95" s="104">
        <f>SUM(K96:K101)</f>
        <v>365</v>
      </c>
      <c r="L95" s="104"/>
      <c r="M95" s="105">
        <f t="shared" si="3"/>
        <v>24.914675767918087</v>
      </c>
    </row>
    <row r="96" spans="1:13" ht="14.1" customHeight="1">
      <c r="A96" s="72" t="s">
        <v>177</v>
      </c>
      <c r="B96" s="111">
        <f t="shared" si="4"/>
        <v>463</v>
      </c>
      <c r="C96" s="75">
        <f t="shared" si="5"/>
        <v>8.1514084507042259</v>
      </c>
      <c r="E96" s="72">
        <v>0</v>
      </c>
      <c r="F96" s="72"/>
      <c r="G96" s="72"/>
      <c r="H96" s="233">
        <v>338</v>
      </c>
      <c r="I96" s="233"/>
      <c r="J96" s="233"/>
      <c r="K96" s="233">
        <v>125</v>
      </c>
      <c r="L96" s="111"/>
      <c r="M96" s="75">
        <f t="shared" si="3"/>
        <v>26.997840172786177</v>
      </c>
    </row>
    <row r="97" spans="1:14" ht="14.1" customHeight="1">
      <c r="A97" s="72" t="s">
        <v>178</v>
      </c>
      <c r="B97" s="111">
        <f t="shared" si="4"/>
        <v>284</v>
      </c>
      <c r="C97" s="75">
        <f t="shared" si="5"/>
        <v>5</v>
      </c>
      <c r="E97" s="72">
        <v>28</v>
      </c>
      <c r="F97" s="72"/>
      <c r="G97" s="72"/>
      <c r="H97" s="233">
        <v>188</v>
      </c>
      <c r="I97" s="233"/>
      <c r="J97" s="233"/>
      <c r="K97" s="233">
        <v>68</v>
      </c>
      <c r="L97" s="111"/>
      <c r="M97" s="75">
        <f t="shared" si="3"/>
        <v>23.943661971830984</v>
      </c>
    </row>
    <row r="98" spans="1:14" ht="14.1" customHeight="1">
      <c r="A98" s="72" t="s">
        <v>179</v>
      </c>
      <c r="B98" s="111">
        <f t="shared" si="4"/>
        <v>342</v>
      </c>
      <c r="C98" s="75">
        <f t="shared" si="5"/>
        <v>6.0211267605633809</v>
      </c>
      <c r="E98" s="72">
        <v>14</v>
      </c>
      <c r="F98" s="72"/>
      <c r="G98" s="72"/>
      <c r="H98" s="238">
        <v>232</v>
      </c>
      <c r="I98" s="238"/>
      <c r="J98" s="238"/>
      <c r="K98" s="239">
        <v>96</v>
      </c>
      <c r="L98" s="111"/>
      <c r="M98" s="75">
        <f t="shared" si="3"/>
        <v>28.07017543859649</v>
      </c>
    </row>
    <row r="99" spans="1:14" ht="14.1" customHeight="1">
      <c r="A99" s="72" t="s">
        <v>309</v>
      </c>
      <c r="B99" s="111">
        <f t="shared" si="4"/>
        <v>130</v>
      </c>
      <c r="C99" s="75">
        <f t="shared" si="5"/>
        <v>2.2887323943661975</v>
      </c>
      <c r="E99" s="72">
        <v>11</v>
      </c>
      <c r="F99" s="72"/>
      <c r="G99" s="72"/>
      <c r="H99" s="233">
        <v>86</v>
      </c>
      <c r="I99" s="233"/>
      <c r="J99" s="233"/>
      <c r="K99" s="233">
        <v>33</v>
      </c>
      <c r="L99" s="111"/>
      <c r="M99" s="75">
        <f t="shared" si="3"/>
        <v>25.384615384615383</v>
      </c>
    </row>
    <row r="100" spans="1:14" ht="14.1" customHeight="1">
      <c r="A100" s="72" t="s">
        <v>196</v>
      </c>
      <c r="B100" s="111">
        <f t="shared" si="4"/>
        <v>169</v>
      </c>
      <c r="C100" s="75">
        <f t="shared" si="5"/>
        <v>2.975352112676056</v>
      </c>
      <c r="D100" s="111" t="s">
        <v>384</v>
      </c>
      <c r="E100" s="72">
        <v>6</v>
      </c>
      <c r="F100" s="72"/>
      <c r="G100" s="72"/>
      <c r="H100" s="233">
        <v>120</v>
      </c>
      <c r="I100" s="233"/>
      <c r="J100" s="233"/>
      <c r="K100" s="233">
        <v>43</v>
      </c>
      <c r="L100" s="111"/>
      <c r="M100" s="75">
        <f t="shared" si="3"/>
        <v>25.443786982248522</v>
      </c>
    </row>
    <row r="101" spans="1:14" ht="14.1" customHeight="1">
      <c r="A101" s="72" t="s">
        <v>456</v>
      </c>
      <c r="B101" s="111">
        <f t="shared" si="4"/>
        <v>77</v>
      </c>
      <c r="C101" s="75">
        <f t="shared" si="5"/>
        <v>1.3556338028169013</v>
      </c>
      <c r="D101" s="111" t="s">
        <v>616</v>
      </c>
      <c r="E101" s="72">
        <v>2</v>
      </c>
      <c r="F101" s="72"/>
      <c r="G101" s="72"/>
      <c r="H101" s="233">
        <v>75</v>
      </c>
      <c r="I101" s="233"/>
      <c r="J101" s="233"/>
      <c r="K101" s="234"/>
      <c r="L101" s="111"/>
      <c r="M101" s="75">
        <f t="shared" si="3"/>
        <v>0</v>
      </c>
    </row>
    <row r="102" spans="1:14" ht="9" customHeight="1" thickBot="1">
      <c r="A102" s="92"/>
      <c r="B102" s="230"/>
      <c r="C102" s="231"/>
      <c r="D102" s="230"/>
      <c r="E102" s="230"/>
      <c r="F102" s="231"/>
      <c r="G102" s="232"/>
      <c r="H102" s="230"/>
      <c r="I102" s="231"/>
      <c r="J102" s="230"/>
      <c r="K102" s="230"/>
      <c r="L102" s="92"/>
      <c r="M102" s="231"/>
      <c r="N102" s="92"/>
    </row>
    <row r="103" spans="1:14" ht="6" customHeight="1">
      <c r="K103" s="111"/>
    </row>
    <row r="104" spans="1:14" ht="13.5" customHeight="1">
      <c r="A104" s="72" t="s">
        <v>386</v>
      </c>
      <c r="K104" s="111"/>
    </row>
    <row r="105" spans="1:14" ht="6.75" customHeight="1">
      <c r="K105" s="111"/>
    </row>
    <row r="106" spans="1:14" ht="12.75" customHeight="1">
      <c r="A106" s="72" t="s">
        <v>617</v>
      </c>
    </row>
    <row r="107" spans="1:14" ht="12" customHeight="1">
      <c r="A107" s="72" t="s">
        <v>618</v>
      </c>
    </row>
    <row r="108" spans="1:14" ht="13.5" customHeight="1">
      <c r="A108" s="72" t="s">
        <v>571</v>
      </c>
    </row>
    <row r="109" spans="1:14" hidden="1">
      <c r="A109" s="72" t="s">
        <v>572</v>
      </c>
    </row>
    <row r="110" spans="1:14" hidden="1">
      <c r="A110" s="72" t="s">
        <v>573</v>
      </c>
    </row>
    <row r="111" spans="1:14" hidden="1">
      <c r="A111" s="72" t="s">
        <v>574</v>
      </c>
    </row>
    <row r="112" spans="1:14">
      <c r="A112" s="72" t="s">
        <v>619</v>
      </c>
    </row>
    <row r="113" spans="1:5" ht="16.5">
      <c r="A113" s="72" t="s">
        <v>575</v>
      </c>
    </row>
    <row r="114" spans="1:5" ht="8.25" customHeight="1"/>
    <row r="115" spans="1:5" ht="14.25" customHeight="1">
      <c r="A115" s="72" t="s">
        <v>387</v>
      </c>
    </row>
    <row r="116" spans="1:5" ht="14.45" customHeight="1">
      <c r="A116" s="72" t="s">
        <v>186</v>
      </c>
    </row>
    <row r="119" spans="1:5">
      <c r="C119" s="240"/>
      <c r="D119" s="240"/>
      <c r="E119" s="240"/>
    </row>
    <row r="120" spans="1:5">
      <c r="C120" s="240"/>
      <c r="D120" s="240"/>
      <c r="E120" s="240"/>
    </row>
    <row r="121" spans="1:5">
      <c r="C121" s="240"/>
      <c r="D121" s="240"/>
      <c r="E121" s="240"/>
    </row>
    <row r="122" spans="1:5">
      <c r="C122" s="111"/>
      <c r="D122" s="240"/>
    </row>
    <row r="123" spans="1:5">
      <c r="C123" s="240"/>
      <c r="D123" s="240"/>
      <c r="E123" s="240"/>
    </row>
    <row r="124" spans="1:5">
      <c r="C124" s="240"/>
      <c r="D124" s="240"/>
      <c r="E124" s="240"/>
    </row>
  </sheetData>
  <mergeCells count="4">
    <mergeCell ref="B7:C7"/>
    <mergeCell ref="E7:F7"/>
    <mergeCell ref="H7:I7"/>
    <mergeCell ref="K7:M7"/>
  </mergeCells>
  <printOptions horizontalCentered="1" verticalCentered="1"/>
  <pageMargins left="0" right="0" top="0" bottom="0" header="0.31496062992125984" footer="0.31496062992125984"/>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D66"/>
  <sheetViews>
    <sheetView workbookViewId="0"/>
  </sheetViews>
  <sheetFormatPr baseColWidth="10" defaultColWidth="11.42578125" defaultRowHeight="12.75"/>
  <cols>
    <col min="1" max="1" width="11.7109375" style="39" customWidth="1"/>
    <col min="2" max="2" width="4.28515625" style="39" customWidth="1"/>
    <col min="3" max="3" width="68" style="39" customWidth="1"/>
    <col min="4" max="16384" width="11.42578125" style="39"/>
  </cols>
  <sheetData>
    <row r="1" spans="1:4" ht="15.75">
      <c r="A1" s="51" t="s">
        <v>1</v>
      </c>
      <c r="B1" s="1"/>
      <c r="C1" s="1"/>
      <c r="D1" s="1"/>
    </row>
    <row r="2" spans="1:4" ht="15.75">
      <c r="A2" s="52"/>
      <c r="B2" s="1"/>
      <c r="C2" s="1"/>
      <c r="D2" s="1"/>
    </row>
    <row r="3" spans="1:4" ht="15.75">
      <c r="A3" s="52" t="s">
        <v>2</v>
      </c>
      <c r="B3" s="1"/>
      <c r="C3" s="52" t="s">
        <v>3</v>
      </c>
    </row>
    <row r="4" spans="1:4" ht="15.75">
      <c r="A4" s="52" t="s">
        <v>4</v>
      </c>
      <c r="B4" s="1"/>
      <c r="C4" s="52" t="s">
        <v>5</v>
      </c>
    </row>
    <row r="5" spans="1:4" ht="15.75">
      <c r="A5" s="52" t="s">
        <v>6</v>
      </c>
      <c r="B5" s="1"/>
      <c r="C5" s="52" t="s">
        <v>7</v>
      </c>
    </row>
    <row r="6" spans="1:4" ht="15.75">
      <c r="A6" s="52" t="s">
        <v>8</v>
      </c>
      <c r="B6" s="1"/>
      <c r="C6" s="52" t="s">
        <v>9</v>
      </c>
      <c r="D6" s="1"/>
    </row>
    <row r="7" spans="1:4" ht="15.75">
      <c r="A7" s="52" t="s">
        <v>10</v>
      </c>
      <c r="B7" s="1"/>
      <c r="C7" s="52" t="s">
        <v>11</v>
      </c>
    </row>
    <row r="8" spans="1:4" ht="15.75">
      <c r="A8" s="52" t="s">
        <v>504</v>
      </c>
      <c r="B8" s="1"/>
      <c r="C8" s="52" t="s">
        <v>505</v>
      </c>
    </row>
    <row r="9" spans="1:4" ht="15.75">
      <c r="A9" s="52" t="s">
        <v>12</v>
      </c>
      <c r="B9" s="1"/>
      <c r="C9" s="52" t="s">
        <v>506</v>
      </c>
      <c r="D9" s="1"/>
    </row>
    <row r="10" spans="1:4" ht="15.75">
      <c r="A10" s="52" t="s">
        <v>507</v>
      </c>
      <c r="B10" s="1"/>
      <c r="C10" s="52" t="s">
        <v>508</v>
      </c>
      <c r="D10" s="1"/>
    </row>
    <row r="11" spans="1:4" ht="15.75">
      <c r="A11" s="52" t="s">
        <v>13</v>
      </c>
      <c r="B11" s="1"/>
      <c r="C11" s="52" t="s">
        <v>509</v>
      </c>
      <c r="D11" s="1"/>
    </row>
    <row r="12" spans="1:4" ht="15.75">
      <c r="A12" s="52" t="s">
        <v>510</v>
      </c>
      <c r="B12" s="1"/>
      <c r="C12" s="52" t="s">
        <v>511</v>
      </c>
      <c r="D12" s="1"/>
    </row>
    <row r="13" spans="1:4" ht="15.75">
      <c r="A13" s="52" t="s">
        <v>512</v>
      </c>
      <c r="B13" s="1"/>
      <c r="C13" s="52" t="s">
        <v>513</v>
      </c>
      <c r="D13" s="1"/>
    </row>
    <row r="14" spans="1:4" ht="15.75">
      <c r="A14" s="52" t="s">
        <v>14</v>
      </c>
      <c r="B14" s="1"/>
      <c r="C14" s="52" t="s">
        <v>514</v>
      </c>
      <c r="D14" s="1"/>
    </row>
    <row r="15" spans="1:4" ht="15.75">
      <c r="A15" s="52" t="s">
        <v>515</v>
      </c>
      <c r="B15" s="1"/>
      <c r="C15" s="52" t="s">
        <v>516</v>
      </c>
      <c r="D15" s="1"/>
    </row>
    <row r="16" spans="1:4" ht="15.75">
      <c r="A16" s="52" t="s">
        <v>15</v>
      </c>
      <c r="B16" s="1"/>
      <c r="C16" s="52" t="s">
        <v>517</v>
      </c>
      <c r="D16" s="1"/>
    </row>
    <row r="17" spans="1:4" ht="15.75">
      <c r="A17" s="52" t="s">
        <v>518</v>
      </c>
      <c r="B17" s="1"/>
      <c r="C17" s="53" t="s">
        <v>519</v>
      </c>
      <c r="D17" s="1"/>
    </row>
    <row r="18" spans="1:4" ht="15.75">
      <c r="A18" s="52" t="s">
        <v>520</v>
      </c>
      <c r="B18" s="1"/>
      <c r="C18" s="52" t="s">
        <v>521</v>
      </c>
      <c r="D18" s="1"/>
    </row>
    <row r="19" spans="1:4" ht="15.75">
      <c r="A19" s="52" t="s">
        <v>522</v>
      </c>
      <c r="B19" s="1"/>
      <c r="C19" s="52" t="s">
        <v>523</v>
      </c>
      <c r="D19" s="1"/>
    </row>
    <row r="20" spans="1:4" ht="15.75">
      <c r="A20" s="52" t="s">
        <v>16</v>
      </c>
      <c r="B20" s="1"/>
      <c r="C20" s="52" t="s">
        <v>524</v>
      </c>
      <c r="D20" s="1"/>
    </row>
    <row r="21" spans="1:4" ht="15.75">
      <c r="A21" s="52" t="s">
        <v>17</v>
      </c>
      <c r="B21" s="1"/>
      <c r="C21" s="52" t="s">
        <v>525</v>
      </c>
      <c r="D21" s="1"/>
    </row>
    <row r="22" spans="1:4" ht="15.75">
      <c r="A22" s="52" t="s">
        <v>18</v>
      </c>
      <c r="B22" s="1"/>
      <c r="C22" s="52" t="s">
        <v>526</v>
      </c>
      <c r="D22" s="1"/>
    </row>
    <row r="23" spans="1:4" ht="15.75">
      <c r="A23" s="52" t="s">
        <v>19</v>
      </c>
      <c r="B23" s="1"/>
      <c r="C23" s="52" t="s">
        <v>527</v>
      </c>
      <c r="D23" s="1"/>
    </row>
    <row r="24" spans="1:4" ht="15.75">
      <c r="A24" s="52" t="s">
        <v>528</v>
      </c>
      <c r="B24" s="1"/>
      <c r="C24" s="52" t="s">
        <v>35</v>
      </c>
      <c r="D24" s="1"/>
    </row>
    <row r="25" spans="1:4" ht="15.75">
      <c r="A25" s="52" t="s">
        <v>20</v>
      </c>
      <c r="B25" s="1"/>
      <c r="C25" s="52" t="s">
        <v>529</v>
      </c>
      <c r="D25" s="1"/>
    </row>
    <row r="26" spans="1:4" ht="15.75">
      <c r="A26" s="52" t="s">
        <v>21</v>
      </c>
      <c r="B26" s="1"/>
      <c r="C26" s="52" t="s">
        <v>22</v>
      </c>
      <c r="D26" s="1"/>
    </row>
    <row r="27" spans="1:4" ht="15.75">
      <c r="A27" s="52" t="s">
        <v>23</v>
      </c>
      <c r="B27" s="1"/>
      <c r="C27" s="52" t="s">
        <v>530</v>
      </c>
      <c r="D27" s="1"/>
    </row>
    <row r="28" spans="1:4" ht="15.75">
      <c r="A28" s="52" t="s">
        <v>24</v>
      </c>
      <c r="B28" s="1"/>
      <c r="C28" s="52" t="s">
        <v>25</v>
      </c>
      <c r="D28" s="1"/>
    </row>
    <row r="29" spans="1:4" ht="15.75">
      <c r="A29" s="52" t="s">
        <v>26</v>
      </c>
      <c r="B29" s="1"/>
      <c r="C29" s="52" t="s">
        <v>531</v>
      </c>
      <c r="D29" s="1"/>
    </row>
    <row r="30" spans="1:4" ht="15.75">
      <c r="A30" s="52" t="s">
        <v>532</v>
      </c>
      <c r="B30" s="1"/>
      <c r="C30" s="52" t="s">
        <v>533</v>
      </c>
      <c r="D30" s="1"/>
    </row>
    <row r="31" spans="1:4" ht="15.75">
      <c r="A31" s="52" t="s">
        <v>27</v>
      </c>
      <c r="B31" s="1"/>
      <c r="C31" s="52" t="s">
        <v>534</v>
      </c>
      <c r="D31" s="1"/>
    </row>
    <row r="32" spans="1:4" ht="15.75">
      <c r="A32" s="52" t="s">
        <v>28</v>
      </c>
      <c r="B32" s="1"/>
      <c r="C32" s="52" t="s">
        <v>535</v>
      </c>
      <c r="D32" s="1"/>
    </row>
    <row r="33" spans="1:4" ht="15.75">
      <c r="A33" s="52" t="s">
        <v>29</v>
      </c>
      <c r="B33" s="1"/>
      <c r="C33" s="52" t="s">
        <v>536</v>
      </c>
      <c r="D33" s="1"/>
    </row>
    <row r="34" spans="1:4" ht="15.75">
      <c r="A34" s="52" t="s">
        <v>30</v>
      </c>
      <c r="B34" s="1"/>
      <c r="C34" s="52" t="s">
        <v>537</v>
      </c>
      <c r="D34" s="1"/>
    </row>
    <row r="35" spans="1:4" ht="15.75">
      <c r="A35" s="52" t="s">
        <v>538</v>
      </c>
      <c r="B35" s="1"/>
      <c r="C35" s="52" t="s">
        <v>539</v>
      </c>
    </row>
    <row r="36" spans="1:4" ht="15.75">
      <c r="A36" s="52" t="s">
        <v>31</v>
      </c>
      <c r="B36" s="1"/>
      <c r="C36" s="52" t="s">
        <v>540</v>
      </c>
      <c r="D36" s="1"/>
    </row>
    <row r="37" spans="1:4" ht="15.75">
      <c r="A37" s="52" t="s">
        <v>541</v>
      </c>
      <c r="B37" s="1"/>
      <c r="C37" s="52" t="s">
        <v>542</v>
      </c>
      <c r="D37" s="1"/>
    </row>
    <row r="38" spans="1:4" ht="15.75">
      <c r="A38" s="52" t="s">
        <v>32</v>
      </c>
      <c r="B38" s="1"/>
      <c r="C38" s="52" t="s">
        <v>543</v>
      </c>
      <c r="D38" s="1"/>
    </row>
    <row r="39" spans="1:4" ht="15.75">
      <c r="A39" s="52" t="s">
        <v>33</v>
      </c>
      <c r="B39" s="1"/>
      <c r="C39" s="52" t="s">
        <v>544</v>
      </c>
      <c r="D39" s="1"/>
    </row>
    <row r="40" spans="1:4" ht="15.75">
      <c r="A40" s="52" t="s">
        <v>34</v>
      </c>
      <c r="B40" s="1"/>
      <c r="C40" s="52" t="s">
        <v>545</v>
      </c>
      <c r="D40" s="1"/>
    </row>
    <row r="41" spans="1:4" ht="15.75">
      <c r="A41" s="52" t="s">
        <v>546</v>
      </c>
      <c r="B41" s="1"/>
      <c r="C41" s="52" t="s">
        <v>547</v>
      </c>
      <c r="D41" s="1"/>
    </row>
    <row r="42" spans="1:4" ht="15.75">
      <c r="A42" s="52" t="s">
        <v>36</v>
      </c>
      <c r="B42" s="1"/>
      <c r="C42" s="52" t="s">
        <v>37</v>
      </c>
    </row>
    <row r="43" spans="1:4" ht="15.75">
      <c r="A43" s="52" t="s">
        <v>38</v>
      </c>
      <c r="B43" s="1"/>
      <c r="C43" s="52" t="s">
        <v>39</v>
      </c>
    </row>
    <row r="44" spans="1:4" ht="15.75">
      <c r="A44" s="52" t="s">
        <v>40</v>
      </c>
      <c r="B44" s="1"/>
      <c r="C44" s="52" t="s">
        <v>41</v>
      </c>
    </row>
    <row r="45" spans="1:4" ht="15.75">
      <c r="A45" s="52" t="s">
        <v>42</v>
      </c>
      <c r="B45" s="1"/>
      <c r="C45" s="52" t="s">
        <v>43</v>
      </c>
    </row>
    <row r="46" spans="1:4" ht="15.75">
      <c r="A46" s="52" t="s">
        <v>44</v>
      </c>
      <c r="B46" s="1"/>
      <c r="C46" s="52" t="s">
        <v>45</v>
      </c>
    </row>
    <row r="47" spans="1:4" ht="15.75">
      <c r="A47" s="52" t="s">
        <v>548</v>
      </c>
      <c r="B47" s="1"/>
      <c r="C47" s="52" t="s">
        <v>549</v>
      </c>
      <c r="D47" s="1"/>
    </row>
    <row r="48" spans="1:4" ht="15.75">
      <c r="A48" s="52" t="s">
        <v>46</v>
      </c>
      <c r="B48" s="1"/>
      <c r="C48" s="52" t="s">
        <v>47</v>
      </c>
    </row>
    <row r="49" spans="1:4" ht="15.75">
      <c r="A49" s="52" t="s">
        <v>550</v>
      </c>
      <c r="B49" s="1"/>
      <c r="C49" s="52" t="s">
        <v>56</v>
      </c>
    </row>
    <row r="50" spans="1:4" ht="15.75">
      <c r="A50" s="52" t="s">
        <v>48</v>
      </c>
      <c r="B50" s="1"/>
      <c r="C50" s="52" t="s">
        <v>49</v>
      </c>
    </row>
    <row r="51" spans="1:4" ht="15.75">
      <c r="A51" s="52" t="s">
        <v>551</v>
      </c>
      <c r="B51" s="1"/>
      <c r="C51" s="52" t="s">
        <v>552</v>
      </c>
      <c r="D51" s="1"/>
    </row>
    <row r="52" spans="1:4" ht="15.75">
      <c r="A52" s="52" t="s">
        <v>50</v>
      </c>
      <c r="B52" s="1"/>
      <c r="C52" s="52" t="s">
        <v>51</v>
      </c>
    </row>
    <row r="53" spans="1:4" ht="15.75">
      <c r="A53" s="52" t="s">
        <v>52</v>
      </c>
      <c r="B53" s="1"/>
      <c r="C53" s="52" t="s">
        <v>53</v>
      </c>
    </row>
    <row r="54" spans="1:4" ht="15.75">
      <c r="A54" s="52" t="s">
        <v>54</v>
      </c>
      <c r="B54" s="1"/>
      <c r="C54" s="52" t="s">
        <v>55</v>
      </c>
    </row>
    <row r="55" spans="1:4" ht="15.75">
      <c r="A55" s="52" t="s">
        <v>553</v>
      </c>
      <c r="B55" s="1"/>
      <c r="C55" s="52" t="s">
        <v>56</v>
      </c>
    </row>
    <row r="56" spans="1:4" ht="15.75">
      <c r="A56" s="52" t="s">
        <v>57</v>
      </c>
      <c r="B56" s="1"/>
      <c r="C56" s="52" t="s">
        <v>58</v>
      </c>
      <c r="D56" s="1"/>
    </row>
    <row r="57" spans="1:4" ht="15.75">
      <c r="A57" s="52" t="s">
        <v>59</v>
      </c>
      <c r="B57" s="1"/>
      <c r="C57" s="52" t="s">
        <v>60</v>
      </c>
    </row>
    <row r="58" spans="1:4" ht="15.75">
      <c r="A58" s="52" t="s">
        <v>61</v>
      </c>
      <c r="B58" s="1"/>
      <c r="C58" s="52" t="s">
        <v>62</v>
      </c>
    </row>
    <row r="59" spans="1:4" ht="15.75">
      <c r="A59" s="52" t="s">
        <v>63</v>
      </c>
      <c r="B59" s="1"/>
      <c r="C59" s="52" t="s">
        <v>64</v>
      </c>
      <c r="D59" s="1"/>
    </row>
    <row r="60" spans="1:4" ht="15.75">
      <c r="A60" s="52" t="s">
        <v>65</v>
      </c>
      <c r="B60" s="1"/>
      <c r="C60" s="52" t="s">
        <v>66</v>
      </c>
    </row>
    <row r="61" spans="1:4" ht="15.75">
      <c r="A61" s="52" t="s">
        <v>67</v>
      </c>
      <c r="B61" s="1"/>
      <c r="C61" s="52" t="s">
        <v>68</v>
      </c>
      <c r="D61" s="1"/>
    </row>
    <row r="62" spans="1:4" ht="15.75">
      <c r="A62" s="52" t="s">
        <v>69</v>
      </c>
      <c r="B62" s="1"/>
      <c r="C62" s="52" t="s">
        <v>70</v>
      </c>
    </row>
    <row r="63" spans="1:4" ht="15.75">
      <c r="A63" s="52" t="s">
        <v>71</v>
      </c>
      <c r="B63" s="1"/>
      <c r="C63" s="52" t="s">
        <v>72</v>
      </c>
    </row>
    <row r="64" spans="1:4" ht="15.75">
      <c r="A64" s="52" t="s">
        <v>73</v>
      </c>
      <c r="B64" s="1"/>
      <c r="C64" s="52" t="s">
        <v>554</v>
      </c>
      <c r="D64" s="1"/>
    </row>
    <row r="65" spans="1:4" ht="15.75">
      <c r="A65" s="52" t="s">
        <v>555</v>
      </c>
      <c r="B65" s="1"/>
      <c r="C65" s="52" t="s">
        <v>556</v>
      </c>
      <c r="D65" s="1"/>
    </row>
    <row r="66" spans="1:4" ht="15.75">
      <c r="A66" s="52" t="s">
        <v>74</v>
      </c>
      <c r="B66" s="1"/>
      <c r="C66" s="52" t="s">
        <v>75</v>
      </c>
    </row>
  </sheetData>
  <pageMargins left="0.7" right="0.7" top="0.75" bottom="0.75" header="0.3" footer="0.3"/>
  <pageSetup orientation="portrait"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834F5-23A1-44DB-9B27-804FDB3F258B}">
  <dimension ref="A1:I108"/>
  <sheetViews>
    <sheetView zoomScale="101" workbookViewId="0">
      <selection activeCell="P11" sqref="P11"/>
    </sheetView>
  </sheetViews>
  <sheetFormatPr baseColWidth="10" defaultColWidth="8.85546875" defaultRowHeight="15" customHeight="1"/>
  <cols>
    <col min="1" max="1" width="45.140625" style="37" customWidth="1"/>
    <col min="2" max="3" width="10.85546875" style="38" customWidth="1"/>
    <col min="4" max="4" width="3.140625" style="38" customWidth="1"/>
    <col min="5" max="6" width="10.85546875" style="38" customWidth="1"/>
    <col min="7" max="7" width="3.140625" style="38" customWidth="1"/>
    <col min="8" max="8" width="10.85546875" style="38" customWidth="1"/>
    <col min="9" max="9" width="12.85546875" style="242" customWidth="1"/>
    <col min="10" max="256" width="8.85546875" style="37"/>
    <col min="257" max="257" width="45.140625" style="37" customWidth="1"/>
    <col min="258" max="259" width="10.85546875" style="37" customWidth="1"/>
    <col min="260" max="260" width="3.140625" style="37" customWidth="1"/>
    <col min="261" max="262" width="10.85546875" style="37" customWidth="1"/>
    <col min="263" max="263" width="3.140625" style="37" customWidth="1"/>
    <col min="264" max="264" width="10.85546875" style="37" customWidth="1"/>
    <col min="265" max="265" width="12.85546875" style="37" customWidth="1"/>
    <col min="266" max="512" width="8.85546875" style="37"/>
    <col min="513" max="513" width="45.140625" style="37" customWidth="1"/>
    <col min="514" max="515" width="10.85546875" style="37" customWidth="1"/>
    <col min="516" max="516" width="3.140625" style="37" customWidth="1"/>
    <col min="517" max="518" width="10.85546875" style="37" customWidth="1"/>
    <col min="519" max="519" width="3.140625" style="37" customWidth="1"/>
    <col min="520" max="520" width="10.85546875" style="37" customWidth="1"/>
    <col min="521" max="521" width="12.85546875" style="37" customWidth="1"/>
    <col min="522" max="768" width="8.85546875" style="37"/>
    <col min="769" max="769" width="45.140625" style="37" customWidth="1"/>
    <col min="770" max="771" width="10.85546875" style="37" customWidth="1"/>
    <col min="772" max="772" width="3.140625" style="37" customWidth="1"/>
    <col min="773" max="774" width="10.85546875" style="37" customWidth="1"/>
    <col min="775" max="775" width="3.140625" style="37" customWidth="1"/>
    <col min="776" max="776" width="10.85546875" style="37" customWidth="1"/>
    <col min="777" max="777" width="12.85546875" style="37" customWidth="1"/>
    <col min="778" max="1024" width="8.85546875" style="37"/>
    <col min="1025" max="1025" width="45.140625" style="37" customWidth="1"/>
    <col min="1026" max="1027" width="10.85546875" style="37" customWidth="1"/>
    <col min="1028" max="1028" width="3.140625" style="37" customWidth="1"/>
    <col min="1029" max="1030" width="10.85546875" style="37" customWidth="1"/>
    <col min="1031" max="1031" width="3.140625" style="37" customWidth="1"/>
    <col min="1032" max="1032" width="10.85546875" style="37" customWidth="1"/>
    <col min="1033" max="1033" width="12.85546875" style="37" customWidth="1"/>
    <col min="1034" max="1280" width="8.85546875" style="37"/>
    <col min="1281" max="1281" width="45.140625" style="37" customWidth="1"/>
    <col min="1282" max="1283" width="10.85546875" style="37" customWidth="1"/>
    <col min="1284" max="1284" width="3.140625" style="37" customWidth="1"/>
    <col min="1285" max="1286" width="10.85546875" style="37" customWidth="1"/>
    <col min="1287" max="1287" width="3.140625" style="37" customWidth="1"/>
    <col min="1288" max="1288" width="10.85546875" style="37" customWidth="1"/>
    <col min="1289" max="1289" width="12.85546875" style="37" customWidth="1"/>
    <col min="1290" max="1536" width="8.85546875" style="37"/>
    <col min="1537" max="1537" width="45.140625" style="37" customWidth="1"/>
    <col min="1538" max="1539" width="10.85546875" style="37" customWidth="1"/>
    <col min="1540" max="1540" width="3.140625" style="37" customWidth="1"/>
    <col min="1541" max="1542" width="10.85546875" style="37" customWidth="1"/>
    <col min="1543" max="1543" width="3.140625" style="37" customWidth="1"/>
    <col min="1544" max="1544" width="10.85546875" style="37" customWidth="1"/>
    <col min="1545" max="1545" width="12.85546875" style="37" customWidth="1"/>
    <col min="1546" max="1792" width="8.85546875" style="37"/>
    <col min="1793" max="1793" width="45.140625" style="37" customWidth="1"/>
    <col min="1794" max="1795" width="10.85546875" style="37" customWidth="1"/>
    <col min="1796" max="1796" width="3.140625" style="37" customWidth="1"/>
    <col min="1797" max="1798" width="10.85546875" style="37" customWidth="1"/>
    <col min="1799" max="1799" width="3.140625" style="37" customWidth="1"/>
    <col min="1800" max="1800" width="10.85546875" style="37" customWidth="1"/>
    <col min="1801" max="1801" width="12.85546875" style="37" customWidth="1"/>
    <col min="1802" max="2048" width="8.85546875" style="37"/>
    <col min="2049" max="2049" width="45.140625" style="37" customWidth="1"/>
    <col min="2050" max="2051" width="10.85546875" style="37" customWidth="1"/>
    <col min="2052" max="2052" width="3.140625" style="37" customWidth="1"/>
    <col min="2053" max="2054" width="10.85546875" style="37" customWidth="1"/>
    <col min="2055" max="2055" width="3.140625" style="37" customWidth="1"/>
    <col min="2056" max="2056" width="10.85546875" style="37" customWidth="1"/>
    <col min="2057" max="2057" width="12.85546875" style="37" customWidth="1"/>
    <col min="2058" max="2304" width="8.85546875" style="37"/>
    <col min="2305" max="2305" width="45.140625" style="37" customWidth="1"/>
    <col min="2306" max="2307" width="10.85546875" style="37" customWidth="1"/>
    <col min="2308" max="2308" width="3.140625" style="37" customWidth="1"/>
    <col min="2309" max="2310" width="10.85546875" style="37" customWidth="1"/>
    <col min="2311" max="2311" width="3.140625" style="37" customWidth="1"/>
    <col min="2312" max="2312" width="10.85546875" style="37" customWidth="1"/>
    <col min="2313" max="2313" width="12.85546875" style="37" customWidth="1"/>
    <col min="2314" max="2560" width="8.85546875" style="37"/>
    <col min="2561" max="2561" width="45.140625" style="37" customWidth="1"/>
    <col min="2562" max="2563" width="10.85546875" style="37" customWidth="1"/>
    <col min="2564" max="2564" width="3.140625" style="37" customWidth="1"/>
    <col min="2565" max="2566" width="10.85546875" style="37" customWidth="1"/>
    <col min="2567" max="2567" width="3.140625" style="37" customWidth="1"/>
    <col min="2568" max="2568" width="10.85546875" style="37" customWidth="1"/>
    <col min="2569" max="2569" width="12.85546875" style="37" customWidth="1"/>
    <col min="2570" max="2816" width="8.85546875" style="37"/>
    <col min="2817" max="2817" width="45.140625" style="37" customWidth="1"/>
    <col min="2818" max="2819" width="10.85546875" style="37" customWidth="1"/>
    <col min="2820" max="2820" width="3.140625" style="37" customWidth="1"/>
    <col min="2821" max="2822" width="10.85546875" style="37" customWidth="1"/>
    <col min="2823" max="2823" width="3.140625" style="37" customWidth="1"/>
    <col min="2824" max="2824" width="10.85546875" style="37" customWidth="1"/>
    <col min="2825" max="2825" width="12.85546875" style="37" customWidth="1"/>
    <col min="2826" max="3072" width="8.85546875" style="37"/>
    <col min="3073" max="3073" width="45.140625" style="37" customWidth="1"/>
    <col min="3074" max="3075" width="10.85546875" style="37" customWidth="1"/>
    <col min="3076" max="3076" width="3.140625" style="37" customWidth="1"/>
    <col min="3077" max="3078" width="10.85546875" style="37" customWidth="1"/>
    <col min="3079" max="3079" width="3.140625" style="37" customWidth="1"/>
    <col min="3080" max="3080" width="10.85546875" style="37" customWidth="1"/>
    <col min="3081" max="3081" width="12.85546875" style="37" customWidth="1"/>
    <col min="3082" max="3328" width="8.85546875" style="37"/>
    <col min="3329" max="3329" width="45.140625" style="37" customWidth="1"/>
    <col min="3330" max="3331" width="10.85546875" style="37" customWidth="1"/>
    <col min="3332" max="3332" width="3.140625" style="37" customWidth="1"/>
    <col min="3333" max="3334" width="10.85546875" style="37" customWidth="1"/>
    <col min="3335" max="3335" width="3.140625" style="37" customWidth="1"/>
    <col min="3336" max="3336" width="10.85546875" style="37" customWidth="1"/>
    <col min="3337" max="3337" width="12.85546875" style="37" customWidth="1"/>
    <col min="3338" max="3584" width="8.85546875" style="37"/>
    <col min="3585" max="3585" width="45.140625" style="37" customWidth="1"/>
    <col min="3586" max="3587" width="10.85546875" style="37" customWidth="1"/>
    <col min="3588" max="3588" width="3.140625" style="37" customWidth="1"/>
    <col min="3589" max="3590" width="10.85546875" style="37" customWidth="1"/>
    <col min="3591" max="3591" width="3.140625" style="37" customWidth="1"/>
    <col min="3592" max="3592" width="10.85546875" style="37" customWidth="1"/>
    <col min="3593" max="3593" width="12.85546875" style="37" customWidth="1"/>
    <col min="3594" max="3840" width="8.85546875" style="37"/>
    <col min="3841" max="3841" width="45.140625" style="37" customWidth="1"/>
    <col min="3842" max="3843" width="10.85546875" style="37" customWidth="1"/>
    <col min="3844" max="3844" width="3.140625" style="37" customWidth="1"/>
    <col min="3845" max="3846" width="10.85546875" style="37" customWidth="1"/>
    <col min="3847" max="3847" width="3.140625" style="37" customWidth="1"/>
    <col min="3848" max="3848" width="10.85546875" style="37" customWidth="1"/>
    <col min="3849" max="3849" width="12.85546875" style="37" customWidth="1"/>
    <col min="3850" max="4096" width="8.85546875" style="37"/>
    <col min="4097" max="4097" width="45.140625" style="37" customWidth="1"/>
    <col min="4098" max="4099" width="10.85546875" style="37" customWidth="1"/>
    <col min="4100" max="4100" width="3.140625" style="37" customWidth="1"/>
    <col min="4101" max="4102" width="10.85546875" style="37" customWidth="1"/>
    <col min="4103" max="4103" width="3.140625" style="37" customWidth="1"/>
    <col min="4104" max="4104" width="10.85546875" style="37" customWidth="1"/>
    <col min="4105" max="4105" width="12.85546875" style="37" customWidth="1"/>
    <col min="4106" max="4352" width="8.85546875" style="37"/>
    <col min="4353" max="4353" width="45.140625" style="37" customWidth="1"/>
    <col min="4354" max="4355" width="10.85546875" style="37" customWidth="1"/>
    <col min="4356" max="4356" width="3.140625" style="37" customWidth="1"/>
    <col min="4357" max="4358" width="10.85546875" style="37" customWidth="1"/>
    <col min="4359" max="4359" width="3.140625" style="37" customWidth="1"/>
    <col min="4360" max="4360" width="10.85546875" style="37" customWidth="1"/>
    <col min="4361" max="4361" width="12.85546875" style="37" customWidth="1"/>
    <col min="4362" max="4608" width="8.85546875" style="37"/>
    <col min="4609" max="4609" width="45.140625" style="37" customWidth="1"/>
    <col min="4610" max="4611" width="10.85546875" style="37" customWidth="1"/>
    <col min="4612" max="4612" width="3.140625" style="37" customWidth="1"/>
    <col min="4613" max="4614" width="10.85546875" style="37" customWidth="1"/>
    <col min="4615" max="4615" width="3.140625" style="37" customWidth="1"/>
    <col min="4616" max="4616" width="10.85546875" style="37" customWidth="1"/>
    <col min="4617" max="4617" width="12.85546875" style="37" customWidth="1"/>
    <col min="4618" max="4864" width="8.85546875" style="37"/>
    <col min="4865" max="4865" width="45.140625" style="37" customWidth="1"/>
    <col min="4866" max="4867" width="10.85546875" style="37" customWidth="1"/>
    <col min="4868" max="4868" width="3.140625" style="37" customWidth="1"/>
    <col min="4869" max="4870" width="10.85546875" style="37" customWidth="1"/>
    <col min="4871" max="4871" width="3.140625" style="37" customWidth="1"/>
    <col min="4872" max="4872" width="10.85546875" style="37" customWidth="1"/>
    <col min="4873" max="4873" width="12.85546875" style="37" customWidth="1"/>
    <col min="4874" max="5120" width="8.85546875" style="37"/>
    <col min="5121" max="5121" width="45.140625" style="37" customWidth="1"/>
    <col min="5122" max="5123" width="10.85546875" style="37" customWidth="1"/>
    <col min="5124" max="5124" width="3.140625" style="37" customWidth="1"/>
    <col min="5125" max="5126" width="10.85546875" style="37" customWidth="1"/>
    <col min="5127" max="5127" width="3.140625" style="37" customWidth="1"/>
    <col min="5128" max="5128" width="10.85546875" style="37" customWidth="1"/>
    <col min="5129" max="5129" width="12.85546875" style="37" customWidth="1"/>
    <col min="5130" max="5376" width="8.85546875" style="37"/>
    <col min="5377" max="5377" width="45.140625" style="37" customWidth="1"/>
    <col min="5378" max="5379" width="10.85546875" style="37" customWidth="1"/>
    <col min="5380" max="5380" width="3.140625" style="37" customWidth="1"/>
    <col min="5381" max="5382" width="10.85546875" style="37" customWidth="1"/>
    <col min="5383" max="5383" width="3.140625" style="37" customWidth="1"/>
    <col min="5384" max="5384" width="10.85546875" style="37" customWidth="1"/>
    <col min="5385" max="5385" width="12.85546875" style="37" customWidth="1"/>
    <col min="5386" max="5632" width="8.85546875" style="37"/>
    <col min="5633" max="5633" width="45.140625" style="37" customWidth="1"/>
    <col min="5634" max="5635" width="10.85546875" style="37" customWidth="1"/>
    <col min="5636" max="5636" width="3.140625" style="37" customWidth="1"/>
    <col min="5637" max="5638" width="10.85546875" style="37" customWidth="1"/>
    <col min="5639" max="5639" width="3.140625" style="37" customWidth="1"/>
    <col min="5640" max="5640" width="10.85546875" style="37" customWidth="1"/>
    <col min="5641" max="5641" width="12.85546875" style="37" customWidth="1"/>
    <col min="5642" max="5888" width="8.85546875" style="37"/>
    <col min="5889" max="5889" width="45.140625" style="37" customWidth="1"/>
    <col min="5890" max="5891" width="10.85546875" style="37" customWidth="1"/>
    <col min="5892" max="5892" width="3.140625" style="37" customWidth="1"/>
    <col min="5893" max="5894" width="10.85546875" style="37" customWidth="1"/>
    <col min="5895" max="5895" width="3.140625" style="37" customWidth="1"/>
    <col min="5896" max="5896" width="10.85546875" style="37" customWidth="1"/>
    <col min="5897" max="5897" width="12.85546875" style="37" customWidth="1"/>
    <col min="5898" max="6144" width="8.85546875" style="37"/>
    <col min="6145" max="6145" width="45.140625" style="37" customWidth="1"/>
    <col min="6146" max="6147" width="10.85546875" style="37" customWidth="1"/>
    <col min="6148" max="6148" width="3.140625" style="37" customWidth="1"/>
    <col min="6149" max="6150" width="10.85546875" style="37" customWidth="1"/>
    <col min="6151" max="6151" width="3.140625" style="37" customWidth="1"/>
    <col min="6152" max="6152" width="10.85546875" style="37" customWidth="1"/>
    <col min="6153" max="6153" width="12.85546875" style="37" customWidth="1"/>
    <col min="6154" max="6400" width="8.85546875" style="37"/>
    <col min="6401" max="6401" width="45.140625" style="37" customWidth="1"/>
    <col min="6402" max="6403" width="10.85546875" style="37" customWidth="1"/>
    <col min="6404" max="6404" width="3.140625" style="37" customWidth="1"/>
    <col min="6405" max="6406" width="10.85546875" style="37" customWidth="1"/>
    <col min="6407" max="6407" width="3.140625" style="37" customWidth="1"/>
    <col min="6408" max="6408" width="10.85546875" style="37" customWidth="1"/>
    <col min="6409" max="6409" width="12.85546875" style="37" customWidth="1"/>
    <col min="6410" max="6656" width="8.85546875" style="37"/>
    <col min="6657" max="6657" width="45.140625" style="37" customWidth="1"/>
    <col min="6658" max="6659" width="10.85546875" style="37" customWidth="1"/>
    <col min="6660" max="6660" width="3.140625" style="37" customWidth="1"/>
    <col min="6661" max="6662" width="10.85546875" style="37" customWidth="1"/>
    <col min="6663" max="6663" width="3.140625" style="37" customWidth="1"/>
    <col min="6664" max="6664" width="10.85546875" style="37" customWidth="1"/>
    <col min="6665" max="6665" width="12.85546875" style="37" customWidth="1"/>
    <col min="6666" max="6912" width="8.85546875" style="37"/>
    <col min="6913" max="6913" width="45.140625" style="37" customWidth="1"/>
    <col min="6914" max="6915" width="10.85546875" style="37" customWidth="1"/>
    <col min="6916" max="6916" width="3.140625" style="37" customWidth="1"/>
    <col min="6917" max="6918" width="10.85546875" style="37" customWidth="1"/>
    <col min="6919" max="6919" width="3.140625" style="37" customWidth="1"/>
    <col min="6920" max="6920" width="10.85546875" style="37" customWidth="1"/>
    <col min="6921" max="6921" width="12.85546875" style="37" customWidth="1"/>
    <col min="6922" max="7168" width="8.85546875" style="37"/>
    <col min="7169" max="7169" width="45.140625" style="37" customWidth="1"/>
    <col min="7170" max="7171" width="10.85546875" style="37" customWidth="1"/>
    <col min="7172" max="7172" width="3.140625" style="37" customWidth="1"/>
    <col min="7173" max="7174" width="10.85546875" style="37" customWidth="1"/>
    <col min="7175" max="7175" width="3.140625" style="37" customWidth="1"/>
    <col min="7176" max="7176" width="10.85546875" style="37" customWidth="1"/>
    <col min="7177" max="7177" width="12.85546875" style="37" customWidth="1"/>
    <col min="7178" max="7424" width="8.85546875" style="37"/>
    <col min="7425" max="7425" width="45.140625" style="37" customWidth="1"/>
    <col min="7426" max="7427" width="10.85546875" style="37" customWidth="1"/>
    <col min="7428" max="7428" width="3.140625" style="37" customWidth="1"/>
    <col min="7429" max="7430" width="10.85546875" style="37" customWidth="1"/>
    <col min="7431" max="7431" width="3.140625" style="37" customWidth="1"/>
    <col min="7432" max="7432" width="10.85546875" style="37" customWidth="1"/>
    <col min="7433" max="7433" width="12.85546875" style="37" customWidth="1"/>
    <col min="7434" max="7680" width="8.85546875" style="37"/>
    <col min="7681" max="7681" width="45.140625" style="37" customWidth="1"/>
    <col min="7682" max="7683" width="10.85546875" style="37" customWidth="1"/>
    <col min="7684" max="7684" width="3.140625" style="37" customWidth="1"/>
    <col min="7685" max="7686" width="10.85546875" style="37" customWidth="1"/>
    <col min="7687" max="7687" width="3.140625" style="37" customWidth="1"/>
    <col min="7688" max="7688" width="10.85546875" style="37" customWidth="1"/>
    <col min="7689" max="7689" width="12.85546875" style="37" customWidth="1"/>
    <col min="7690" max="7936" width="8.85546875" style="37"/>
    <col min="7937" max="7937" width="45.140625" style="37" customWidth="1"/>
    <col min="7938" max="7939" width="10.85546875" style="37" customWidth="1"/>
    <col min="7940" max="7940" width="3.140625" style="37" customWidth="1"/>
    <col min="7941" max="7942" width="10.85546875" style="37" customWidth="1"/>
    <col min="7943" max="7943" width="3.140625" style="37" customWidth="1"/>
    <col min="7944" max="7944" width="10.85546875" style="37" customWidth="1"/>
    <col min="7945" max="7945" width="12.85546875" style="37" customWidth="1"/>
    <col min="7946" max="8192" width="8.85546875" style="37"/>
    <col min="8193" max="8193" width="45.140625" style="37" customWidth="1"/>
    <col min="8194" max="8195" width="10.85546875" style="37" customWidth="1"/>
    <col min="8196" max="8196" width="3.140625" style="37" customWidth="1"/>
    <col min="8197" max="8198" width="10.85546875" style="37" customWidth="1"/>
    <col min="8199" max="8199" width="3.140625" style="37" customWidth="1"/>
    <col min="8200" max="8200" width="10.85546875" style="37" customWidth="1"/>
    <col min="8201" max="8201" width="12.85546875" style="37" customWidth="1"/>
    <col min="8202" max="8448" width="8.85546875" style="37"/>
    <col min="8449" max="8449" width="45.140625" style="37" customWidth="1"/>
    <col min="8450" max="8451" width="10.85546875" style="37" customWidth="1"/>
    <col min="8452" max="8452" width="3.140625" style="37" customWidth="1"/>
    <col min="8453" max="8454" width="10.85546875" style="37" customWidth="1"/>
    <col min="8455" max="8455" width="3.140625" style="37" customWidth="1"/>
    <col min="8456" max="8456" width="10.85546875" style="37" customWidth="1"/>
    <col min="8457" max="8457" width="12.85546875" style="37" customWidth="1"/>
    <col min="8458" max="8704" width="8.85546875" style="37"/>
    <col min="8705" max="8705" width="45.140625" style="37" customWidth="1"/>
    <col min="8706" max="8707" width="10.85546875" style="37" customWidth="1"/>
    <col min="8708" max="8708" width="3.140625" style="37" customWidth="1"/>
    <col min="8709" max="8710" width="10.85546875" style="37" customWidth="1"/>
    <col min="8711" max="8711" width="3.140625" style="37" customWidth="1"/>
    <col min="8712" max="8712" width="10.85546875" style="37" customWidth="1"/>
    <col min="8713" max="8713" width="12.85546875" style="37" customWidth="1"/>
    <col min="8714" max="8960" width="8.85546875" style="37"/>
    <col min="8961" max="8961" width="45.140625" style="37" customWidth="1"/>
    <col min="8962" max="8963" width="10.85546875" style="37" customWidth="1"/>
    <col min="8964" max="8964" width="3.140625" style="37" customWidth="1"/>
    <col min="8965" max="8966" width="10.85546875" style="37" customWidth="1"/>
    <col min="8967" max="8967" width="3.140625" style="37" customWidth="1"/>
    <col min="8968" max="8968" width="10.85546875" style="37" customWidth="1"/>
    <col min="8969" max="8969" width="12.85546875" style="37" customWidth="1"/>
    <col min="8970" max="9216" width="8.85546875" style="37"/>
    <col min="9217" max="9217" width="45.140625" style="37" customWidth="1"/>
    <col min="9218" max="9219" width="10.85546875" style="37" customWidth="1"/>
    <col min="9220" max="9220" width="3.140625" style="37" customWidth="1"/>
    <col min="9221" max="9222" width="10.85546875" style="37" customWidth="1"/>
    <col min="9223" max="9223" width="3.140625" style="37" customWidth="1"/>
    <col min="9224" max="9224" width="10.85546875" style="37" customWidth="1"/>
    <col min="9225" max="9225" width="12.85546875" style="37" customWidth="1"/>
    <col min="9226" max="9472" width="8.85546875" style="37"/>
    <col min="9473" max="9473" width="45.140625" style="37" customWidth="1"/>
    <col min="9474" max="9475" width="10.85546875" style="37" customWidth="1"/>
    <col min="9476" max="9476" width="3.140625" style="37" customWidth="1"/>
    <col min="9477" max="9478" width="10.85546875" style="37" customWidth="1"/>
    <col min="9479" max="9479" width="3.140625" style="37" customWidth="1"/>
    <col min="9480" max="9480" width="10.85546875" style="37" customWidth="1"/>
    <col min="9481" max="9481" width="12.85546875" style="37" customWidth="1"/>
    <col min="9482" max="9728" width="8.85546875" style="37"/>
    <col min="9729" max="9729" width="45.140625" style="37" customWidth="1"/>
    <col min="9730" max="9731" width="10.85546875" style="37" customWidth="1"/>
    <col min="9732" max="9732" width="3.140625" style="37" customWidth="1"/>
    <col min="9733" max="9734" width="10.85546875" style="37" customWidth="1"/>
    <col min="9735" max="9735" width="3.140625" style="37" customWidth="1"/>
    <col min="9736" max="9736" width="10.85546875" style="37" customWidth="1"/>
    <col min="9737" max="9737" width="12.85546875" style="37" customWidth="1"/>
    <col min="9738" max="9984" width="8.85546875" style="37"/>
    <col min="9985" max="9985" width="45.140625" style="37" customWidth="1"/>
    <col min="9986" max="9987" width="10.85546875" style="37" customWidth="1"/>
    <col min="9988" max="9988" width="3.140625" style="37" customWidth="1"/>
    <col min="9989" max="9990" width="10.85546875" style="37" customWidth="1"/>
    <col min="9991" max="9991" width="3.140625" style="37" customWidth="1"/>
    <col min="9992" max="9992" width="10.85546875" style="37" customWidth="1"/>
    <col min="9993" max="9993" width="12.85546875" style="37" customWidth="1"/>
    <col min="9994" max="10240" width="8.85546875" style="37"/>
    <col min="10241" max="10241" width="45.140625" style="37" customWidth="1"/>
    <col min="10242" max="10243" width="10.85546875" style="37" customWidth="1"/>
    <col min="10244" max="10244" width="3.140625" style="37" customWidth="1"/>
    <col min="10245" max="10246" width="10.85546875" style="37" customWidth="1"/>
    <col min="10247" max="10247" width="3.140625" style="37" customWidth="1"/>
    <col min="10248" max="10248" width="10.85546875" style="37" customWidth="1"/>
    <col min="10249" max="10249" width="12.85546875" style="37" customWidth="1"/>
    <col min="10250" max="10496" width="8.85546875" style="37"/>
    <col min="10497" max="10497" width="45.140625" style="37" customWidth="1"/>
    <col min="10498" max="10499" width="10.85546875" style="37" customWidth="1"/>
    <col min="10500" max="10500" width="3.140625" style="37" customWidth="1"/>
    <col min="10501" max="10502" width="10.85546875" style="37" customWidth="1"/>
    <col min="10503" max="10503" width="3.140625" style="37" customWidth="1"/>
    <col min="10504" max="10504" width="10.85546875" style="37" customWidth="1"/>
    <col min="10505" max="10505" width="12.85546875" style="37" customWidth="1"/>
    <col min="10506" max="10752" width="8.85546875" style="37"/>
    <col min="10753" max="10753" width="45.140625" style="37" customWidth="1"/>
    <col min="10754" max="10755" width="10.85546875" style="37" customWidth="1"/>
    <col min="10756" max="10756" width="3.140625" style="37" customWidth="1"/>
    <col min="10757" max="10758" width="10.85546875" style="37" customWidth="1"/>
    <col min="10759" max="10759" width="3.140625" style="37" customWidth="1"/>
    <col min="10760" max="10760" width="10.85546875" style="37" customWidth="1"/>
    <col min="10761" max="10761" width="12.85546875" style="37" customWidth="1"/>
    <col min="10762" max="11008" width="8.85546875" style="37"/>
    <col min="11009" max="11009" width="45.140625" style="37" customWidth="1"/>
    <col min="11010" max="11011" width="10.85546875" style="37" customWidth="1"/>
    <col min="11012" max="11012" width="3.140625" style="37" customWidth="1"/>
    <col min="11013" max="11014" width="10.85546875" style="37" customWidth="1"/>
    <col min="11015" max="11015" width="3.140625" style="37" customWidth="1"/>
    <col min="11016" max="11016" width="10.85546875" style="37" customWidth="1"/>
    <col min="11017" max="11017" width="12.85546875" style="37" customWidth="1"/>
    <col min="11018" max="11264" width="8.85546875" style="37"/>
    <col min="11265" max="11265" width="45.140625" style="37" customWidth="1"/>
    <col min="11266" max="11267" width="10.85546875" style="37" customWidth="1"/>
    <col min="11268" max="11268" width="3.140625" style="37" customWidth="1"/>
    <col min="11269" max="11270" width="10.85546875" style="37" customWidth="1"/>
    <col min="11271" max="11271" width="3.140625" style="37" customWidth="1"/>
    <col min="11272" max="11272" width="10.85546875" style="37" customWidth="1"/>
    <col min="11273" max="11273" width="12.85546875" style="37" customWidth="1"/>
    <col min="11274" max="11520" width="8.85546875" style="37"/>
    <col min="11521" max="11521" width="45.140625" style="37" customWidth="1"/>
    <col min="11522" max="11523" width="10.85546875" style="37" customWidth="1"/>
    <col min="11524" max="11524" width="3.140625" style="37" customWidth="1"/>
    <col min="11525" max="11526" width="10.85546875" style="37" customWidth="1"/>
    <col min="11527" max="11527" width="3.140625" style="37" customWidth="1"/>
    <col min="11528" max="11528" width="10.85546875" style="37" customWidth="1"/>
    <col min="11529" max="11529" width="12.85546875" style="37" customWidth="1"/>
    <col min="11530" max="11776" width="8.85546875" style="37"/>
    <col min="11777" max="11777" width="45.140625" style="37" customWidth="1"/>
    <col min="11778" max="11779" width="10.85546875" style="37" customWidth="1"/>
    <col min="11780" max="11780" width="3.140625" style="37" customWidth="1"/>
    <col min="11781" max="11782" width="10.85546875" style="37" customWidth="1"/>
    <col min="11783" max="11783" width="3.140625" style="37" customWidth="1"/>
    <col min="11784" max="11784" width="10.85546875" style="37" customWidth="1"/>
    <col min="11785" max="11785" width="12.85546875" style="37" customWidth="1"/>
    <col min="11786" max="12032" width="8.85546875" style="37"/>
    <col min="12033" max="12033" width="45.140625" style="37" customWidth="1"/>
    <col min="12034" max="12035" width="10.85546875" style="37" customWidth="1"/>
    <col min="12036" max="12036" width="3.140625" style="37" customWidth="1"/>
    <col min="12037" max="12038" width="10.85546875" style="37" customWidth="1"/>
    <col min="12039" max="12039" width="3.140625" style="37" customWidth="1"/>
    <col min="12040" max="12040" width="10.85546875" style="37" customWidth="1"/>
    <col min="12041" max="12041" width="12.85546875" style="37" customWidth="1"/>
    <col min="12042" max="12288" width="8.85546875" style="37"/>
    <col min="12289" max="12289" width="45.140625" style="37" customWidth="1"/>
    <col min="12290" max="12291" width="10.85546875" style="37" customWidth="1"/>
    <col min="12292" max="12292" width="3.140625" style="37" customWidth="1"/>
    <col min="12293" max="12294" width="10.85546875" style="37" customWidth="1"/>
    <col min="12295" max="12295" width="3.140625" style="37" customWidth="1"/>
    <col min="12296" max="12296" width="10.85546875" style="37" customWidth="1"/>
    <col min="12297" max="12297" width="12.85546875" style="37" customWidth="1"/>
    <col min="12298" max="12544" width="8.85546875" style="37"/>
    <col min="12545" max="12545" width="45.140625" style="37" customWidth="1"/>
    <col min="12546" max="12547" width="10.85546875" style="37" customWidth="1"/>
    <col min="12548" max="12548" width="3.140625" style="37" customWidth="1"/>
    <col min="12549" max="12550" width="10.85546875" style="37" customWidth="1"/>
    <col min="12551" max="12551" width="3.140625" style="37" customWidth="1"/>
    <col min="12552" max="12552" width="10.85546875" style="37" customWidth="1"/>
    <col min="12553" max="12553" width="12.85546875" style="37" customWidth="1"/>
    <col min="12554" max="12800" width="8.85546875" style="37"/>
    <col min="12801" max="12801" width="45.140625" style="37" customWidth="1"/>
    <col min="12802" max="12803" width="10.85546875" style="37" customWidth="1"/>
    <col min="12804" max="12804" width="3.140625" style="37" customWidth="1"/>
    <col min="12805" max="12806" width="10.85546875" style="37" customWidth="1"/>
    <col min="12807" max="12807" width="3.140625" style="37" customWidth="1"/>
    <col min="12808" max="12808" width="10.85546875" style="37" customWidth="1"/>
    <col min="12809" max="12809" width="12.85546875" style="37" customWidth="1"/>
    <col min="12810" max="13056" width="8.85546875" style="37"/>
    <col min="13057" max="13057" width="45.140625" style="37" customWidth="1"/>
    <col min="13058" max="13059" width="10.85546875" style="37" customWidth="1"/>
    <col min="13060" max="13060" width="3.140625" style="37" customWidth="1"/>
    <col min="13061" max="13062" width="10.85546875" style="37" customWidth="1"/>
    <col min="13063" max="13063" width="3.140625" style="37" customWidth="1"/>
    <col min="13064" max="13064" width="10.85546875" style="37" customWidth="1"/>
    <col min="13065" max="13065" width="12.85546875" style="37" customWidth="1"/>
    <col min="13066" max="13312" width="8.85546875" style="37"/>
    <col min="13313" max="13313" width="45.140625" style="37" customWidth="1"/>
    <col min="13314" max="13315" width="10.85546875" style="37" customWidth="1"/>
    <col min="13316" max="13316" width="3.140625" style="37" customWidth="1"/>
    <col min="13317" max="13318" width="10.85546875" style="37" customWidth="1"/>
    <col min="13319" max="13319" width="3.140625" style="37" customWidth="1"/>
    <col min="13320" max="13320" width="10.85546875" style="37" customWidth="1"/>
    <col min="13321" max="13321" width="12.85546875" style="37" customWidth="1"/>
    <col min="13322" max="13568" width="8.85546875" style="37"/>
    <col min="13569" max="13569" width="45.140625" style="37" customWidth="1"/>
    <col min="13570" max="13571" width="10.85546875" style="37" customWidth="1"/>
    <col min="13572" max="13572" width="3.140625" style="37" customWidth="1"/>
    <col min="13573" max="13574" width="10.85546875" style="37" customWidth="1"/>
    <col min="13575" max="13575" width="3.140625" style="37" customWidth="1"/>
    <col min="13576" max="13576" width="10.85546875" style="37" customWidth="1"/>
    <col min="13577" max="13577" width="12.85546875" style="37" customWidth="1"/>
    <col min="13578" max="13824" width="8.85546875" style="37"/>
    <col min="13825" max="13825" width="45.140625" style="37" customWidth="1"/>
    <col min="13826" max="13827" width="10.85546875" style="37" customWidth="1"/>
    <col min="13828" max="13828" width="3.140625" style="37" customWidth="1"/>
    <col min="13829" max="13830" width="10.85546875" style="37" customWidth="1"/>
    <col min="13831" max="13831" width="3.140625" style="37" customWidth="1"/>
    <col min="13832" max="13832" width="10.85546875" style="37" customWidth="1"/>
    <col min="13833" max="13833" width="12.85546875" style="37" customWidth="1"/>
    <col min="13834" max="14080" width="8.85546875" style="37"/>
    <col min="14081" max="14081" width="45.140625" style="37" customWidth="1"/>
    <col min="14082" max="14083" width="10.85546875" style="37" customWidth="1"/>
    <col min="14084" max="14084" width="3.140625" style="37" customWidth="1"/>
    <col min="14085" max="14086" width="10.85546875" style="37" customWidth="1"/>
    <col min="14087" max="14087" width="3.140625" style="37" customWidth="1"/>
    <col min="14088" max="14088" width="10.85546875" style="37" customWidth="1"/>
    <col min="14089" max="14089" width="12.85546875" style="37" customWidth="1"/>
    <col min="14090" max="14336" width="8.85546875" style="37"/>
    <col min="14337" max="14337" width="45.140625" style="37" customWidth="1"/>
    <col min="14338" max="14339" width="10.85546875" style="37" customWidth="1"/>
    <col min="14340" max="14340" width="3.140625" style="37" customWidth="1"/>
    <col min="14341" max="14342" width="10.85546875" style="37" customWidth="1"/>
    <col min="14343" max="14343" width="3.140625" style="37" customWidth="1"/>
    <col min="14344" max="14344" width="10.85546875" style="37" customWidth="1"/>
    <col min="14345" max="14345" width="12.85546875" style="37" customWidth="1"/>
    <col min="14346" max="14592" width="8.85546875" style="37"/>
    <col min="14593" max="14593" width="45.140625" style="37" customWidth="1"/>
    <col min="14594" max="14595" width="10.85546875" style="37" customWidth="1"/>
    <col min="14596" max="14596" width="3.140625" style="37" customWidth="1"/>
    <col min="14597" max="14598" width="10.85546875" style="37" customWidth="1"/>
    <col min="14599" max="14599" width="3.140625" style="37" customWidth="1"/>
    <col min="14600" max="14600" width="10.85546875" style="37" customWidth="1"/>
    <col min="14601" max="14601" width="12.85546875" style="37" customWidth="1"/>
    <col min="14602" max="14848" width="8.85546875" style="37"/>
    <col min="14849" max="14849" width="45.140625" style="37" customWidth="1"/>
    <col min="14850" max="14851" width="10.85546875" style="37" customWidth="1"/>
    <col min="14852" max="14852" width="3.140625" style="37" customWidth="1"/>
    <col min="14853" max="14854" width="10.85546875" style="37" customWidth="1"/>
    <col min="14855" max="14855" width="3.140625" style="37" customWidth="1"/>
    <col min="14856" max="14856" width="10.85546875" style="37" customWidth="1"/>
    <col min="14857" max="14857" width="12.85546875" style="37" customWidth="1"/>
    <col min="14858" max="15104" width="8.85546875" style="37"/>
    <col min="15105" max="15105" width="45.140625" style="37" customWidth="1"/>
    <col min="15106" max="15107" width="10.85546875" style="37" customWidth="1"/>
    <col min="15108" max="15108" width="3.140625" style="37" customWidth="1"/>
    <col min="15109" max="15110" width="10.85546875" style="37" customWidth="1"/>
    <col min="15111" max="15111" width="3.140625" style="37" customWidth="1"/>
    <col min="15112" max="15112" width="10.85546875" style="37" customWidth="1"/>
    <col min="15113" max="15113" width="12.85546875" style="37" customWidth="1"/>
    <col min="15114" max="15360" width="8.85546875" style="37"/>
    <col min="15361" max="15361" width="45.140625" style="37" customWidth="1"/>
    <col min="15362" max="15363" width="10.85546875" style="37" customWidth="1"/>
    <col min="15364" max="15364" width="3.140625" style="37" customWidth="1"/>
    <col min="15365" max="15366" width="10.85546875" style="37" customWidth="1"/>
    <col min="15367" max="15367" width="3.140625" style="37" customWidth="1"/>
    <col min="15368" max="15368" width="10.85546875" style="37" customWidth="1"/>
    <col min="15369" max="15369" width="12.85546875" style="37" customWidth="1"/>
    <col min="15370" max="15616" width="8.85546875" style="37"/>
    <col min="15617" max="15617" width="45.140625" style="37" customWidth="1"/>
    <col min="15618" max="15619" width="10.85546875" style="37" customWidth="1"/>
    <col min="15620" max="15620" width="3.140625" style="37" customWidth="1"/>
    <col min="15621" max="15622" width="10.85546875" style="37" customWidth="1"/>
    <col min="15623" max="15623" width="3.140625" style="37" customWidth="1"/>
    <col min="15624" max="15624" width="10.85546875" style="37" customWidth="1"/>
    <col min="15625" max="15625" width="12.85546875" style="37" customWidth="1"/>
    <col min="15626" max="15872" width="8.85546875" style="37"/>
    <col min="15873" max="15873" width="45.140625" style="37" customWidth="1"/>
    <col min="15874" max="15875" width="10.85546875" style="37" customWidth="1"/>
    <col min="15876" max="15876" width="3.140625" style="37" customWidth="1"/>
    <col min="15877" max="15878" width="10.85546875" style="37" customWidth="1"/>
    <col min="15879" max="15879" width="3.140625" style="37" customWidth="1"/>
    <col min="15880" max="15880" width="10.85546875" style="37" customWidth="1"/>
    <col min="15881" max="15881" width="12.85546875" style="37" customWidth="1"/>
    <col min="15882" max="16128" width="8.85546875" style="37"/>
    <col min="16129" max="16129" width="45.140625" style="37" customWidth="1"/>
    <col min="16130" max="16131" width="10.85546875" style="37" customWidth="1"/>
    <col min="16132" max="16132" width="3.140625" style="37" customWidth="1"/>
    <col min="16133" max="16134" width="10.85546875" style="37" customWidth="1"/>
    <col min="16135" max="16135" width="3.140625" style="37" customWidth="1"/>
    <col min="16136" max="16136" width="10.85546875" style="37" customWidth="1"/>
    <col min="16137" max="16137" width="12.85546875" style="37" customWidth="1"/>
    <col min="16138" max="16384" width="8.85546875" style="37"/>
  </cols>
  <sheetData>
    <row r="1" spans="1:9" ht="12" customHeight="1">
      <c r="A1" s="241" t="s">
        <v>160</v>
      </c>
    </row>
    <row r="2" spans="1:9" ht="12" customHeight="1">
      <c r="A2" s="37" t="s">
        <v>161</v>
      </c>
    </row>
    <row r="3" spans="1:9" ht="8.1" customHeight="1">
      <c r="E3" s="243"/>
      <c r="F3" s="243"/>
      <c r="G3" s="243"/>
    </row>
    <row r="4" spans="1:9" ht="19.7" customHeight="1">
      <c r="A4" s="37" t="s">
        <v>630</v>
      </c>
    </row>
    <row r="5" spans="1:9" ht="8.25" customHeight="1" thickBot="1">
      <c r="A5" s="37" t="s">
        <v>77</v>
      </c>
      <c r="I5" s="38"/>
    </row>
    <row r="6" spans="1:9" ht="8.1" customHeight="1">
      <c r="A6" s="244"/>
      <c r="B6" s="245"/>
      <c r="C6" s="245"/>
      <c r="D6" s="245"/>
      <c r="E6" s="245"/>
      <c r="F6" s="245"/>
      <c r="G6" s="245"/>
      <c r="H6" s="245"/>
      <c r="I6" s="245"/>
    </row>
    <row r="7" spans="1:9" ht="15" customHeight="1">
      <c r="A7" s="37" t="s">
        <v>388</v>
      </c>
      <c r="B7" s="246" t="s">
        <v>464</v>
      </c>
      <c r="C7" s="247"/>
      <c r="E7" s="299" t="s">
        <v>389</v>
      </c>
      <c r="F7" s="299"/>
      <c r="H7" s="299" t="s">
        <v>390</v>
      </c>
      <c r="I7" s="299"/>
    </row>
    <row r="8" spans="1:9" ht="15" customHeight="1">
      <c r="B8" s="38" t="s">
        <v>86</v>
      </c>
      <c r="C8" s="38" t="s">
        <v>87</v>
      </c>
      <c r="E8" s="38" t="s">
        <v>86</v>
      </c>
      <c r="F8" s="248" t="s">
        <v>87</v>
      </c>
      <c r="H8" s="38" t="s">
        <v>86</v>
      </c>
      <c r="I8" s="242" t="s">
        <v>87</v>
      </c>
    </row>
    <row r="9" spans="1:9" ht="8.1" customHeight="1" thickBot="1">
      <c r="A9" s="249"/>
      <c r="B9" s="250"/>
      <c r="C9" s="250"/>
      <c r="D9" s="250"/>
      <c r="E9" s="250"/>
      <c r="F9" s="250"/>
      <c r="G9" s="250"/>
      <c r="H9" s="250"/>
      <c r="I9" s="38"/>
    </row>
    <row r="10" spans="1:9" ht="8.1" customHeight="1">
      <c r="I10" s="245"/>
    </row>
    <row r="11" spans="1:9" ht="15" customHeight="1">
      <c r="A11" s="251" t="s">
        <v>164</v>
      </c>
      <c r="B11" s="252">
        <f>IF(A11&lt;&gt;0,E11+H11,"")</f>
        <v>5680</v>
      </c>
      <c r="C11" s="253">
        <f>C13+C95</f>
        <v>100</v>
      </c>
      <c r="D11" s="252"/>
      <c r="E11" s="252">
        <f>E13+E95</f>
        <v>3371</v>
      </c>
      <c r="F11" s="253">
        <f>IF(A11&lt;&gt;0,E11/$B11*100,"")</f>
        <v>59.348591549295769</v>
      </c>
      <c r="G11" s="252"/>
      <c r="H11" s="252">
        <f>H13+H95</f>
        <v>2309</v>
      </c>
      <c r="I11" s="253">
        <f>IF(A11&lt;&gt;0,H11/$B11*100,"")</f>
        <v>40.651408450704224</v>
      </c>
    </row>
    <row r="12" spans="1:9" ht="8.1" customHeight="1">
      <c r="C12" s="254"/>
      <c r="F12" s="254" t="str">
        <f t="shared" ref="F12:F75" si="0">IF(A12&lt;&gt;0,E12/$B12*100,"")</f>
        <v/>
      </c>
      <c r="I12" s="254" t="str">
        <f t="shared" ref="I12:I75" si="1">IF(A12&lt;&gt;0,H12/$B12*100,"")</f>
        <v/>
      </c>
    </row>
    <row r="13" spans="1:9" ht="15" customHeight="1">
      <c r="A13" s="251" t="s">
        <v>165</v>
      </c>
      <c r="B13" s="252">
        <f>IF(A13&lt;&gt;0,E13+H13,"")</f>
        <v>4215</v>
      </c>
      <c r="C13" s="253">
        <f>IF($A13&lt;&gt;"",B13/$B$11*100,"")</f>
        <v>74.207746478873233</v>
      </c>
      <c r="D13" s="252"/>
      <c r="E13" s="252">
        <f>E15+E26+E34+E74+E60+E81+E93</f>
        <v>2464</v>
      </c>
      <c r="F13" s="253">
        <f t="shared" si="0"/>
        <v>58.457888493475686</v>
      </c>
      <c r="G13" s="252"/>
      <c r="H13" s="252">
        <f>H15+H26+H34+H74+H60+H81+H93</f>
        <v>1751</v>
      </c>
      <c r="I13" s="253">
        <f t="shared" si="1"/>
        <v>41.542111506524314</v>
      </c>
    </row>
    <row r="14" spans="1:9" ht="8.1" customHeight="1">
      <c r="B14" s="252"/>
      <c r="C14" s="253" t="str">
        <f t="shared" ref="C14:C77" si="2">IF($A14&lt;&gt;"",B14/$B$11*100,"")</f>
        <v/>
      </c>
      <c r="D14" s="252"/>
      <c r="E14" s="252"/>
      <c r="F14" s="253" t="str">
        <f t="shared" si="0"/>
        <v/>
      </c>
      <c r="G14" s="252"/>
      <c r="H14" s="252"/>
      <c r="I14" s="253" t="str">
        <f t="shared" si="1"/>
        <v/>
      </c>
    </row>
    <row r="15" spans="1:9" ht="15" customHeight="1">
      <c r="A15" s="251" t="s">
        <v>166</v>
      </c>
      <c r="B15" s="252">
        <f>IF(A15&lt;&gt;0,E15+H15,"")</f>
        <v>327</v>
      </c>
      <c r="C15" s="253">
        <f t="shared" si="2"/>
        <v>5.757042253521127</v>
      </c>
      <c r="D15" s="252"/>
      <c r="E15" s="252">
        <f>E16+E21</f>
        <v>218</v>
      </c>
      <c r="F15" s="253">
        <f t="shared" si="0"/>
        <v>66.666666666666657</v>
      </c>
      <c r="G15" s="252"/>
      <c r="H15" s="252">
        <f>H16+H21</f>
        <v>109</v>
      </c>
      <c r="I15" s="253">
        <f t="shared" si="1"/>
        <v>33.333333333333329</v>
      </c>
    </row>
    <row r="16" spans="1:9" ht="15" customHeight="1">
      <c r="A16" s="37" t="s">
        <v>95</v>
      </c>
      <c r="B16" s="38">
        <f>IF(A16&lt;&gt;0,E16+H16,"")</f>
        <v>127</v>
      </c>
      <c r="C16" s="254">
        <f t="shared" si="2"/>
        <v>2.2359154929577465</v>
      </c>
      <c r="E16" s="38">
        <f>SUM(E17:E19)</f>
        <v>76</v>
      </c>
      <c r="F16" s="254">
        <f t="shared" si="0"/>
        <v>59.842519685039377</v>
      </c>
      <c r="H16" s="38">
        <f>SUM(H17:H19)</f>
        <v>51</v>
      </c>
      <c r="I16" s="254">
        <f t="shared" si="1"/>
        <v>40.15748031496063</v>
      </c>
    </row>
    <row r="17" spans="1:9" ht="15" customHeight="1">
      <c r="A17" s="37" t="s">
        <v>96</v>
      </c>
      <c r="B17" s="38">
        <f>IF(A17&lt;&gt;0,E17+H17,"")</f>
        <v>22</v>
      </c>
      <c r="C17" s="254">
        <f t="shared" si="2"/>
        <v>0.38732394366197181</v>
      </c>
      <c r="E17" s="255">
        <v>15</v>
      </c>
      <c r="F17" s="254">
        <f t="shared" si="0"/>
        <v>68.181818181818173</v>
      </c>
      <c r="G17" s="242"/>
      <c r="H17" s="255">
        <v>7</v>
      </c>
      <c r="I17" s="254">
        <f t="shared" si="1"/>
        <v>31.818181818181817</v>
      </c>
    </row>
    <row r="18" spans="1:9" ht="15" customHeight="1">
      <c r="A18" s="37" t="s">
        <v>97</v>
      </c>
      <c r="B18" s="38">
        <f>IF(A18&lt;&gt;0,E18+H18,"")</f>
        <v>41</v>
      </c>
      <c r="C18" s="254">
        <f t="shared" si="2"/>
        <v>0.721830985915493</v>
      </c>
      <c r="E18" s="255">
        <v>13</v>
      </c>
      <c r="F18" s="254">
        <f t="shared" si="0"/>
        <v>31.707317073170731</v>
      </c>
      <c r="G18" s="242"/>
      <c r="H18" s="255">
        <v>28</v>
      </c>
      <c r="I18" s="254">
        <f t="shared" si="1"/>
        <v>68.292682926829272</v>
      </c>
    </row>
    <row r="19" spans="1:9" ht="15" customHeight="1">
      <c r="A19" s="37" t="s">
        <v>98</v>
      </c>
      <c r="B19" s="38">
        <f>IF(A19&lt;&gt;0,E19+H19,"")</f>
        <v>64</v>
      </c>
      <c r="C19" s="254">
        <f t="shared" si="2"/>
        <v>1.1267605633802817</v>
      </c>
      <c r="E19" s="255">
        <v>48</v>
      </c>
      <c r="F19" s="254">
        <f t="shared" si="0"/>
        <v>75</v>
      </c>
      <c r="G19" s="242"/>
      <c r="H19" s="255">
        <v>16</v>
      </c>
      <c r="I19" s="254">
        <f t="shared" si="1"/>
        <v>25</v>
      </c>
    </row>
    <row r="20" spans="1:9" ht="8.1" customHeight="1">
      <c r="C20" s="254" t="str">
        <f t="shared" si="2"/>
        <v/>
      </c>
      <c r="F20" s="254" t="str">
        <f t="shared" si="0"/>
        <v/>
      </c>
      <c r="I20" s="254" t="str">
        <f t="shared" si="1"/>
        <v/>
      </c>
    </row>
    <row r="21" spans="1:9" ht="15" customHeight="1">
      <c r="A21" s="37" t="s">
        <v>99</v>
      </c>
      <c r="B21" s="38">
        <f>IF(A21&lt;&gt;0,E21+H21,"")</f>
        <v>200</v>
      </c>
      <c r="C21" s="254">
        <f t="shared" si="2"/>
        <v>3.5211267605633805</v>
      </c>
      <c r="E21" s="38">
        <f>SUM(E22:E24)</f>
        <v>142</v>
      </c>
      <c r="F21" s="254">
        <f t="shared" si="0"/>
        <v>71</v>
      </c>
      <c r="H21" s="38">
        <f>SUM(H22:H24)</f>
        <v>58</v>
      </c>
      <c r="I21" s="254">
        <f t="shared" si="1"/>
        <v>28.999999999999996</v>
      </c>
    </row>
    <row r="22" spans="1:9" ht="15" customHeight="1">
      <c r="A22" s="37" t="s">
        <v>100</v>
      </c>
      <c r="B22" s="38">
        <f>IF(A22&lt;&gt;0,E22+H22,"")</f>
        <v>87</v>
      </c>
      <c r="C22" s="254">
        <f t="shared" si="2"/>
        <v>1.5316901408450705</v>
      </c>
      <c r="E22" s="255">
        <v>73</v>
      </c>
      <c r="F22" s="254">
        <f t="shared" si="0"/>
        <v>83.908045977011497</v>
      </c>
      <c r="G22" s="242"/>
      <c r="H22" s="255">
        <v>14</v>
      </c>
      <c r="I22" s="254">
        <f t="shared" si="1"/>
        <v>16.091954022988507</v>
      </c>
    </row>
    <row r="23" spans="1:9" ht="15" customHeight="1">
      <c r="A23" s="37" t="s">
        <v>101</v>
      </c>
      <c r="B23" s="38">
        <f>IF(A23&lt;&gt;0,E23+H23,"")</f>
        <v>29</v>
      </c>
      <c r="C23" s="254">
        <f t="shared" si="2"/>
        <v>0.51056338028169013</v>
      </c>
      <c r="E23" s="255">
        <v>11</v>
      </c>
      <c r="F23" s="254">
        <f t="shared" si="0"/>
        <v>37.931034482758619</v>
      </c>
      <c r="G23" s="242"/>
      <c r="H23" s="255">
        <v>18</v>
      </c>
      <c r="I23" s="254">
        <f t="shared" si="1"/>
        <v>62.068965517241381</v>
      </c>
    </row>
    <row r="24" spans="1:9" ht="15" customHeight="1">
      <c r="A24" s="37" t="s">
        <v>102</v>
      </c>
      <c r="B24" s="38">
        <f>IF(A24&lt;&gt;0,E24+H24,"")</f>
        <v>84</v>
      </c>
      <c r="C24" s="254">
        <f t="shared" si="2"/>
        <v>1.4788732394366197</v>
      </c>
      <c r="E24" s="255">
        <v>58</v>
      </c>
      <c r="F24" s="254">
        <f t="shared" si="0"/>
        <v>69.047619047619051</v>
      </c>
      <c r="G24" s="242"/>
      <c r="H24" s="255">
        <v>26</v>
      </c>
      <c r="I24" s="254">
        <f t="shared" si="1"/>
        <v>30.952380952380953</v>
      </c>
    </row>
    <row r="25" spans="1:9" ht="8.1" customHeight="1">
      <c r="C25" s="254" t="str">
        <f t="shared" si="2"/>
        <v/>
      </c>
      <c r="F25" s="254" t="str">
        <f t="shared" si="0"/>
        <v/>
      </c>
      <c r="I25" s="254" t="str">
        <f t="shared" si="1"/>
        <v/>
      </c>
    </row>
    <row r="26" spans="1:9" ht="15" customHeight="1">
      <c r="A26" s="251" t="s">
        <v>185</v>
      </c>
      <c r="B26" s="252">
        <f t="shared" ref="B26:B32" si="3">IF(A26&lt;&gt;0,E26+H26,"")</f>
        <v>224</v>
      </c>
      <c r="C26" s="253">
        <f t="shared" si="2"/>
        <v>3.943661971830986</v>
      </c>
      <c r="D26" s="252"/>
      <c r="E26" s="252">
        <f>SUM(E27)</f>
        <v>100</v>
      </c>
      <c r="F26" s="254">
        <f t="shared" si="0"/>
        <v>44.642857142857146</v>
      </c>
      <c r="G26" s="252"/>
      <c r="H26" s="252">
        <f>SUM(H27)</f>
        <v>124</v>
      </c>
      <c r="I26" s="253">
        <f t="shared" si="1"/>
        <v>55.357142857142861</v>
      </c>
    </row>
    <row r="27" spans="1:9" ht="15" customHeight="1">
      <c r="A27" s="37" t="s">
        <v>103</v>
      </c>
      <c r="B27" s="38">
        <f t="shared" si="3"/>
        <v>224</v>
      </c>
      <c r="C27" s="254">
        <f t="shared" si="2"/>
        <v>3.943661971830986</v>
      </c>
      <c r="E27" s="38">
        <f>SUM(E28:E32)</f>
        <v>100</v>
      </c>
      <c r="F27" s="254">
        <f t="shared" si="0"/>
        <v>44.642857142857146</v>
      </c>
      <c r="H27" s="38">
        <f>SUM(H28:H32)</f>
        <v>124</v>
      </c>
      <c r="I27" s="254">
        <f t="shared" si="1"/>
        <v>55.357142857142861</v>
      </c>
    </row>
    <row r="28" spans="1:9" ht="13.5" customHeight="1">
      <c r="A28" s="37" t="s">
        <v>104</v>
      </c>
      <c r="B28" s="38">
        <f t="shared" si="3"/>
        <v>46</v>
      </c>
      <c r="C28" s="254">
        <f t="shared" si="2"/>
        <v>0.80985915492957739</v>
      </c>
      <c r="E28" s="255">
        <v>32</v>
      </c>
      <c r="F28" s="254">
        <f t="shared" si="0"/>
        <v>69.565217391304344</v>
      </c>
      <c r="G28" s="242"/>
      <c r="H28" s="255">
        <v>14</v>
      </c>
      <c r="I28" s="254">
        <f t="shared" si="1"/>
        <v>30.434782608695656</v>
      </c>
    </row>
    <row r="29" spans="1:9" ht="13.5" customHeight="1">
      <c r="A29" s="37" t="s">
        <v>105</v>
      </c>
      <c r="B29" s="38">
        <f t="shared" si="3"/>
        <v>48</v>
      </c>
      <c r="C29" s="254">
        <f t="shared" si="2"/>
        <v>0.84507042253521114</v>
      </c>
      <c r="E29" s="255">
        <v>18</v>
      </c>
      <c r="F29" s="254">
        <f t="shared" si="0"/>
        <v>37.5</v>
      </c>
      <c r="G29" s="242"/>
      <c r="H29" s="255">
        <v>30</v>
      </c>
      <c r="I29" s="254">
        <f t="shared" si="1"/>
        <v>62.5</v>
      </c>
    </row>
    <row r="30" spans="1:9" ht="13.5" customHeight="1">
      <c r="A30" s="37" t="s">
        <v>106</v>
      </c>
      <c r="B30" s="38">
        <f t="shared" si="3"/>
        <v>19</v>
      </c>
      <c r="C30" s="254">
        <f t="shared" si="2"/>
        <v>0.33450704225352113</v>
      </c>
      <c r="E30" s="255">
        <v>9</v>
      </c>
      <c r="F30" s="254">
        <f t="shared" si="0"/>
        <v>47.368421052631575</v>
      </c>
      <c r="G30" s="242"/>
      <c r="H30" s="255">
        <v>10</v>
      </c>
      <c r="I30" s="254">
        <f t="shared" si="1"/>
        <v>52.631578947368418</v>
      </c>
    </row>
    <row r="31" spans="1:9" ht="13.5" customHeight="1">
      <c r="A31" s="37" t="s">
        <v>107</v>
      </c>
      <c r="B31" s="38">
        <f t="shared" si="3"/>
        <v>50</v>
      </c>
      <c r="C31" s="254">
        <f t="shared" si="2"/>
        <v>0.88028169014084512</v>
      </c>
      <c r="E31" s="255">
        <v>12</v>
      </c>
      <c r="F31" s="254">
        <f t="shared" si="0"/>
        <v>24</v>
      </c>
      <c r="G31" s="242"/>
      <c r="H31" s="255">
        <v>38</v>
      </c>
      <c r="I31" s="254">
        <f t="shared" si="1"/>
        <v>76</v>
      </c>
    </row>
    <row r="32" spans="1:9" ht="13.5" customHeight="1">
      <c r="A32" s="37" t="s">
        <v>108</v>
      </c>
      <c r="B32" s="38">
        <f t="shared" si="3"/>
        <v>61</v>
      </c>
      <c r="C32" s="254">
        <f t="shared" si="2"/>
        <v>1.073943661971831</v>
      </c>
      <c r="E32" s="255">
        <v>29</v>
      </c>
      <c r="F32" s="254">
        <f t="shared" si="0"/>
        <v>47.540983606557376</v>
      </c>
      <c r="G32" s="242"/>
      <c r="H32" s="255">
        <v>32</v>
      </c>
      <c r="I32" s="254">
        <f t="shared" si="1"/>
        <v>52.459016393442624</v>
      </c>
    </row>
    <row r="33" spans="1:9" ht="8.1" customHeight="1">
      <c r="C33" s="254" t="str">
        <f t="shared" si="2"/>
        <v/>
      </c>
      <c r="F33" s="254" t="str">
        <f t="shared" si="0"/>
        <v/>
      </c>
      <c r="I33" s="254" t="str">
        <f t="shared" si="1"/>
        <v/>
      </c>
    </row>
    <row r="34" spans="1:9" ht="15" customHeight="1">
      <c r="A34" s="251" t="s">
        <v>167</v>
      </c>
      <c r="B34" s="252">
        <f t="shared" ref="B34:B39" si="4">IF(A34&lt;&gt;0,E34+H34,"")</f>
        <v>2026</v>
      </c>
      <c r="C34" s="253">
        <f t="shared" si="2"/>
        <v>35.669014084507047</v>
      </c>
      <c r="D34" s="252"/>
      <c r="E34" s="252">
        <f>E35+E41+E51+E53</f>
        <v>1279</v>
      </c>
      <c r="F34" s="254">
        <f t="shared" si="0"/>
        <v>63.129318854886471</v>
      </c>
      <c r="G34" s="252"/>
      <c r="H34" s="252">
        <f>H35+H41+H51+H53</f>
        <v>747</v>
      </c>
      <c r="I34" s="253">
        <f t="shared" si="1"/>
        <v>36.870681145113529</v>
      </c>
    </row>
    <row r="35" spans="1:9" ht="15" customHeight="1">
      <c r="A35" s="37" t="s">
        <v>109</v>
      </c>
      <c r="B35" s="38">
        <f t="shared" si="4"/>
        <v>528</v>
      </c>
      <c r="C35" s="254">
        <f t="shared" si="2"/>
        <v>9.295774647887324</v>
      </c>
      <c r="E35" s="38">
        <f>SUM(E36:E39)</f>
        <v>311</v>
      </c>
      <c r="F35" s="254">
        <f t="shared" si="0"/>
        <v>58.901515151515149</v>
      </c>
      <c r="H35" s="38">
        <f>SUM(H36:H39)</f>
        <v>217</v>
      </c>
      <c r="I35" s="254">
        <f t="shared" si="1"/>
        <v>41.098484848484851</v>
      </c>
    </row>
    <row r="36" spans="1:9" ht="14.25" customHeight="1">
      <c r="A36" s="37" t="s">
        <v>110</v>
      </c>
      <c r="B36" s="38">
        <f t="shared" si="4"/>
        <v>248</v>
      </c>
      <c r="C36" s="254">
        <f t="shared" si="2"/>
        <v>4.3661971830985911</v>
      </c>
      <c r="E36" s="255">
        <v>139</v>
      </c>
      <c r="F36" s="254">
        <f t="shared" si="0"/>
        <v>56.048387096774185</v>
      </c>
      <c r="G36" s="242"/>
      <c r="H36" s="255">
        <v>109</v>
      </c>
      <c r="I36" s="254">
        <f t="shared" si="1"/>
        <v>43.951612903225808</v>
      </c>
    </row>
    <row r="37" spans="1:9" ht="14.25" customHeight="1">
      <c r="A37" s="37" t="s">
        <v>111</v>
      </c>
      <c r="B37" s="38">
        <f t="shared" si="4"/>
        <v>206</v>
      </c>
      <c r="C37" s="254">
        <f t="shared" si="2"/>
        <v>3.6267605633802815</v>
      </c>
      <c r="E37" s="255">
        <v>137</v>
      </c>
      <c r="F37" s="254">
        <f t="shared" si="0"/>
        <v>66.504854368932044</v>
      </c>
      <c r="G37" s="242"/>
      <c r="H37" s="255">
        <v>69</v>
      </c>
      <c r="I37" s="254">
        <f t="shared" si="1"/>
        <v>33.495145631067963</v>
      </c>
    </row>
    <row r="38" spans="1:9" ht="14.25" customHeight="1">
      <c r="A38" s="37" t="s">
        <v>112</v>
      </c>
      <c r="B38" s="38">
        <f t="shared" si="4"/>
        <v>37</v>
      </c>
      <c r="C38" s="254">
        <f t="shared" si="2"/>
        <v>0.65140845070422537</v>
      </c>
      <c r="E38" s="255">
        <v>13</v>
      </c>
      <c r="F38" s="254">
        <f t="shared" si="0"/>
        <v>35.135135135135137</v>
      </c>
      <c r="G38" s="242"/>
      <c r="H38" s="255">
        <v>24</v>
      </c>
      <c r="I38" s="254">
        <f t="shared" si="1"/>
        <v>64.86486486486487</v>
      </c>
    </row>
    <row r="39" spans="1:9" ht="14.25" customHeight="1">
      <c r="A39" s="37" t="s">
        <v>113</v>
      </c>
      <c r="B39" s="38">
        <f t="shared" si="4"/>
        <v>37</v>
      </c>
      <c r="C39" s="254">
        <f t="shared" si="2"/>
        <v>0.65140845070422537</v>
      </c>
      <c r="E39" s="255">
        <v>22</v>
      </c>
      <c r="F39" s="254">
        <f t="shared" si="0"/>
        <v>59.45945945945946</v>
      </c>
      <c r="G39" s="242"/>
      <c r="H39" s="255">
        <v>15</v>
      </c>
      <c r="I39" s="254">
        <f t="shared" si="1"/>
        <v>40.54054054054054</v>
      </c>
    </row>
    <row r="40" spans="1:9" ht="8.1" customHeight="1">
      <c r="C40" s="254" t="str">
        <f t="shared" si="2"/>
        <v/>
      </c>
      <c r="F40" s="254" t="str">
        <f t="shared" si="0"/>
        <v/>
      </c>
      <c r="I40" s="254" t="str">
        <f t="shared" si="1"/>
        <v/>
      </c>
    </row>
    <row r="41" spans="1:9" ht="15" customHeight="1">
      <c r="A41" s="37" t="s">
        <v>114</v>
      </c>
      <c r="B41" s="38">
        <f t="shared" ref="B41:B49" si="5">IF(A41&lt;&gt;0,E41+H41,"")</f>
        <v>594</v>
      </c>
      <c r="C41" s="254">
        <f t="shared" si="2"/>
        <v>10.45774647887324</v>
      </c>
      <c r="E41" s="38">
        <f>SUM(E42:E49)</f>
        <v>386</v>
      </c>
      <c r="F41" s="254">
        <f t="shared" si="0"/>
        <v>64.983164983164983</v>
      </c>
      <c r="H41" s="38">
        <f>SUM(H42:H49)</f>
        <v>208</v>
      </c>
      <c r="I41" s="254">
        <f t="shared" si="1"/>
        <v>35.016835016835017</v>
      </c>
    </row>
    <row r="42" spans="1:9" ht="15" customHeight="1">
      <c r="A42" s="37" t="s">
        <v>122</v>
      </c>
      <c r="B42" s="38">
        <f t="shared" si="5"/>
        <v>40</v>
      </c>
      <c r="C42" s="254">
        <f t="shared" si="2"/>
        <v>0.70422535211267612</v>
      </c>
      <c r="E42" s="255">
        <v>27</v>
      </c>
      <c r="F42" s="254">
        <f t="shared" si="0"/>
        <v>67.5</v>
      </c>
      <c r="G42" s="242"/>
      <c r="H42" s="255">
        <v>13</v>
      </c>
      <c r="I42" s="254">
        <f t="shared" si="1"/>
        <v>32.5</v>
      </c>
    </row>
    <row r="43" spans="1:9" ht="15" customHeight="1">
      <c r="A43" s="37" t="s">
        <v>115</v>
      </c>
      <c r="B43" s="38">
        <f t="shared" si="5"/>
        <v>30</v>
      </c>
      <c r="C43" s="254">
        <f t="shared" si="2"/>
        <v>0.528169014084507</v>
      </c>
      <c r="E43" s="255">
        <v>22</v>
      </c>
      <c r="F43" s="254">
        <f t="shared" si="0"/>
        <v>73.333333333333329</v>
      </c>
      <c r="G43" s="242"/>
      <c r="H43" s="255">
        <v>8</v>
      </c>
      <c r="I43" s="254">
        <f t="shared" si="1"/>
        <v>26.666666666666668</v>
      </c>
    </row>
    <row r="44" spans="1:9" ht="15" customHeight="1">
      <c r="A44" s="37" t="s">
        <v>116</v>
      </c>
      <c r="B44" s="38">
        <f t="shared" si="5"/>
        <v>83</v>
      </c>
      <c r="C44" s="254">
        <f t="shared" si="2"/>
        <v>1.4612676056338028</v>
      </c>
      <c r="E44" s="255">
        <v>44</v>
      </c>
      <c r="F44" s="254">
        <f t="shared" si="0"/>
        <v>53.01204819277109</v>
      </c>
      <c r="G44" s="242"/>
      <c r="H44" s="255">
        <v>39</v>
      </c>
      <c r="I44" s="254">
        <f t="shared" si="1"/>
        <v>46.987951807228917</v>
      </c>
    </row>
    <row r="45" spans="1:9" ht="15" customHeight="1">
      <c r="A45" s="37" t="s">
        <v>117</v>
      </c>
      <c r="B45" s="38">
        <f t="shared" si="5"/>
        <v>108</v>
      </c>
      <c r="C45" s="254">
        <f t="shared" si="2"/>
        <v>1.9014084507042253</v>
      </c>
      <c r="E45" s="255">
        <v>54</v>
      </c>
      <c r="F45" s="254">
        <f t="shared" si="0"/>
        <v>50</v>
      </c>
      <c r="G45" s="242"/>
      <c r="H45" s="255">
        <v>54</v>
      </c>
      <c r="I45" s="254">
        <f t="shared" si="1"/>
        <v>50</v>
      </c>
    </row>
    <row r="46" spans="1:9" ht="15" customHeight="1">
      <c r="A46" s="37" t="s">
        <v>121</v>
      </c>
      <c r="B46" s="38">
        <f t="shared" si="5"/>
        <v>42</v>
      </c>
      <c r="C46" s="254">
        <f t="shared" si="2"/>
        <v>0.73943661971830987</v>
      </c>
      <c r="E46" s="255">
        <v>17</v>
      </c>
      <c r="F46" s="254">
        <f t="shared" si="0"/>
        <v>40.476190476190474</v>
      </c>
      <c r="G46" s="242"/>
      <c r="H46" s="255">
        <v>25</v>
      </c>
      <c r="I46" s="254">
        <f t="shared" si="1"/>
        <v>59.523809523809526</v>
      </c>
    </row>
    <row r="47" spans="1:9" ht="15" customHeight="1">
      <c r="A47" s="37" t="s">
        <v>169</v>
      </c>
      <c r="B47" s="38">
        <f t="shared" si="5"/>
        <v>82</v>
      </c>
      <c r="C47" s="254">
        <f t="shared" si="2"/>
        <v>1.443661971830986</v>
      </c>
      <c r="E47" s="255">
        <v>47</v>
      </c>
      <c r="F47" s="254">
        <f t="shared" si="0"/>
        <v>57.317073170731703</v>
      </c>
      <c r="G47" s="242"/>
      <c r="H47" s="255">
        <v>35</v>
      </c>
      <c r="I47" s="254">
        <f t="shared" si="1"/>
        <v>42.68292682926829</v>
      </c>
    </row>
    <row r="48" spans="1:9" ht="15" customHeight="1">
      <c r="A48" s="37" t="s">
        <v>120</v>
      </c>
      <c r="B48" s="38">
        <f t="shared" si="5"/>
        <v>98</v>
      </c>
      <c r="C48" s="254">
        <f t="shared" si="2"/>
        <v>1.7253521126760565</v>
      </c>
      <c r="E48" s="255">
        <v>76</v>
      </c>
      <c r="F48" s="254">
        <f t="shared" si="0"/>
        <v>77.551020408163268</v>
      </c>
      <c r="G48" s="242"/>
      <c r="H48" s="255">
        <v>22</v>
      </c>
      <c r="I48" s="254">
        <f t="shared" si="1"/>
        <v>22.448979591836736</v>
      </c>
    </row>
    <row r="49" spans="1:9" ht="15" customHeight="1">
      <c r="A49" s="37" t="s">
        <v>119</v>
      </c>
      <c r="B49" s="38">
        <f t="shared" si="5"/>
        <v>111</v>
      </c>
      <c r="C49" s="254">
        <f t="shared" si="2"/>
        <v>1.9542253521126762</v>
      </c>
      <c r="E49" s="255">
        <v>99</v>
      </c>
      <c r="F49" s="254">
        <f t="shared" si="0"/>
        <v>89.189189189189193</v>
      </c>
      <c r="G49" s="242"/>
      <c r="H49" s="255">
        <v>12</v>
      </c>
      <c r="I49" s="254">
        <f t="shared" si="1"/>
        <v>10.810810810810811</v>
      </c>
    </row>
    <row r="50" spans="1:9" ht="8.1" customHeight="1">
      <c r="C50" s="254" t="str">
        <f t="shared" si="2"/>
        <v/>
      </c>
      <c r="E50" s="242"/>
      <c r="F50" s="254" t="str">
        <f t="shared" si="0"/>
        <v/>
      </c>
      <c r="G50" s="242"/>
      <c r="H50" s="242"/>
      <c r="I50" s="254" t="str">
        <f t="shared" si="1"/>
        <v/>
      </c>
    </row>
    <row r="51" spans="1:9" ht="15" customHeight="1">
      <c r="A51" s="37" t="s">
        <v>123</v>
      </c>
      <c r="B51" s="38">
        <f>IF(A51&lt;&gt;0,E51+H51,"")</f>
        <v>261</v>
      </c>
      <c r="C51" s="254">
        <f t="shared" si="2"/>
        <v>4.595070422535211</v>
      </c>
      <c r="E51" s="255">
        <v>163</v>
      </c>
      <c r="F51" s="254">
        <f t="shared" si="0"/>
        <v>62.452107279693493</v>
      </c>
      <c r="G51" s="242"/>
      <c r="H51" s="255">
        <v>98</v>
      </c>
      <c r="I51" s="254">
        <f t="shared" si="1"/>
        <v>37.547892720306514</v>
      </c>
    </row>
    <row r="52" spans="1:9" ht="8.1" customHeight="1">
      <c r="C52" s="254" t="str">
        <f t="shared" si="2"/>
        <v/>
      </c>
      <c r="F52" s="254" t="str">
        <f t="shared" si="0"/>
        <v/>
      </c>
      <c r="I52" s="254" t="str">
        <f t="shared" si="1"/>
        <v/>
      </c>
    </row>
    <row r="53" spans="1:9" ht="15" customHeight="1">
      <c r="A53" s="37" t="s">
        <v>124</v>
      </c>
      <c r="B53" s="38">
        <f t="shared" ref="B53:B58" si="6">IF(A53&lt;&gt;0,E53+H53,"")</f>
        <v>643</v>
      </c>
      <c r="C53" s="254">
        <f t="shared" si="2"/>
        <v>11.320422535211268</v>
      </c>
      <c r="E53" s="38">
        <f>SUM(E54:E58)</f>
        <v>419</v>
      </c>
      <c r="F53" s="254">
        <f t="shared" si="0"/>
        <v>65.163297045101089</v>
      </c>
      <c r="H53" s="38">
        <f>SUM(H54:H58)</f>
        <v>224</v>
      </c>
      <c r="I53" s="254">
        <f t="shared" si="1"/>
        <v>34.836702954898911</v>
      </c>
    </row>
    <row r="54" spans="1:9" ht="15" customHeight="1">
      <c r="A54" s="37" t="s">
        <v>125</v>
      </c>
      <c r="B54" s="38">
        <f t="shared" si="6"/>
        <v>37</v>
      </c>
      <c r="C54" s="254">
        <f t="shared" si="2"/>
        <v>0.65140845070422537</v>
      </c>
      <c r="E54" s="255">
        <v>28</v>
      </c>
      <c r="F54" s="254">
        <f t="shared" si="0"/>
        <v>75.675675675675677</v>
      </c>
      <c r="G54" s="242"/>
      <c r="H54" s="255">
        <v>9</v>
      </c>
      <c r="I54" s="254">
        <f t="shared" si="1"/>
        <v>24.324324324324326</v>
      </c>
    </row>
    <row r="55" spans="1:9" ht="15" customHeight="1">
      <c r="A55" s="37" t="s">
        <v>126</v>
      </c>
      <c r="B55" s="38">
        <f t="shared" si="6"/>
        <v>364</v>
      </c>
      <c r="C55" s="254">
        <f t="shared" si="2"/>
        <v>6.408450704225352</v>
      </c>
      <c r="E55" s="255">
        <v>234</v>
      </c>
      <c r="F55" s="254">
        <f t="shared" si="0"/>
        <v>64.285714285714292</v>
      </c>
      <c r="G55" s="242"/>
      <c r="H55" s="255">
        <v>130</v>
      </c>
      <c r="I55" s="254">
        <f t="shared" si="1"/>
        <v>35.714285714285715</v>
      </c>
    </row>
    <row r="56" spans="1:9" ht="15" customHeight="1">
      <c r="A56" s="37" t="s">
        <v>127</v>
      </c>
      <c r="B56" s="38">
        <f t="shared" si="6"/>
        <v>73</v>
      </c>
      <c r="C56" s="254">
        <f t="shared" si="2"/>
        <v>1.2852112676056338</v>
      </c>
      <c r="E56" s="255">
        <v>62</v>
      </c>
      <c r="F56" s="254">
        <f t="shared" si="0"/>
        <v>84.93150684931507</v>
      </c>
      <c r="G56" s="242"/>
      <c r="H56" s="255">
        <v>11</v>
      </c>
      <c r="I56" s="254">
        <f t="shared" si="1"/>
        <v>15.068493150684931</v>
      </c>
    </row>
    <row r="57" spans="1:9" ht="15" customHeight="1">
      <c r="A57" s="37" t="s">
        <v>170</v>
      </c>
      <c r="B57" s="38">
        <f t="shared" si="6"/>
        <v>103</v>
      </c>
      <c r="C57" s="254">
        <f t="shared" si="2"/>
        <v>1.8133802816901408</v>
      </c>
      <c r="E57" s="255">
        <v>73</v>
      </c>
      <c r="F57" s="254">
        <f t="shared" si="0"/>
        <v>70.873786407766985</v>
      </c>
      <c r="G57" s="242"/>
      <c r="H57" s="255">
        <v>30</v>
      </c>
      <c r="I57" s="254">
        <f t="shared" si="1"/>
        <v>29.126213592233007</v>
      </c>
    </row>
    <row r="58" spans="1:9" ht="15" customHeight="1">
      <c r="A58" s="37" t="s">
        <v>129</v>
      </c>
      <c r="B58" s="38">
        <f t="shared" si="6"/>
        <v>66</v>
      </c>
      <c r="C58" s="254">
        <f t="shared" si="2"/>
        <v>1.1619718309859155</v>
      </c>
      <c r="E58" s="255">
        <v>22</v>
      </c>
      <c r="F58" s="254">
        <f t="shared" si="0"/>
        <v>33.333333333333329</v>
      </c>
      <c r="G58" s="242"/>
      <c r="H58" s="255">
        <v>44</v>
      </c>
      <c r="I58" s="254">
        <f t="shared" si="1"/>
        <v>66.666666666666657</v>
      </c>
    </row>
    <row r="59" spans="1:9" ht="8.1" customHeight="1">
      <c r="C59" s="254" t="str">
        <f t="shared" si="2"/>
        <v/>
      </c>
      <c r="F59" s="254" t="str">
        <f t="shared" si="0"/>
        <v/>
      </c>
      <c r="I59" s="254" t="str">
        <f t="shared" si="1"/>
        <v/>
      </c>
    </row>
    <row r="60" spans="1:9" ht="15" customHeight="1">
      <c r="A60" s="251" t="s">
        <v>171</v>
      </c>
      <c r="B60" s="252">
        <f>IF(A60&lt;&gt;0,E60+H60,"")</f>
        <v>674</v>
      </c>
      <c r="C60" s="253">
        <f t="shared" si="2"/>
        <v>11.86619718309859</v>
      </c>
      <c r="D60" s="252"/>
      <c r="E60" s="252">
        <f>E61+E63+E70+E72</f>
        <v>487</v>
      </c>
      <c r="F60" s="254">
        <f t="shared" si="0"/>
        <v>72.255192878338278</v>
      </c>
      <c r="G60" s="252"/>
      <c r="H60" s="252">
        <f>H61+H63+H70+H72</f>
        <v>187</v>
      </c>
      <c r="I60" s="253">
        <f t="shared" si="1"/>
        <v>27.744807121661719</v>
      </c>
    </row>
    <row r="61" spans="1:9" ht="15" customHeight="1">
      <c r="A61" s="37" t="s">
        <v>172</v>
      </c>
      <c r="B61" s="38">
        <f>IF(A61&lt;&gt;0,E61+H61,"")</f>
        <v>31</v>
      </c>
      <c r="C61" s="254">
        <f t="shared" si="2"/>
        <v>0.54577464788732388</v>
      </c>
      <c r="E61" s="255">
        <v>24</v>
      </c>
      <c r="F61" s="254">
        <f t="shared" si="0"/>
        <v>77.41935483870968</v>
      </c>
      <c r="G61" s="242"/>
      <c r="H61" s="255">
        <v>7</v>
      </c>
      <c r="I61" s="254">
        <f t="shared" si="1"/>
        <v>22.58064516129032</v>
      </c>
    </row>
    <row r="62" spans="1:9" ht="8.1" customHeight="1">
      <c r="C62" s="254" t="str">
        <f t="shared" si="2"/>
        <v/>
      </c>
      <c r="F62" s="254" t="str">
        <f t="shared" si="0"/>
        <v/>
      </c>
      <c r="I62" s="254" t="str">
        <f t="shared" si="1"/>
        <v/>
      </c>
    </row>
    <row r="63" spans="1:9" ht="15" customHeight="1">
      <c r="A63" s="37" t="s">
        <v>130</v>
      </c>
      <c r="B63" s="38">
        <f t="shared" ref="B63:B70" si="7">IF(A63&lt;&gt;0,E63+H63,"")</f>
        <v>509</v>
      </c>
      <c r="C63" s="254">
        <f t="shared" si="2"/>
        <v>8.9612676056338039</v>
      </c>
      <c r="E63" s="38">
        <f>SUM(E64:E68)</f>
        <v>367</v>
      </c>
      <c r="F63" s="254">
        <f t="shared" si="0"/>
        <v>72.102161100196454</v>
      </c>
      <c r="H63" s="38">
        <f>SUM(H64:H68)</f>
        <v>142</v>
      </c>
      <c r="I63" s="254">
        <f t="shared" si="1"/>
        <v>27.897838899803535</v>
      </c>
    </row>
    <row r="64" spans="1:9" ht="15" customHeight="1">
      <c r="A64" s="37" t="s">
        <v>131</v>
      </c>
      <c r="B64" s="38">
        <f t="shared" si="7"/>
        <v>209</v>
      </c>
      <c r="C64" s="254">
        <f t="shared" si="2"/>
        <v>3.6795774647887325</v>
      </c>
      <c r="E64" s="255">
        <v>132</v>
      </c>
      <c r="F64" s="254">
        <f t="shared" si="0"/>
        <v>63.157894736842103</v>
      </c>
      <c r="G64" s="242"/>
      <c r="H64" s="255">
        <v>77</v>
      </c>
      <c r="I64" s="254">
        <f t="shared" si="1"/>
        <v>36.84210526315789</v>
      </c>
    </row>
    <row r="65" spans="1:9" ht="15" customHeight="1">
      <c r="A65" s="37" t="s">
        <v>132</v>
      </c>
      <c r="B65" s="38">
        <f t="shared" si="7"/>
        <v>106</v>
      </c>
      <c r="C65" s="254">
        <f t="shared" si="2"/>
        <v>1.8661971830985915</v>
      </c>
      <c r="E65" s="255">
        <v>78</v>
      </c>
      <c r="F65" s="254">
        <f t="shared" si="0"/>
        <v>73.584905660377359</v>
      </c>
      <c r="G65" s="242"/>
      <c r="H65" s="255">
        <v>28</v>
      </c>
      <c r="I65" s="254">
        <f t="shared" si="1"/>
        <v>26.415094339622641</v>
      </c>
    </row>
    <row r="66" spans="1:9" ht="15" customHeight="1">
      <c r="A66" s="37" t="s">
        <v>134</v>
      </c>
      <c r="B66" s="38">
        <f t="shared" si="7"/>
        <v>42</v>
      </c>
      <c r="C66" s="254">
        <f t="shared" si="2"/>
        <v>0.73943661971830987</v>
      </c>
      <c r="E66" s="255">
        <v>37</v>
      </c>
      <c r="F66" s="254">
        <f t="shared" si="0"/>
        <v>88.095238095238088</v>
      </c>
      <c r="G66" s="242"/>
      <c r="H66" s="255">
        <v>5</v>
      </c>
      <c r="I66" s="254">
        <f t="shared" si="1"/>
        <v>11.904761904761903</v>
      </c>
    </row>
    <row r="67" spans="1:9" ht="15" customHeight="1">
      <c r="A67" s="37" t="s">
        <v>133</v>
      </c>
      <c r="B67" s="38">
        <f t="shared" si="7"/>
        <v>24</v>
      </c>
      <c r="C67" s="254">
        <f t="shared" si="2"/>
        <v>0.42253521126760557</v>
      </c>
      <c r="E67" s="255">
        <v>19</v>
      </c>
      <c r="F67" s="254">
        <f t="shared" si="0"/>
        <v>79.166666666666657</v>
      </c>
      <c r="G67" s="242"/>
      <c r="H67" s="255">
        <v>5</v>
      </c>
      <c r="I67" s="254">
        <f t="shared" si="1"/>
        <v>20.833333333333336</v>
      </c>
    </row>
    <row r="68" spans="1:9" ht="15" customHeight="1">
      <c r="A68" s="37" t="s">
        <v>194</v>
      </c>
      <c r="B68" s="38">
        <f t="shared" si="7"/>
        <v>128</v>
      </c>
      <c r="C68" s="254">
        <f t="shared" si="2"/>
        <v>2.2535211267605635</v>
      </c>
      <c r="E68" s="255">
        <v>101</v>
      </c>
      <c r="F68" s="254">
        <f t="shared" si="0"/>
        <v>78.90625</v>
      </c>
      <c r="G68" s="242"/>
      <c r="H68" s="255">
        <v>27</v>
      </c>
      <c r="I68" s="254">
        <f t="shared" si="1"/>
        <v>21.09375</v>
      </c>
    </row>
    <row r="69" spans="1:9" ht="8.1" customHeight="1">
      <c r="B69" s="38" t="str">
        <f t="shared" si="7"/>
        <v/>
      </c>
      <c r="C69" s="254" t="str">
        <f t="shared" si="2"/>
        <v/>
      </c>
      <c r="E69" s="242"/>
      <c r="F69" s="254" t="str">
        <f t="shared" si="0"/>
        <v/>
      </c>
      <c r="G69" s="242"/>
      <c r="H69" s="242"/>
      <c r="I69" s="254" t="str">
        <f t="shared" si="1"/>
        <v/>
      </c>
    </row>
    <row r="70" spans="1:9" ht="15" customHeight="1">
      <c r="A70" s="37" t="s">
        <v>136</v>
      </c>
      <c r="B70" s="38">
        <f t="shared" si="7"/>
        <v>82</v>
      </c>
      <c r="C70" s="254">
        <f t="shared" si="2"/>
        <v>1.443661971830986</v>
      </c>
      <c r="E70" s="255">
        <v>57</v>
      </c>
      <c r="F70" s="254">
        <f t="shared" si="0"/>
        <v>69.512195121951208</v>
      </c>
      <c r="G70" s="242"/>
      <c r="H70" s="255">
        <v>25</v>
      </c>
      <c r="I70" s="254">
        <f t="shared" si="1"/>
        <v>30.487804878048781</v>
      </c>
    </row>
    <row r="71" spans="1:9" ht="8.1" customHeight="1">
      <c r="C71" s="254" t="str">
        <f t="shared" si="2"/>
        <v/>
      </c>
      <c r="E71" s="242"/>
      <c r="F71" s="254" t="str">
        <f t="shared" si="0"/>
        <v/>
      </c>
      <c r="G71" s="242"/>
      <c r="H71" s="242"/>
      <c r="I71" s="254" t="str">
        <f t="shared" si="1"/>
        <v/>
      </c>
    </row>
    <row r="72" spans="1:9" ht="15" customHeight="1">
      <c r="A72" s="37" t="s">
        <v>137</v>
      </c>
      <c r="B72" s="38">
        <f>IF(A72&lt;&gt;0,E72+H72,"")</f>
        <v>52</v>
      </c>
      <c r="C72" s="254">
        <f t="shared" si="2"/>
        <v>0.91549295774647887</v>
      </c>
      <c r="E72" s="255">
        <v>39</v>
      </c>
      <c r="F72" s="254">
        <f t="shared" si="0"/>
        <v>75</v>
      </c>
      <c r="G72" s="242"/>
      <c r="H72" s="255">
        <v>13</v>
      </c>
      <c r="I72" s="254">
        <f t="shared" si="1"/>
        <v>25</v>
      </c>
    </row>
    <row r="73" spans="1:9" ht="8.1" customHeight="1">
      <c r="C73" s="254" t="str">
        <f t="shared" si="2"/>
        <v/>
      </c>
      <c r="F73" s="254" t="str">
        <f t="shared" si="0"/>
        <v/>
      </c>
      <c r="I73" s="254" t="str">
        <f t="shared" si="1"/>
        <v/>
      </c>
    </row>
    <row r="74" spans="1:9" ht="15" customHeight="1">
      <c r="A74" s="251" t="s">
        <v>173</v>
      </c>
      <c r="B74" s="252">
        <f t="shared" ref="B74:B79" si="8">IF(A74&lt;&gt;0,E74+H74,"")</f>
        <v>161</v>
      </c>
      <c r="C74" s="253">
        <f t="shared" si="2"/>
        <v>2.834507042253521</v>
      </c>
      <c r="D74" s="252"/>
      <c r="E74" s="252">
        <f>SUM(E75)</f>
        <v>83</v>
      </c>
      <c r="F74" s="254">
        <f t="shared" si="0"/>
        <v>51.552795031055901</v>
      </c>
      <c r="G74" s="252"/>
      <c r="H74" s="252">
        <f>SUM(H75)</f>
        <v>78</v>
      </c>
      <c r="I74" s="253">
        <f t="shared" si="1"/>
        <v>48.447204968944099</v>
      </c>
    </row>
    <row r="75" spans="1:9" ht="15" customHeight="1">
      <c r="A75" s="37" t="s">
        <v>174</v>
      </c>
      <c r="B75" s="38">
        <f t="shared" si="8"/>
        <v>161</v>
      </c>
      <c r="C75" s="254">
        <f t="shared" si="2"/>
        <v>2.834507042253521</v>
      </c>
      <c r="E75" s="38">
        <f>SUM(E76:E79)</f>
        <v>83</v>
      </c>
      <c r="F75" s="254">
        <f t="shared" si="0"/>
        <v>51.552795031055901</v>
      </c>
      <c r="H75" s="38">
        <f>SUM(H76:H79)</f>
        <v>78</v>
      </c>
      <c r="I75" s="254">
        <f t="shared" si="1"/>
        <v>48.447204968944099</v>
      </c>
    </row>
    <row r="76" spans="1:9" ht="15" customHeight="1">
      <c r="A76" s="37" t="s">
        <v>139</v>
      </c>
      <c r="B76" s="38">
        <f t="shared" si="8"/>
        <v>34</v>
      </c>
      <c r="C76" s="254">
        <f t="shared" si="2"/>
        <v>0.59859154929577463</v>
      </c>
      <c r="E76" s="255">
        <v>15</v>
      </c>
      <c r="F76" s="254">
        <f t="shared" ref="F76:F101" si="9">IF(A76&lt;&gt;0,E76/$B76*100,"")</f>
        <v>44.117647058823529</v>
      </c>
      <c r="G76" s="242"/>
      <c r="H76" s="255">
        <v>19</v>
      </c>
      <c r="I76" s="254">
        <f t="shared" ref="I76:I101" si="10">IF(A76&lt;&gt;0,H76/$B76*100,"")</f>
        <v>55.882352941176471</v>
      </c>
    </row>
    <row r="77" spans="1:9" ht="15" customHeight="1">
      <c r="A77" s="37" t="s">
        <v>140</v>
      </c>
      <c r="B77" s="38">
        <f t="shared" si="8"/>
        <v>63</v>
      </c>
      <c r="C77" s="254">
        <f t="shared" si="2"/>
        <v>1.109154929577465</v>
      </c>
      <c r="E77" s="255">
        <v>29</v>
      </c>
      <c r="F77" s="254">
        <f t="shared" si="9"/>
        <v>46.031746031746032</v>
      </c>
      <c r="G77" s="242"/>
      <c r="H77" s="255">
        <v>34</v>
      </c>
      <c r="I77" s="254">
        <f t="shared" si="10"/>
        <v>53.968253968253968</v>
      </c>
    </row>
    <row r="78" spans="1:9" ht="15" customHeight="1">
      <c r="A78" s="37" t="s">
        <v>141</v>
      </c>
      <c r="B78" s="38">
        <f t="shared" si="8"/>
        <v>37</v>
      </c>
      <c r="C78" s="254">
        <f t="shared" ref="C78:C101" si="11">IF($A78&lt;&gt;"",B78/$B$11*100,"")</f>
        <v>0.65140845070422537</v>
      </c>
      <c r="E78" s="255">
        <v>18</v>
      </c>
      <c r="F78" s="254">
        <f t="shared" si="9"/>
        <v>48.648648648648653</v>
      </c>
      <c r="G78" s="242"/>
      <c r="H78" s="255">
        <v>19</v>
      </c>
      <c r="I78" s="254">
        <f t="shared" si="10"/>
        <v>51.351351351351347</v>
      </c>
    </row>
    <row r="79" spans="1:9" ht="15" customHeight="1">
      <c r="A79" s="37" t="s">
        <v>142</v>
      </c>
      <c r="B79" s="38">
        <f t="shared" si="8"/>
        <v>27</v>
      </c>
      <c r="C79" s="254">
        <f t="shared" si="11"/>
        <v>0.47535211267605632</v>
      </c>
      <c r="E79" s="255">
        <v>21</v>
      </c>
      <c r="F79" s="254">
        <f t="shared" si="9"/>
        <v>77.777777777777786</v>
      </c>
      <c r="G79" s="242"/>
      <c r="H79" s="255">
        <v>6</v>
      </c>
      <c r="I79" s="254">
        <f t="shared" si="10"/>
        <v>22.222222222222221</v>
      </c>
    </row>
    <row r="80" spans="1:9" ht="8.1" customHeight="1">
      <c r="C80" s="254" t="str">
        <f t="shared" si="11"/>
        <v/>
      </c>
      <c r="E80" s="242"/>
      <c r="F80" s="254" t="str">
        <f t="shared" si="9"/>
        <v/>
      </c>
      <c r="G80" s="242"/>
      <c r="I80" s="254" t="str">
        <f t="shared" si="10"/>
        <v/>
      </c>
    </row>
    <row r="81" spans="1:9" ht="15" customHeight="1">
      <c r="A81" s="251" t="s">
        <v>188</v>
      </c>
      <c r="B81" s="252">
        <f t="shared" ref="B81:B100" si="12">IF(A81&lt;&gt;0,E81+H81,"")</f>
        <v>687</v>
      </c>
      <c r="C81" s="253">
        <f t="shared" si="11"/>
        <v>12.095070422535212</v>
      </c>
      <c r="D81" s="252"/>
      <c r="E81" s="252">
        <f>SUM(E82)</f>
        <v>246</v>
      </c>
      <c r="F81" s="254">
        <f t="shared" si="9"/>
        <v>35.807860262008731</v>
      </c>
      <c r="G81" s="252"/>
      <c r="H81" s="252">
        <f>SUM(H82)</f>
        <v>441</v>
      </c>
      <c r="I81" s="253">
        <f t="shared" si="10"/>
        <v>64.192139737991269</v>
      </c>
    </row>
    <row r="82" spans="1:9" ht="15" customHeight="1">
      <c r="A82" s="37" t="s">
        <v>391</v>
      </c>
      <c r="B82" s="38">
        <f t="shared" si="12"/>
        <v>687</v>
      </c>
      <c r="C82" s="254">
        <f t="shared" si="11"/>
        <v>12.095070422535212</v>
      </c>
      <c r="E82" s="38">
        <f>SUM(E83:E91)</f>
        <v>246</v>
      </c>
      <c r="F82" s="254">
        <f t="shared" si="9"/>
        <v>35.807860262008731</v>
      </c>
      <c r="H82" s="38">
        <f>SUM(H83:H91)</f>
        <v>441</v>
      </c>
      <c r="I82" s="254">
        <f t="shared" si="10"/>
        <v>64.192139737991269</v>
      </c>
    </row>
    <row r="83" spans="1:9" ht="15" customHeight="1">
      <c r="A83" s="37" t="s">
        <v>449</v>
      </c>
      <c r="B83" s="38">
        <f t="shared" si="12"/>
        <v>18</v>
      </c>
      <c r="C83" s="254">
        <f t="shared" si="11"/>
        <v>0.31690140845070425</v>
      </c>
      <c r="E83" s="255">
        <v>9</v>
      </c>
      <c r="F83" s="254">
        <f t="shared" si="9"/>
        <v>50</v>
      </c>
      <c r="G83" s="242"/>
      <c r="H83" s="255">
        <v>9</v>
      </c>
      <c r="I83" s="254">
        <f t="shared" si="10"/>
        <v>50</v>
      </c>
    </row>
    <row r="84" spans="1:9" ht="15" customHeight="1">
      <c r="A84" s="37" t="s">
        <v>144</v>
      </c>
      <c r="B84" s="38">
        <f t="shared" si="12"/>
        <v>109</v>
      </c>
      <c r="C84" s="254">
        <f t="shared" si="11"/>
        <v>1.919014084507042</v>
      </c>
      <c r="E84" s="255">
        <v>30</v>
      </c>
      <c r="F84" s="254">
        <f t="shared" si="9"/>
        <v>27.522935779816514</v>
      </c>
      <c r="G84" s="242"/>
      <c r="H84" s="255">
        <v>79</v>
      </c>
      <c r="I84" s="254">
        <f t="shared" si="10"/>
        <v>72.477064220183479</v>
      </c>
    </row>
    <row r="85" spans="1:9" ht="15" customHeight="1">
      <c r="A85" s="37" t="s">
        <v>146</v>
      </c>
      <c r="B85" s="38">
        <f t="shared" si="12"/>
        <v>147</v>
      </c>
      <c r="C85" s="254">
        <f t="shared" si="11"/>
        <v>2.5880281690140845</v>
      </c>
      <c r="E85" s="255">
        <v>39</v>
      </c>
      <c r="F85" s="254">
        <f t="shared" si="9"/>
        <v>26.530612244897959</v>
      </c>
      <c r="G85" s="242"/>
      <c r="H85" s="255">
        <v>108</v>
      </c>
      <c r="I85" s="254">
        <f t="shared" si="10"/>
        <v>73.469387755102048</v>
      </c>
    </row>
    <row r="86" spans="1:9" ht="15" customHeight="1">
      <c r="A86" s="37" t="s">
        <v>148</v>
      </c>
      <c r="B86" s="38">
        <f t="shared" si="12"/>
        <v>98</v>
      </c>
      <c r="C86" s="254">
        <f t="shared" si="11"/>
        <v>1.7253521126760565</v>
      </c>
      <c r="E86" s="255">
        <v>48</v>
      </c>
      <c r="F86" s="254">
        <f t="shared" si="9"/>
        <v>48.979591836734691</v>
      </c>
      <c r="G86" s="242"/>
      <c r="H86" s="255">
        <v>50</v>
      </c>
      <c r="I86" s="254">
        <f t="shared" si="10"/>
        <v>51.020408163265309</v>
      </c>
    </row>
    <row r="87" spans="1:9" ht="15" customHeight="1">
      <c r="A87" s="37" t="s">
        <v>147</v>
      </c>
      <c r="B87" s="38">
        <f t="shared" si="12"/>
        <v>62</v>
      </c>
      <c r="C87" s="254">
        <f t="shared" si="11"/>
        <v>1.0915492957746478</v>
      </c>
      <c r="E87" s="255">
        <v>18</v>
      </c>
      <c r="F87" s="254">
        <f t="shared" si="9"/>
        <v>29.032258064516132</v>
      </c>
      <c r="G87" s="242"/>
      <c r="H87" s="255">
        <v>44</v>
      </c>
      <c r="I87" s="254">
        <f t="shared" si="10"/>
        <v>70.967741935483872</v>
      </c>
    </row>
    <row r="88" spans="1:9" ht="15" customHeight="1">
      <c r="A88" s="37" t="s">
        <v>145</v>
      </c>
      <c r="B88" s="38">
        <f t="shared" si="12"/>
        <v>71</v>
      </c>
      <c r="C88" s="254">
        <f t="shared" si="11"/>
        <v>1.25</v>
      </c>
      <c r="E88" s="255">
        <v>41</v>
      </c>
      <c r="F88" s="254">
        <f t="shared" si="9"/>
        <v>57.74647887323944</v>
      </c>
      <c r="G88" s="242"/>
      <c r="H88" s="255">
        <v>30</v>
      </c>
      <c r="I88" s="254">
        <f t="shared" si="10"/>
        <v>42.25352112676056</v>
      </c>
    </row>
    <row r="89" spans="1:9" ht="15" customHeight="1">
      <c r="A89" s="37" t="s">
        <v>149</v>
      </c>
      <c r="B89" s="38">
        <f t="shared" si="12"/>
        <v>57</v>
      </c>
      <c r="C89" s="254">
        <f t="shared" si="11"/>
        <v>1.0035211267605635</v>
      </c>
      <c r="E89" s="255">
        <v>29</v>
      </c>
      <c r="F89" s="254">
        <f t="shared" si="9"/>
        <v>50.877192982456144</v>
      </c>
      <c r="G89" s="242"/>
      <c r="H89" s="255">
        <v>28</v>
      </c>
      <c r="I89" s="254">
        <f t="shared" si="10"/>
        <v>49.122807017543856</v>
      </c>
    </row>
    <row r="90" spans="1:9" ht="15" customHeight="1">
      <c r="A90" s="37" t="s">
        <v>392</v>
      </c>
      <c r="B90" s="38">
        <f t="shared" si="12"/>
        <v>45</v>
      </c>
      <c r="C90" s="254">
        <f t="shared" si="11"/>
        <v>0.79225352112676051</v>
      </c>
      <c r="E90" s="255">
        <v>18</v>
      </c>
      <c r="F90" s="254">
        <f t="shared" si="9"/>
        <v>40</v>
      </c>
      <c r="G90" s="242"/>
      <c r="H90" s="255">
        <v>27</v>
      </c>
      <c r="I90" s="254">
        <f t="shared" si="10"/>
        <v>60</v>
      </c>
    </row>
    <row r="91" spans="1:9" ht="15" customHeight="1">
      <c r="A91" s="37" t="s">
        <v>175</v>
      </c>
      <c r="B91" s="38">
        <f t="shared" si="12"/>
        <v>80</v>
      </c>
      <c r="C91" s="254">
        <f t="shared" si="11"/>
        <v>1.4084507042253522</v>
      </c>
      <c r="E91" s="255">
        <v>14</v>
      </c>
      <c r="F91" s="254">
        <f t="shared" si="9"/>
        <v>17.5</v>
      </c>
      <c r="G91" s="242"/>
      <c r="H91" s="255">
        <v>66</v>
      </c>
      <c r="I91" s="254">
        <f t="shared" si="10"/>
        <v>82.5</v>
      </c>
    </row>
    <row r="92" spans="1:9" ht="6" customHeight="1">
      <c r="B92" s="38" t="str">
        <f t="shared" si="12"/>
        <v/>
      </c>
      <c r="C92" s="254" t="str">
        <f t="shared" si="11"/>
        <v/>
      </c>
      <c r="E92" s="242"/>
      <c r="F92" s="254" t="str">
        <f t="shared" si="9"/>
        <v/>
      </c>
      <c r="G92" s="242"/>
      <c r="H92" s="242"/>
      <c r="I92" s="254" t="str">
        <f t="shared" si="10"/>
        <v/>
      </c>
    </row>
    <row r="93" spans="1:9" ht="15" customHeight="1">
      <c r="A93" s="256" t="s">
        <v>189</v>
      </c>
      <c r="B93" s="38">
        <f t="shared" si="12"/>
        <v>116</v>
      </c>
      <c r="C93" s="254">
        <f t="shared" si="11"/>
        <v>2.0422535211267605</v>
      </c>
      <c r="E93" s="255">
        <v>51</v>
      </c>
      <c r="F93" s="254">
        <f t="shared" si="9"/>
        <v>43.96551724137931</v>
      </c>
      <c r="G93" s="242"/>
      <c r="H93" s="255">
        <v>65</v>
      </c>
      <c r="I93" s="254">
        <f t="shared" si="10"/>
        <v>56.034482758620683</v>
      </c>
    </row>
    <row r="94" spans="1:9" ht="8.1" customHeight="1">
      <c r="B94" s="38" t="str">
        <f t="shared" si="12"/>
        <v/>
      </c>
      <c r="C94" s="254" t="str">
        <f t="shared" si="11"/>
        <v/>
      </c>
      <c r="F94" s="254" t="str">
        <f t="shared" si="9"/>
        <v/>
      </c>
      <c r="I94" s="254" t="str">
        <f t="shared" si="10"/>
        <v/>
      </c>
    </row>
    <row r="95" spans="1:9" ht="15" customHeight="1">
      <c r="A95" s="251" t="s">
        <v>176</v>
      </c>
      <c r="B95" s="252">
        <f t="shared" si="12"/>
        <v>1465</v>
      </c>
      <c r="C95" s="253">
        <f t="shared" si="11"/>
        <v>25.792253521126764</v>
      </c>
      <c r="D95" s="252"/>
      <c r="E95" s="252">
        <f>SUM(E96:E101)</f>
        <v>907</v>
      </c>
      <c r="F95" s="254">
        <f t="shared" si="9"/>
        <v>61.911262798634816</v>
      </c>
      <c r="G95" s="252"/>
      <c r="H95" s="252">
        <f>SUM(H96:H101)</f>
        <v>558</v>
      </c>
      <c r="I95" s="253">
        <f t="shared" si="10"/>
        <v>38.088737201365184</v>
      </c>
    </row>
    <row r="96" spans="1:9" ht="14.25" customHeight="1">
      <c r="A96" s="37" t="s">
        <v>177</v>
      </c>
      <c r="B96" s="38">
        <f t="shared" si="12"/>
        <v>463</v>
      </c>
      <c r="C96" s="254">
        <f t="shared" si="11"/>
        <v>8.1514084507042259</v>
      </c>
      <c r="E96" s="255">
        <v>307</v>
      </c>
      <c r="F96" s="254">
        <f t="shared" si="9"/>
        <v>66.306695464362846</v>
      </c>
      <c r="G96" s="242"/>
      <c r="H96" s="255">
        <v>156</v>
      </c>
      <c r="I96" s="254">
        <f t="shared" si="10"/>
        <v>33.693304535637147</v>
      </c>
    </row>
    <row r="97" spans="1:9" ht="14.25" customHeight="1">
      <c r="A97" s="37" t="s">
        <v>178</v>
      </c>
      <c r="B97" s="38">
        <f t="shared" si="12"/>
        <v>284</v>
      </c>
      <c r="C97" s="254">
        <f t="shared" si="11"/>
        <v>5</v>
      </c>
      <c r="E97" s="255">
        <v>150</v>
      </c>
      <c r="F97" s="254">
        <f t="shared" si="9"/>
        <v>52.816901408450704</v>
      </c>
      <c r="G97" s="242"/>
      <c r="H97" s="255">
        <v>134</v>
      </c>
      <c r="I97" s="254">
        <f t="shared" si="10"/>
        <v>47.183098591549296</v>
      </c>
    </row>
    <row r="98" spans="1:9" ht="14.25" customHeight="1">
      <c r="A98" s="37" t="s">
        <v>179</v>
      </c>
      <c r="B98" s="38">
        <f t="shared" si="12"/>
        <v>342</v>
      </c>
      <c r="C98" s="254">
        <f t="shared" si="11"/>
        <v>6.0211267605633809</v>
      </c>
      <c r="E98" s="255">
        <v>228</v>
      </c>
      <c r="F98" s="254">
        <f t="shared" si="9"/>
        <v>66.666666666666657</v>
      </c>
      <c r="G98" s="242"/>
      <c r="H98" s="255">
        <v>114</v>
      </c>
      <c r="I98" s="254">
        <f t="shared" si="10"/>
        <v>33.333333333333329</v>
      </c>
    </row>
    <row r="99" spans="1:9" ht="14.25" customHeight="1">
      <c r="A99" s="37" t="s">
        <v>180</v>
      </c>
      <c r="B99" s="38">
        <f t="shared" si="12"/>
        <v>130</v>
      </c>
      <c r="C99" s="254">
        <f t="shared" si="11"/>
        <v>2.2887323943661975</v>
      </c>
      <c r="E99" s="255">
        <v>87</v>
      </c>
      <c r="F99" s="254">
        <f t="shared" si="9"/>
        <v>66.92307692307692</v>
      </c>
      <c r="G99" s="242"/>
      <c r="H99" s="255">
        <v>43</v>
      </c>
      <c r="I99" s="254">
        <f t="shared" si="10"/>
        <v>33.076923076923073</v>
      </c>
    </row>
    <row r="100" spans="1:9" ht="14.25" customHeight="1">
      <c r="A100" s="37" t="s">
        <v>196</v>
      </c>
      <c r="B100" s="38">
        <f t="shared" si="12"/>
        <v>169</v>
      </c>
      <c r="C100" s="254">
        <f t="shared" si="11"/>
        <v>2.975352112676056</v>
      </c>
      <c r="E100" s="255">
        <v>82</v>
      </c>
      <c r="F100" s="254">
        <f t="shared" si="9"/>
        <v>48.520710059171599</v>
      </c>
      <c r="G100" s="242"/>
      <c r="H100" s="255">
        <v>87</v>
      </c>
      <c r="I100" s="254">
        <f t="shared" si="10"/>
        <v>51.479289940828401</v>
      </c>
    </row>
    <row r="101" spans="1:9" ht="14.25" customHeight="1">
      <c r="A101" s="37" t="s">
        <v>456</v>
      </c>
      <c r="B101" s="38">
        <f>IF(A101&lt;&gt;0,E101+H101,"")</f>
        <v>77</v>
      </c>
      <c r="C101" s="254">
        <f t="shared" si="11"/>
        <v>1.3556338028169013</v>
      </c>
      <c r="E101" s="255">
        <v>53</v>
      </c>
      <c r="F101" s="254">
        <f t="shared" si="9"/>
        <v>68.831168831168839</v>
      </c>
      <c r="G101" s="242"/>
      <c r="H101" s="255">
        <v>24</v>
      </c>
      <c r="I101" s="254">
        <f t="shared" si="10"/>
        <v>31.168831168831169</v>
      </c>
    </row>
    <row r="102" spans="1:9" ht="8.1" customHeight="1" thickBot="1"/>
    <row r="103" spans="1:9" ht="8.1" customHeight="1">
      <c r="A103" s="244"/>
      <c r="B103" s="245"/>
      <c r="C103" s="245"/>
      <c r="D103" s="245"/>
      <c r="E103" s="245"/>
      <c r="F103" s="245"/>
      <c r="G103" s="245"/>
      <c r="H103" s="245"/>
      <c r="I103" s="245"/>
    </row>
    <row r="104" spans="1:9" ht="15" customHeight="1">
      <c r="A104" s="37" t="s">
        <v>575</v>
      </c>
      <c r="B104" s="257"/>
      <c r="C104" s="258"/>
      <c r="D104" s="242"/>
      <c r="E104" s="257"/>
      <c r="F104" s="258"/>
      <c r="I104" s="38"/>
    </row>
    <row r="105" spans="1:9" ht="11.1" customHeight="1">
      <c r="B105" s="257"/>
      <c r="C105" s="258"/>
      <c r="D105" s="242"/>
      <c r="E105" s="257"/>
      <c r="F105" s="258"/>
      <c r="I105" s="38"/>
    </row>
    <row r="106" spans="1:9" ht="6.75" customHeight="1">
      <c r="B106" s="257"/>
      <c r="C106" s="258"/>
      <c r="D106" s="242"/>
      <c r="E106" s="257"/>
      <c r="F106" s="258"/>
      <c r="I106" s="38"/>
    </row>
    <row r="107" spans="1:9" ht="12.75" customHeight="1">
      <c r="A107" s="37" t="s">
        <v>387</v>
      </c>
    </row>
    <row r="108" spans="1:9" ht="15" customHeight="1">
      <c r="A108" s="37" t="s">
        <v>314</v>
      </c>
    </row>
  </sheetData>
  <mergeCells count="2">
    <mergeCell ref="E7:F7"/>
    <mergeCell ref="H7:I7"/>
  </mergeCells>
  <printOptions horizontalCentered="1" verticalCentered="1"/>
  <pageMargins left="0" right="0" top="0" bottom="0" header="0" footer="0"/>
  <pageSetup scale="5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5F03A-6B2F-462B-9FF2-27F50F0A7DB2}">
  <dimension ref="A1:I91"/>
  <sheetViews>
    <sheetView showZeros="0" workbookViewId="0">
      <selection activeCell="L28" sqref="L28"/>
    </sheetView>
  </sheetViews>
  <sheetFormatPr baseColWidth="10" defaultColWidth="8.7109375" defaultRowHeight="14.25"/>
  <cols>
    <col min="1" max="1" width="59.42578125" style="37" customWidth="1"/>
    <col min="2" max="2" width="11.7109375" style="257" customWidth="1"/>
    <col min="3" max="3" width="11.7109375" style="258" customWidth="1"/>
    <col min="4" max="4" width="3.5703125" style="38" customWidth="1"/>
    <col min="5" max="5" width="9.7109375" style="257" customWidth="1"/>
    <col min="6" max="6" width="9.7109375" style="258" customWidth="1"/>
    <col min="7" max="7" width="3.5703125" style="38" customWidth="1"/>
    <col min="8" max="8" width="9.7109375" style="257" customWidth="1"/>
    <col min="9" max="9" width="11.7109375" style="258" customWidth="1"/>
    <col min="10" max="256" width="8.7109375" style="37"/>
    <col min="257" max="257" width="59.42578125" style="37" customWidth="1"/>
    <col min="258" max="259" width="11.7109375" style="37" customWidth="1"/>
    <col min="260" max="260" width="3.5703125" style="37" customWidth="1"/>
    <col min="261" max="262" width="9.7109375" style="37" customWidth="1"/>
    <col min="263" max="263" width="3.5703125" style="37" customWidth="1"/>
    <col min="264" max="264" width="9.7109375" style="37" customWidth="1"/>
    <col min="265" max="265" width="11.7109375" style="37" customWidth="1"/>
    <col min="266" max="512" width="8.7109375" style="37"/>
    <col min="513" max="513" width="59.42578125" style="37" customWidth="1"/>
    <col min="514" max="515" width="11.7109375" style="37" customWidth="1"/>
    <col min="516" max="516" width="3.5703125" style="37" customWidth="1"/>
    <col min="517" max="518" width="9.7109375" style="37" customWidth="1"/>
    <col min="519" max="519" width="3.5703125" style="37" customWidth="1"/>
    <col min="520" max="520" width="9.7109375" style="37" customWidth="1"/>
    <col min="521" max="521" width="11.7109375" style="37" customWidth="1"/>
    <col min="522" max="768" width="8.7109375" style="37"/>
    <col min="769" max="769" width="59.42578125" style="37" customWidth="1"/>
    <col min="770" max="771" width="11.7109375" style="37" customWidth="1"/>
    <col min="772" max="772" width="3.5703125" style="37" customWidth="1"/>
    <col min="773" max="774" width="9.7109375" style="37" customWidth="1"/>
    <col min="775" max="775" width="3.5703125" style="37" customWidth="1"/>
    <col min="776" max="776" width="9.7109375" style="37" customWidth="1"/>
    <col min="777" max="777" width="11.7109375" style="37" customWidth="1"/>
    <col min="778" max="1024" width="8.7109375" style="37"/>
    <col min="1025" max="1025" width="59.42578125" style="37" customWidth="1"/>
    <col min="1026" max="1027" width="11.7109375" style="37" customWidth="1"/>
    <col min="1028" max="1028" width="3.5703125" style="37" customWidth="1"/>
    <col min="1029" max="1030" width="9.7109375" style="37" customWidth="1"/>
    <col min="1031" max="1031" width="3.5703125" style="37" customWidth="1"/>
    <col min="1032" max="1032" width="9.7109375" style="37" customWidth="1"/>
    <col min="1033" max="1033" width="11.7109375" style="37" customWidth="1"/>
    <col min="1034" max="1280" width="8.7109375" style="37"/>
    <col min="1281" max="1281" width="59.42578125" style="37" customWidth="1"/>
    <col min="1282" max="1283" width="11.7109375" style="37" customWidth="1"/>
    <col min="1284" max="1284" width="3.5703125" style="37" customWidth="1"/>
    <col min="1285" max="1286" width="9.7109375" style="37" customWidth="1"/>
    <col min="1287" max="1287" width="3.5703125" style="37" customWidth="1"/>
    <col min="1288" max="1288" width="9.7109375" style="37" customWidth="1"/>
    <col min="1289" max="1289" width="11.7109375" style="37" customWidth="1"/>
    <col min="1290" max="1536" width="8.7109375" style="37"/>
    <col min="1537" max="1537" width="59.42578125" style="37" customWidth="1"/>
    <col min="1538" max="1539" width="11.7109375" style="37" customWidth="1"/>
    <col min="1540" max="1540" width="3.5703125" style="37" customWidth="1"/>
    <col min="1541" max="1542" width="9.7109375" style="37" customWidth="1"/>
    <col min="1543" max="1543" width="3.5703125" style="37" customWidth="1"/>
    <col min="1544" max="1544" width="9.7109375" style="37" customWidth="1"/>
    <col min="1545" max="1545" width="11.7109375" style="37" customWidth="1"/>
    <col min="1546" max="1792" width="8.7109375" style="37"/>
    <col min="1793" max="1793" width="59.42578125" style="37" customWidth="1"/>
    <col min="1794" max="1795" width="11.7109375" style="37" customWidth="1"/>
    <col min="1796" max="1796" width="3.5703125" style="37" customWidth="1"/>
    <col min="1797" max="1798" width="9.7109375" style="37" customWidth="1"/>
    <col min="1799" max="1799" width="3.5703125" style="37" customWidth="1"/>
    <col min="1800" max="1800" width="9.7109375" style="37" customWidth="1"/>
    <col min="1801" max="1801" width="11.7109375" style="37" customWidth="1"/>
    <col min="1802" max="2048" width="8.7109375" style="37"/>
    <col min="2049" max="2049" width="59.42578125" style="37" customWidth="1"/>
    <col min="2050" max="2051" width="11.7109375" style="37" customWidth="1"/>
    <col min="2052" max="2052" width="3.5703125" style="37" customWidth="1"/>
    <col min="2053" max="2054" width="9.7109375" style="37" customWidth="1"/>
    <col min="2055" max="2055" width="3.5703125" style="37" customWidth="1"/>
    <col min="2056" max="2056" width="9.7109375" style="37" customWidth="1"/>
    <col min="2057" max="2057" width="11.7109375" style="37" customWidth="1"/>
    <col min="2058" max="2304" width="8.7109375" style="37"/>
    <col min="2305" max="2305" width="59.42578125" style="37" customWidth="1"/>
    <col min="2306" max="2307" width="11.7109375" style="37" customWidth="1"/>
    <col min="2308" max="2308" width="3.5703125" style="37" customWidth="1"/>
    <col min="2309" max="2310" width="9.7109375" style="37" customWidth="1"/>
    <col min="2311" max="2311" width="3.5703125" style="37" customWidth="1"/>
    <col min="2312" max="2312" width="9.7109375" style="37" customWidth="1"/>
    <col min="2313" max="2313" width="11.7109375" style="37" customWidth="1"/>
    <col min="2314" max="2560" width="8.7109375" style="37"/>
    <col min="2561" max="2561" width="59.42578125" style="37" customWidth="1"/>
    <col min="2562" max="2563" width="11.7109375" style="37" customWidth="1"/>
    <col min="2564" max="2564" width="3.5703125" style="37" customWidth="1"/>
    <col min="2565" max="2566" width="9.7109375" style="37" customWidth="1"/>
    <col min="2567" max="2567" width="3.5703125" style="37" customWidth="1"/>
    <col min="2568" max="2568" width="9.7109375" style="37" customWidth="1"/>
    <col min="2569" max="2569" width="11.7109375" style="37" customWidth="1"/>
    <col min="2570" max="2816" width="8.7109375" style="37"/>
    <col min="2817" max="2817" width="59.42578125" style="37" customWidth="1"/>
    <col min="2818" max="2819" width="11.7109375" style="37" customWidth="1"/>
    <col min="2820" max="2820" width="3.5703125" style="37" customWidth="1"/>
    <col min="2821" max="2822" width="9.7109375" style="37" customWidth="1"/>
    <col min="2823" max="2823" width="3.5703125" style="37" customWidth="1"/>
    <col min="2824" max="2824" width="9.7109375" style="37" customWidth="1"/>
    <col min="2825" max="2825" width="11.7109375" style="37" customWidth="1"/>
    <col min="2826" max="3072" width="8.7109375" style="37"/>
    <col min="3073" max="3073" width="59.42578125" style="37" customWidth="1"/>
    <col min="3074" max="3075" width="11.7109375" style="37" customWidth="1"/>
    <col min="3076" max="3076" width="3.5703125" style="37" customWidth="1"/>
    <col min="3077" max="3078" width="9.7109375" style="37" customWidth="1"/>
    <col min="3079" max="3079" width="3.5703125" style="37" customWidth="1"/>
    <col min="3080" max="3080" width="9.7109375" style="37" customWidth="1"/>
    <col min="3081" max="3081" width="11.7109375" style="37" customWidth="1"/>
    <col min="3082" max="3328" width="8.7109375" style="37"/>
    <col min="3329" max="3329" width="59.42578125" style="37" customWidth="1"/>
    <col min="3330" max="3331" width="11.7109375" style="37" customWidth="1"/>
    <col min="3332" max="3332" width="3.5703125" style="37" customWidth="1"/>
    <col min="3333" max="3334" width="9.7109375" style="37" customWidth="1"/>
    <col min="3335" max="3335" width="3.5703125" style="37" customWidth="1"/>
    <col min="3336" max="3336" width="9.7109375" style="37" customWidth="1"/>
    <col min="3337" max="3337" width="11.7109375" style="37" customWidth="1"/>
    <col min="3338" max="3584" width="8.7109375" style="37"/>
    <col min="3585" max="3585" width="59.42578125" style="37" customWidth="1"/>
    <col min="3586" max="3587" width="11.7109375" style="37" customWidth="1"/>
    <col min="3588" max="3588" width="3.5703125" style="37" customWidth="1"/>
    <col min="3589" max="3590" width="9.7109375" style="37" customWidth="1"/>
    <col min="3591" max="3591" width="3.5703125" style="37" customWidth="1"/>
    <col min="3592" max="3592" width="9.7109375" style="37" customWidth="1"/>
    <col min="3593" max="3593" width="11.7109375" style="37" customWidth="1"/>
    <col min="3594" max="3840" width="8.7109375" style="37"/>
    <col min="3841" max="3841" width="59.42578125" style="37" customWidth="1"/>
    <col min="3842" max="3843" width="11.7109375" style="37" customWidth="1"/>
    <col min="3844" max="3844" width="3.5703125" style="37" customWidth="1"/>
    <col min="3845" max="3846" width="9.7109375" style="37" customWidth="1"/>
    <col min="3847" max="3847" width="3.5703125" style="37" customWidth="1"/>
    <col min="3848" max="3848" width="9.7109375" style="37" customWidth="1"/>
    <col min="3849" max="3849" width="11.7109375" style="37" customWidth="1"/>
    <col min="3850" max="4096" width="8.7109375" style="37"/>
    <col min="4097" max="4097" width="59.42578125" style="37" customWidth="1"/>
    <col min="4098" max="4099" width="11.7109375" style="37" customWidth="1"/>
    <col min="4100" max="4100" width="3.5703125" style="37" customWidth="1"/>
    <col min="4101" max="4102" width="9.7109375" style="37" customWidth="1"/>
    <col min="4103" max="4103" width="3.5703125" style="37" customWidth="1"/>
    <col min="4104" max="4104" width="9.7109375" style="37" customWidth="1"/>
    <col min="4105" max="4105" width="11.7109375" style="37" customWidth="1"/>
    <col min="4106" max="4352" width="8.7109375" style="37"/>
    <col min="4353" max="4353" width="59.42578125" style="37" customWidth="1"/>
    <col min="4354" max="4355" width="11.7109375" style="37" customWidth="1"/>
    <col min="4356" max="4356" width="3.5703125" style="37" customWidth="1"/>
    <col min="4357" max="4358" width="9.7109375" style="37" customWidth="1"/>
    <col min="4359" max="4359" width="3.5703125" style="37" customWidth="1"/>
    <col min="4360" max="4360" width="9.7109375" style="37" customWidth="1"/>
    <col min="4361" max="4361" width="11.7109375" style="37" customWidth="1"/>
    <col min="4362" max="4608" width="8.7109375" style="37"/>
    <col min="4609" max="4609" width="59.42578125" style="37" customWidth="1"/>
    <col min="4610" max="4611" width="11.7109375" style="37" customWidth="1"/>
    <col min="4612" max="4612" width="3.5703125" style="37" customWidth="1"/>
    <col min="4613" max="4614" width="9.7109375" style="37" customWidth="1"/>
    <col min="4615" max="4615" width="3.5703125" style="37" customWidth="1"/>
    <col min="4616" max="4616" width="9.7109375" style="37" customWidth="1"/>
    <col min="4617" max="4617" width="11.7109375" style="37" customWidth="1"/>
    <col min="4618" max="4864" width="8.7109375" style="37"/>
    <col min="4865" max="4865" width="59.42578125" style="37" customWidth="1"/>
    <col min="4866" max="4867" width="11.7109375" style="37" customWidth="1"/>
    <col min="4868" max="4868" width="3.5703125" style="37" customWidth="1"/>
    <col min="4869" max="4870" width="9.7109375" style="37" customWidth="1"/>
    <col min="4871" max="4871" width="3.5703125" style="37" customWidth="1"/>
    <col min="4872" max="4872" width="9.7109375" style="37" customWidth="1"/>
    <col min="4873" max="4873" width="11.7109375" style="37" customWidth="1"/>
    <col min="4874" max="5120" width="8.7109375" style="37"/>
    <col min="5121" max="5121" width="59.42578125" style="37" customWidth="1"/>
    <col min="5122" max="5123" width="11.7109375" style="37" customWidth="1"/>
    <col min="5124" max="5124" width="3.5703125" style="37" customWidth="1"/>
    <col min="5125" max="5126" width="9.7109375" style="37" customWidth="1"/>
    <col min="5127" max="5127" width="3.5703125" style="37" customWidth="1"/>
    <col min="5128" max="5128" width="9.7109375" style="37" customWidth="1"/>
    <col min="5129" max="5129" width="11.7109375" style="37" customWidth="1"/>
    <col min="5130" max="5376" width="8.7109375" style="37"/>
    <col min="5377" max="5377" width="59.42578125" style="37" customWidth="1"/>
    <col min="5378" max="5379" width="11.7109375" style="37" customWidth="1"/>
    <col min="5380" max="5380" width="3.5703125" style="37" customWidth="1"/>
    <col min="5381" max="5382" width="9.7109375" style="37" customWidth="1"/>
    <col min="5383" max="5383" width="3.5703125" style="37" customWidth="1"/>
    <col min="5384" max="5384" width="9.7109375" style="37" customWidth="1"/>
    <col min="5385" max="5385" width="11.7109375" style="37" customWidth="1"/>
    <col min="5386" max="5632" width="8.7109375" style="37"/>
    <col min="5633" max="5633" width="59.42578125" style="37" customWidth="1"/>
    <col min="5634" max="5635" width="11.7109375" style="37" customWidth="1"/>
    <col min="5636" max="5636" width="3.5703125" style="37" customWidth="1"/>
    <col min="5637" max="5638" width="9.7109375" style="37" customWidth="1"/>
    <col min="5639" max="5639" width="3.5703125" style="37" customWidth="1"/>
    <col min="5640" max="5640" width="9.7109375" style="37" customWidth="1"/>
    <col min="5641" max="5641" width="11.7109375" style="37" customWidth="1"/>
    <col min="5642" max="5888" width="8.7109375" style="37"/>
    <col min="5889" max="5889" width="59.42578125" style="37" customWidth="1"/>
    <col min="5890" max="5891" width="11.7109375" style="37" customWidth="1"/>
    <col min="5892" max="5892" width="3.5703125" style="37" customWidth="1"/>
    <col min="5893" max="5894" width="9.7109375" style="37" customWidth="1"/>
    <col min="5895" max="5895" width="3.5703125" style="37" customWidth="1"/>
    <col min="5896" max="5896" width="9.7109375" style="37" customWidth="1"/>
    <col min="5897" max="5897" width="11.7109375" style="37" customWidth="1"/>
    <col min="5898" max="6144" width="8.7109375" style="37"/>
    <col min="6145" max="6145" width="59.42578125" style="37" customWidth="1"/>
    <col min="6146" max="6147" width="11.7109375" style="37" customWidth="1"/>
    <col min="6148" max="6148" width="3.5703125" style="37" customWidth="1"/>
    <col min="6149" max="6150" width="9.7109375" style="37" customWidth="1"/>
    <col min="6151" max="6151" width="3.5703125" style="37" customWidth="1"/>
    <col min="6152" max="6152" width="9.7109375" style="37" customWidth="1"/>
    <col min="6153" max="6153" width="11.7109375" style="37" customWidth="1"/>
    <col min="6154" max="6400" width="8.7109375" style="37"/>
    <col min="6401" max="6401" width="59.42578125" style="37" customWidth="1"/>
    <col min="6402" max="6403" width="11.7109375" style="37" customWidth="1"/>
    <col min="6404" max="6404" width="3.5703125" style="37" customWidth="1"/>
    <col min="6405" max="6406" width="9.7109375" style="37" customWidth="1"/>
    <col min="6407" max="6407" width="3.5703125" style="37" customWidth="1"/>
    <col min="6408" max="6408" width="9.7109375" style="37" customWidth="1"/>
    <col min="6409" max="6409" width="11.7109375" style="37" customWidth="1"/>
    <col min="6410" max="6656" width="8.7109375" style="37"/>
    <col min="6657" max="6657" width="59.42578125" style="37" customWidth="1"/>
    <col min="6658" max="6659" width="11.7109375" style="37" customWidth="1"/>
    <col min="6660" max="6660" width="3.5703125" style="37" customWidth="1"/>
    <col min="6661" max="6662" width="9.7109375" style="37" customWidth="1"/>
    <col min="6663" max="6663" width="3.5703125" style="37" customWidth="1"/>
    <col min="6664" max="6664" width="9.7109375" style="37" customWidth="1"/>
    <col min="6665" max="6665" width="11.7109375" style="37" customWidth="1"/>
    <col min="6666" max="6912" width="8.7109375" style="37"/>
    <col min="6913" max="6913" width="59.42578125" style="37" customWidth="1"/>
    <col min="6914" max="6915" width="11.7109375" style="37" customWidth="1"/>
    <col min="6916" max="6916" width="3.5703125" style="37" customWidth="1"/>
    <col min="6917" max="6918" width="9.7109375" style="37" customWidth="1"/>
    <col min="6919" max="6919" width="3.5703125" style="37" customWidth="1"/>
    <col min="6920" max="6920" width="9.7109375" style="37" customWidth="1"/>
    <col min="6921" max="6921" width="11.7109375" style="37" customWidth="1"/>
    <col min="6922" max="7168" width="8.7109375" style="37"/>
    <col min="7169" max="7169" width="59.42578125" style="37" customWidth="1"/>
    <col min="7170" max="7171" width="11.7109375" style="37" customWidth="1"/>
    <col min="7172" max="7172" width="3.5703125" style="37" customWidth="1"/>
    <col min="7173" max="7174" width="9.7109375" style="37" customWidth="1"/>
    <col min="7175" max="7175" width="3.5703125" style="37" customWidth="1"/>
    <col min="7176" max="7176" width="9.7109375" style="37" customWidth="1"/>
    <col min="7177" max="7177" width="11.7109375" style="37" customWidth="1"/>
    <col min="7178" max="7424" width="8.7109375" style="37"/>
    <col min="7425" max="7425" width="59.42578125" style="37" customWidth="1"/>
    <col min="7426" max="7427" width="11.7109375" style="37" customWidth="1"/>
    <col min="7428" max="7428" width="3.5703125" style="37" customWidth="1"/>
    <col min="7429" max="7430" width="9.7109375" style="37" customWidth="1"/>
    <col min="7431" max="7431" width="3.5703125" style="37" customWidth="1"/>
    <col min="7432" max="7432" width="9.7109375" style="37" customWidth="1"/>
    <col min="7433" max="7433" width="11.7109375" style="37" customWidth="1"/>
    <col min="7434" max="7680" width="8.7109375" style="37"/>
    <col min="7681" max="7681" width="59.42578125" style="37" customWidth="1"/>
    <col min="7682" max="7683" width="11.7109375" style="37" customWidth="1"/>
    <col min="7684" max="7684" width="3.5703125" style="37" customWidth="1"/>
    <col min="7685" max="7686" width="9.7109375" style="37" customWidth="1"/>
    <col min="7687" max="7687" width="3.5703125" style="37" customWidth="1"/>
    <col min="7688" max="7688" width="9.7109375" style="37" customWidth="1"/>
    <col min="7689" max="7689" width="11.7109375" style="37" customWidth="1"/>
    <col min="7690" max="7936" width="8.7109375" style="37"/>
    <col min="7937" max="7937" width="59.42578125" style="37" customWidth="1"/>
    <col min="7938" max="7939" width="11.7109375" style="37" customWidth="1"/>
    <col min="7940" max="7940" width="3.5703125" style="37" customWidth="1"/>
    <col min="7941" max="7942" width="9.7109375" style="37" customWidth="1"/>
    <col min="7943" max="7943" width="3.5703125" style="37" customWidth="1"/>
    <col min="7944" max="7944" width="9.7109375" style="37" customWidth="1"/>
    <col min="7945" max="7945" width="11.7109375" style="37" customWidth="1"/>
    <col min="7946" max="8192" width="8.7109375" style="37"/>
    <col min="8193" max="8193" width="59.42578125" style="37" customWidth="1"/>
    <col min="8194" max="8195" width="11.7109375" style="37" customWidth="1"/>
    <col min="8196" max="8196" width="3.5703125" style="37" customWidth="1"/>
    <col min="8197" max="8198" width="9.7109375" style="37" customWidth="1"/>
    <col min="8199" max="8199" width="3.5703125" style="37" customWidth="1"/>
    <col min="8200" max="8200" width="9.7109375" style="37" customWidth="1"/>
    <col min="8201" max="8201" width="11.7109375" style="37" customWidth="1"/>
    <col min="8202" max="8448" width="8.7109375" style="37"/>
    <col min="8449" max="8449" width="59.42578125" style="37" customWidth="1"/>
    <col min="8450" max="8451" width="11.7109375" style="37" customWidth="1"/>
    <col min="8452" max="8452" width="3.5703125" style="37" customWidth="1"/>
    <col min="8453" max="8454" width="9.7109375" style="37" customWidth="1"/>
    <col min="8455" max="8455" width="3.5703125" style="37" customWidth="1"/>
    <col min="8456" max="8456" width="9.7109375" style="37" customWidth="1"/>
    <col min="8457" max="8457" width="11.7109375" style="37" customWidth="1"/>
    <col min="8458" max="8704" width="8.7109375" style="37"/>
    <col min="8705" max="8705" width="59.42578125" style="37" customWidth="1"/>
    <col min="8706" max="8707" width="11.7109375" style="37" customWidth="1"/>
    <col min="8708" max="8708" width="3.5703125" style="37" customWidth="1"/>
    <col min="8709" max="8710" width="9.7109375" style="37" customWidth="1"/>
    <col min="8711" max="8711" width="3.5703125" style="37" customWidth="1"/>
    <col min="8712" max="8712" width="9.7109375" style="37" customWidth="1"/>
    <col min="8713" max="8713" width="11.7109375" style="37" customWidth="1"/>
    <col min="8714" max="8960" width="8.7109375" style="37"/>
    <col min="8961" max="8961" width="59.42578125" style="37" customWidth="1"/>
    <col min="8962" max="8963" width="11.7109375" style="37" customWidth="1"/>
    <col min="8964" max="8964" width="3.5703125" style="37" customWidth="1"/>
    <col min="8965" max="8966" width="9.7109375" style="37" customWidth="1"/>
    <col min="8967" max="8967" width="3.5703125" style="37" customWidth="1"/>
    <col min="8968" max="8968" width="9.7109375" style="37" customWidth="1"/>
    <col min="8969" max="8969" width="11.7109375" style="37" customWidth="1"/>
    <col min="8970" max="9216" width="8.7109375" style="37"/>
    <col min="9217" max="9217" width="59.42578125" style="37" customWidth="1"/>
    <col min="9218" max="9219" width="11.7109375" style="37" customWidth="1"/>
    <col min="9220" max="9220" width="3.5703125" style="37" customWidth="1"/>
    <col min="9221" max="9222" width="9.7109375" style="37" customWidth="1"/>
    <col min="9223" max="9223" width="3.5703125" style="37" customWidth="1"/>
    <col min="9224" max="9224" width="9.7109375" style="37" customWidth="1"/>
    <col min="9225" max="9225" width="11.7109375" style="37" customWidth="1"/>
    <col min="9226" max="9472" width="8.7109375" style="37"/>
    <col min="9473" max="9473" width="59.42578125" style="37" customWidth="1"/>
    <col min="9474" max="9475" width="11.7109375" style="37" customWidth="1"/>
    <col min="9476" max="9476" width="3.5703125" style="37" customWidth="1"/>
    <col min="9477" max="9478" width="9.7109375" style="37" customWidth="1"/>
    <col min="9479" max="9479" width="3.5703125" style="37" customWidth="1"/>
    <col min="9480" max="9480" width="9.7109375" style="37" customWidth="1"/>
    <col min="9481" max="9481" width="11.7109375" style="37" customWidth="1"/>
    <col min="9482" max="9728" width="8.7109375" style="37"/>
    <col min="9729" max="9729" width="59.42578125" style="37" customWidth="1"/>
    <col min="9730" max="9731" width="11.7109375" style="37" customWidth="1"/>
    <col min="9732" max="9732" width="3.5703125" style="37" customWidth="1"/>
    <col min="9733" max="9734" width="9.7109375" style="37" customWidth="1"/>
    <col min="9735" max="9735" width="3.5703125" style="37" customWidth="1"/>
    <col min="9736" max="9736" width="9.7109375" style="37" customWidth="1"/>
    <col min="9737" max="9737" width="11.7109375" style="37" customWidth="1"/>
    <col min="9738" max="9984" width="8.7109375" style="37"/>
    <col min="9985" max="9985" width="59.42578125" style="37" customWidth="1"/>
    <col min="9986" max="9987" width="11.7109375" style="37" customWidth="1"/>
    <col min="9988" max="9988" width="3.5703125" style="37" customWidth="1"/>
    <col min="9989" max="9990" width="9.7109375" style="37" customWidth="1"/>
    <col min="9991" max="9991" width="3.5703125" style="37" customWidth="1"/>
    <col min="9992" max="9992" width="9.7109375" style="37" customWidth="1"/>
    <col min="9993" max="9993" width="11.7109375" style="37" customWidth="1"/>
    <col min="9994" max="10240" width="8.7109375" style="37"/>
    <col min="10241" max="10241" width="59.42578125" style="37" customWidth="1"/>
    <col min="10242" max="10243" width="11.7109375" style="37" customWidth="1"/>
    <col min="10244" max="10244" width="3.5703125" style="37" customWidth="1"/>
    <col min="10245" max="10246" width="9.7109375" style="37" customWidth="1"/>
    <col min="10247" max="10247" width="3.5703125" style="37" customWidth="1"/>
    <col min="10248" max="10248" width="9.7109375" style="37" customWidth="1"/>
    <col min="10249" max="10249" width="11.7109375" style="37" customWidth="1"/>
    <col min="10250" max="10496" width="8.7109375" style="37"/>
    <col min="10497" max="10497" width="59.42578125" style="37" customWidth="1"/>
    <col min="10498" max="10499" width="11.7109375" style="37" customWidth="1"/>
    <col min="10500" max="10500" width="3.5703125" style="37" customWidth="1"/>
    <col min="10501" max="10502" width="9.7109375" style="37" customWidth="1"/>
    <col min="10503" max="10503" width="3.5703125" style="37" customWidth="1"/>
    <col min="10504" max="10504" width="9.7109375" style="37" customWidth="1"/>
    <col min="10505" max="10505" width="11.7109375" style="37" customWidth="1"/>
    <col min="10506" max="10752" width="8.7109375" style="37"/>
    <col min="10753" max="10753" width="59.42578125" style="37" customWidth="1"/>
    <col min="10754" max="10755" width="11.7109375" style="37" customWidth="1"/>
    <col min="10756" max="10756" width="3.5703125" style="37" customWidth="1"/>
    <col min="10757" max="10758" width="9.7109375" style="37" customWidth="1"/>
    <col min="10759" max="10759" width="3.5703125" style="37" customWidth="1"/>
    <col min="10760" max="10760" width="9.7109375" style="37" customWidth="1"/>
    <col min="10761" max="10761" width="11.7109375" style="37" customWidth="1"/>
    <col min="10762" max="11008" width="8.7109375" style="37"/>
    <col min="11009" max="11009" width="59.42578125" style="37" customWidth="1"/>
    <col min="11010" max="11011" width="11.7109375" style="37" customWidth="1"/>
    <col min="11012" max="11012" width="3.5703125" style="37" customWidth="1"/>
    <col min="11013" max="11014" width="9.7109375" style="37" customWidth="1"/>
    <col min="11015" max="11015" width="3.5703125" style="37" customWidth="1"/>
    <col min="11016" max="11016" width="9.7109375" style="37" customWidth="1"/>
    <col min="11017" max="11017" width="11.7109375" style="37" customWidth="1"/>
    <col min="11018" max="11264" width="8.7109375" style="37"/>
    <col min="11265" max="11265" width="59.42578125" style="37" customWidth="1"/>
    <col min="11266" max="11267" width="11.7109375" style="37" customWidth="1"/>
    <col min="11268" max="11268" width="3.5703125" style="37" customWidth="1"/>
    <col min="11269" max="11270" width="9.7109375" style="37" customWidth="1"/>
    <col min="11271" max="11271" width="3.5703125" style="37" customWidth="1"/>
    <col min="11272" max="11272" width="9.7109375" style="37" customWidth="1"/>
    <col min="11273" max="11273" width="11.7109375" style="37" customWidth="1"/>
    <col min="11274" max="11520" width="8.7109375" style="37"/>
    <col min="11521" max="11521" width="59.42578125" style="37" customWidth="1"/>
    <col min="11522" max="11523" width="11.7109375" style="37" customWidth="1"/>
    <col min="11524" max="11524" width="3.5703125" style="37" customWidth="1"/>
    <col min="11525" max="11526" width="9.7109375" style="37" customWidth="1"/>
    <col min="11527" max="11527" width="3.5703125" style="37" customWidth="1"/>
    <col min="11528" max="11528" width="9.7109375" style="37" customWidth="1"/>
    <col min="11529" max="11529" width="11.7109375" style="37" customWidth="1"/>
    <col min="11530" max="11776" width="8.7109375" style="37"/>
    <col min="11777" max="11777" width="59.42578125" style="37" customWidth="1"/>
    <col min="11778" max="11779" width="11.7109375" style="37" customWidth="1"/>
    <col min="11780" max="11780" width="3.5703125" style="37" customWidth="1"/>
    <col min="11781" max="11782" width="9.7109375" style="37" customWidth="1"/>
    <col min="11783" max="11783" width="3.5703125" style="37" customWidth="1"/>
    <col min="11784" max="11784" width="9.7109375" style="37" customWidth="1"/>
    <col min="11785" max="11785" width="11.7109375" style="37" customWidth="1"/>
    <col min="11786" max="12032" width="8.7109375" style="37"/>
    <col min="12033" max="12033" width="59.42578125" style="37" customWidth="1"/>
    <col min="12034" max="12035" width="11.7109375" style="37" customWidth="1"/>
    <col min="12036" max="12036" width="3.5703125" style="37" customWidth="1"/>
    <col min="12037" max="12038" width="9.7109375" style="37" customWidth="1"/>
    <col min="12039" max="12039" width="3.5703125" style="37" customWidth="1"/>
    <col min="12040" max="12040" width="9.7109375" style="37" customWidth="1"/>
    <col min="12041" max="12041" width="11.7109375" style="37" customWidth="1"/>
    <col min="12042" max="12288" width="8.7109375" style="37"/>
    <col min="12289" max="12289" width="59.42578125" style="37" customWidth="1"/>
    <col min="12290" max="12291" width="11.7109375" style="37" customWidth="1"/>
    <col min="12292" max="12292" width="3.5703125" style="37" customWidth="1"/>
    <col min="12293" max="12294" width="9.7109375" style="37" customWidth="1"/>
    <col min="12295" max="12295" width="3.5703125" style="37" customWidth="1"/>
    <col min="12296" max="12296" width="9.7109375" style="37" customWidth="1"/>
    <col min="12297" max="12297" width="11.7109375" style="37" customWidth="1"/>
    <col min="12298" max="12544" width="8.7109375" style="37"/>
    <col min="12545" max="12545" width="59.42578125" style="37" customWidth="1"/>
    <col min="12546" max="12547" width="11.7109375" style="37" customWidth="1"/>
    <col min="12548" max="12548" width="3.5703125" style="37" customWidth="1"/>
    <col min="12549" max="12550" width="9.7109375" style="37" customWidth="1"/>
    <col min="12551" max="12551" width="3.5703125" style="37" customWidth="1"/>
    <col min="12552" max="12552" width="9.7109375" style="37" customWidth="1"/>
    <col min="12553" max="12553" width="11.7109375" style="37" customWidth="1"/>
    <col min="12554" max="12800" width="8.7109375" style="37"/>
    <col min="12801" max="12801" width="59.42578125" style="37" customWidth="1"/>
    <col min="12802" max="12803" width="11.7109375" style="37" customWidth="1"/>
    <col min="12804" max="12804" width="3.5703125" style="37" customWidth="1"/>
    <col min="12805" max="12806" width="9.7109375" style="37" customWidth="1"/>
    <col min="12807" max="12807" width="3.5703125" style="37" customWidth="1"/>
    <col min="12808" max="12808" width="9.7109375" style="37" customWidth="1"/>
    <col min="12809" max="12809" width="11.7109375" style="37" customWidth="1"/>
    <col min="12810" max="13056" width="8.7109375" style="37"/>
    <col min="13057" max="13057" width="59.42578125" style="37" customWidth="1"/>
    <col min="13058" max="13059" width="11.7109375" style="37" customWidth="1"/>
    <col min="13060" max="13060" width="3.5703125" style="37" customWidth="1"/>
    <col min="13061" max="13062" width="9.7109375" style="37" customWidth="1"/>
    <col min="13063" max="13063" width="3.5703125" style="37" customWidth="1"/>
    <col min="13064" max="13064" width="9.7109375" style="37" customWidth="1"/>
    <col min="13065" max="13065" width="11.7109375" style="37" customWidth="1"/>
    <col min="13066" max="13312" width="8.7109375" style="37"/>
    <col min="13313" max="13313" width="59.42578125" style="37" customWidth="1"/>
    <col min="13314" max="13315" width="11.7109375" style="37" customWidth="1"/>
    <col min="13316" max="13316" width="3.5703125" style="37" customWidth="1"/>
    <col min="13317" max="13318" width="9.7109375" style="37" customWidth="1"/>
    <col min="13319" max="13319" width="3.5703125" style="37" customWidth="1"/>
    <col min="13320" max="13320" width="9.7109375" style="37" customWidth="1"/>
    <col min="13321" max="13321" width="11.7109375" style="37" customWidth="1"/>
    <col min="13322" max="13568" width="8.7109375" style="37"/>
    <col min="13569" max="13569" width="59.42578125" style="37" customWidth="1"/>
    <col min="13570" max="13571" width="11.7109375" style="37" customWidth="1"/>
    <col min="13572" max="13572" width="3.5703125" style="37" customWidth="1"/>
    <col min="13573" max="13574" width="9.7109375" style="37" customWidth="1"/>
    <col min="13575" max="13575" width="3.5703125" style="37" customWidth="1"/>
    <col min="13576" max="13576" width="9.7109375" style="37" customWidth="1"/>
    <col min="13577" max="13577" width="11.7109375" style="37" customWidth="1"/>
    <col min="13578" max="13824" width="8.7109375" style="37"/>
    <col min="13825" max="13825" width="59.42578125" style="37" customWidth="1"/>
    <col min="13826" max="13827" width="11.7109375" style="37" customWidth="1"/>
    <col min="13828" max="13828" width="3.5703125" style="37" customWidth="1"/>
    <col min="13829" max="13830" width="9.7109375" style="37" customWidth="1"/>
    <col min="13831" max="13831" width="3.5703125" style="37" customWidth="1"/>
    <col min="13832" max="13832" width="9.7109375" style="37" customWidth="1"/>
    <col min="13833" max="13833" width="11.7109375" style="37" customWidth="1"/>
    <col min="13834" max="14080" width="8.7109375" style="37"/>
    <col min="14081" max="14081" width="59.42578125" style="37" customWidth="1"/>
    <col min="14082" max="14083" width="11.7109375" style="37" customWidth="1"/>
    <col min="14084" max="14084" width="3.5703125" style="37" customWidth="1"/>
    <col min="14085" max="14086" width="9.7109375" style="37" customWidth="1"/>
    <col min="14087" max="14087" width="3.5703125" style="37" customWidth="1"/>
    <col min="14088" max="14088" width="9.7109375" style="37" customWidth="1"/>
    <col min="14089" max="14089" width="11.7109375" style="37" customWidth="1"/>
    <col min="14090" max="14336" width="8.7109375" style="37"/>
    <col min="14337" max="14337" width="59.42578125" style="37" customWidth="1"/>
    <col min="14338" max="14339" width="11.7109375" style="37" customWidth="1"/>
    <col min="14340" max="14340" width="3.5703125" style="37" customWidth="1"/>
    <col min="14341" max="14342" width="9.7109375" style="37" customWidth="1"/>
    <col min="14343" max="14343" width="3.5703125" style="37" customWidth="1"/>
    <col min="14344" max="14344" width="9.7109375" style="37" customWidth="1"/>
    <col min="14345" max="14345" width="11.7109375" style="37" customWidth="1"/>
    <col min="14346" max="14592" width="8.7109375" style="37"/>
    <col min="14593" max="14593" width="59.42578125" style="37" customWidth="1"/>
    <col min="14594" max="14595" width="11.7109375" style="37" customWidth="1"/>
    <col min="14596" max="14596" width="3.5703125" style="37" customWidth="1"/>
    <col min="14597" max="14598" width="9.7109375" style="37" customWidth="1"/>
    <col min="14599" max="14599" width="3.5703125" style="37" customWidth="1"/>
    <col min="14600" max="14600" width="9.7109375" style="37" customWidth="1"/>
    <col min="14601" max="14601" width="11.7109375" style="37" customWidth="1"/>
    <col min="14602" max="14848" width="8.7109375" style="37"/>
    <col min="14849" max="14849" width="59.42578125" style="37" customWidth="1"/>
    <col min="14850" max="14851" width="11.7109375" style="37" customWidth="1"/>
    <col min="14852" max="14852" width="3.5703125" style="37" customWidth="1"/>
    <col min="14853" max="14854" width="9.7109375" style="37" customWidth="1"/>
    <col min="14855" max="14855" width="3.5703125" style="37" customWidth="1"/>
    <col min="14856" max="14856" width="9.7109375" style="37" customWidth="1"/>
    <col min="14857" max="14857" width="11.7109375" style="37" customWidth="1"/>
    <col min="14858" max="15104" width="8.7109375" style="37"/>
    <col min="15105" max="15105" width="59.42578125" style="37" customWidth="1"/>
    <col min="15106" max="15107" width="11.7109375" style="37" customWidth="1"/>
    <col min="15108" max="15108" width="3.5703125" style="37" customWidth="1"/>
    <col min="15109" max="15110" width="9.7109375" style="37" customWidth="1"/>
    <col min="15111" max="15111" width="3.5703125" style="37" customWidth="1"/>
    <col min="15112" max="15112" width="9.7109375" style="37" customWidth="1"/>
    <col min="15113" max="15113" width="11.7109375" style="37" customWidth="1"/>
    <col min="15114" max="15360" width="8.7109375" style="37"/>
    <col min="15361" max="15361" width="59.42578125" style="37" customWidth="1"/>
    <col min="15362" max="15363" width="11.7109375" style="37" customWidth="1"/>
    <col min="15364" max="15364" width="3.5703125" style="37" customWidth="1"/>
    <col min="15365" max="15366" width="9.7109375" style="37" customWidth="1"/>
    <col min="15367" max="15367" width="3.5703125" style="37" customWidth="1"/>
    <col min="15368" max="15368" width="9.7109375" style="37" customWidth="1"/>
    <col min="15369" max="15369" width="11.7109375" style="37" customWidth="1"/>
    <col min="15370" max="15616" width="8.7109375" style="37"/>
    <col min="15617" max="15617" width="59.42578125" style="37" customWidth="1"/>
    <col min="15618" max="15619" width="11.7109375" style="37" customWidth="1"/>
    <col min="15620" max="15620" width="3.5703125" style="37" customWidth="1"/>
    <col min="15621" max="15622" width="9.7109375" style="37" customWidth="1"/>
    <col min="15623" max="15623" width="3.5703125" style="37" customWidth="1"/>
    <col min="15624" max="15624" width="9.7109375" style="37" customWidth="1"/>
    <col min="15625" max="15625" width="11.7109375" style="37" customWidth="1"/>
    <col min="15626" max="15872" width="8.7109375" style="37"/>
    <col min="15873" max="15873" width="59.42578125" style="37" customWidth="1"/>
    <col min="15874" max="15875" width="11.7109375" style="37" customWidth="1"/>
    <col min="15876" max="15876" width="3.5703125" style="37" customWidth="1"/>
    <col min="15877" max="15878" width="9.7109375" style="37" customWidth="1"/>
    <col min="15879" max="15879" width="3.5703125" style="37" customWidth="1"/>
    <col min="15880" max="15880" width="9.7109375" style="37" customWidth="1"/>
    <col min="15881" max="15881" width="11.7109375" style="37" customWidth="1"/>
    <col min="15882" max="16128" width="8.7109375" style="37"/>
    <col min="16129" max="16129" width="59.42578125" style="37" customWidth="1"/>
    <col min="16130" max="16131" width="11.7109375" style="37" customWidth="1"/>
    <col min="16132" max="16132" width="3.5703125" style="37" customWidth="1"/>
    <col min="16133" max="16134" width="9.7109375" style="37" customWidth="1"/>
    <col min="16135" max="16135" width="3.5703125" style="37" customWidth="1"/>
    <col min="16136" max="16136" width="9.7109375" style="37" customWidth="1"/>
    <col min="16137" max="16137" width="11.7109375" style="37" customWidth="1"/>
    <col min="16138" max="16384" width="8.7109375" style="37"/>
  </cols>
  <sheetData>
    <row r="1" spans="1:9" ht="13.5" customHeight="1">
      <c r="A1" s="241" t="s">
        <v>160</v>
      </c>
    </row>
    <row r="2" spans="1:9" ht="13.5" customHeight="1">
      <c r="A2" s="37" t="s">
        <v>161</v>
      </c>
    </row>
    <row r="3" spans="1:9" ht="6.75" customHeight="1">
      <c r="G3" s="243"/>
    </row>
    <row r="4" spans="1:9" ht="16.899999999999999" customHeight="1">
      <c r="A4" s="37" t="s">
        <v>636</v>
      </c>
    </row>
    <row r="5" spans="1:9" ht="7.5" customHeight="1" thickBot="1"/>
    <row r="6" spans="1:9" ht="4.5" customHeight="1">
      <c r="A6" s="244"/>
      <c r="B6" s="259"/>
      <c r="C6" s="260"/>
      <c r="D6" s="245"/>
      <c r="E6" s="259"/>
      <c r="F6" s="260"/>
      <c r="G6" s="245"/>
      <c r="H6" s="259"/>
      <c r="I6" s="260"/>
    </row>
    <row r="7" spans="1:9" ht="13.9" customHeight="1">
      <c r="A7" s="37" t="s">
        <v>329</v>
      </c>
      <c r="B7" s="261" t="s">
        <v>464</v>
      </c>
      <c r="C7" s="262"/>
      <c r="E7" s="300" t="s">
        <v>389</v>
      </c>
      <c r="F7" s="300"/>
      <c r="H7" s="300" t="s">
        <v>390</v>
      </c>
      <c r="I7" s="300"/>
    </row>
    <row r="8" spans="1:9" ht="13.9" customHeight="1">
      <c r="A8" s="37" t="s">
        <v>394</v>
      </c>
      <c r="B8" s="257" t="s">
        <v>86</v>
      </c>
      <c r="C8" s="258" t="s">
        <v>87</v>
      </c>
      <c r="E8" s="257" t="s">
        <v>86</v>
      </c>
      <c r="F8" s="258" t="s">
        <v>87</v>
      </c>
      <c r="H8" s="257" t="s">
        <v>86</v>
      </c>
      <c r="I8" s="258" t="s">
        <v>87</v>
      </c>
    </row>
    <row r="9" spans="1:9" ht="4.5" customHeight="1" thickBot="1">
      <c r="A9" s="249"/>
      <c r="B9" s="263"/>
      <c r="C9" s="264"/>
      <c r="D9" s="250"/>
      <c r="E9" s="263"/>
      <c r="F9" s="264"/>
      <c r="G9" s="250"/>
      <c r="H9" s="263"/>
      <c r="I9" s="264"/>
    </row>
    <row r="10" spans="1:9" ht="9.75" customHeight="1"/>
    <row r="11" spans="1:9" s="251" customFormat="1" ht="13.9" customHeight="1">
      <c r="A11" s="251" t="s">
        <v>153</v>
      </c>
      <c r="B11" s="265">
        <f>IF($A11&lt;&gt;0,E11+H11,"")</f>
        <v>651</v>
      </c>
      <c r="C11" s="266">
        <f>(C13+C26+C82)</f>
        <v>45.161290322580641</v>
      </c>
      <c r="D11" s="252"/>
      <c r="E11" s="265">
        <f>(E13+E25+E82)</f>
        <v>362</v>
      </c>
      <c r="F11" s="266">
        <f>IF($A11&lt;&gt;"",E11/$B11*100,"")</f>
        <v>55.606758832565284</v>
      </c>
      <c r="G11" s="252"/>
      <c r="H11" s="265">
        <f>(H13+H25+H82)</f>
        <v>289</v>
      </c>
      <c r="I11" s="266">
        <f>IF($A11&lt;&gt;"",H11/$B11*100,"")</f>
        <v>44.393241167434716</v>
      </c>
    </row>
    <row r="12" spans="1:9" ht="6" customHeight="1">
      <c r="B12" s="257" t="str">
        <f t="shared" ref="B12:B75" si="0">IF($A12&lt;&gt;0,E12+H12,"")</f>
        <v/>
      </c>
      <c r="C12" s="258" t="str">
        <f>IF($A12&lt;&gt;"",$B12/$B$11*100,"")</f>
        <v/>
      </c>
      <c r="F12" s="258" t="str">
        <f t="shared" ref="F12:F77" si="1">IF($A12&lt;&gt;"",E12/$B12*100,"")</f>
        <v/>
      </c>
      <c r="I12" s="258" t="str">
        <f t="shared" ref="I12:I77" si="2">IF($A12&lt;&gt;"",H12/$B12*100,"")</f>
        <v/>
      </c>
    </row>
    <row r="13" spans="1:9" s="251" customFormat="1" ht="13.9" customHeight="1">
      <c r="A13" s="251" t="s">
        <v>226</v>
      </c>
      <c r="B13" s="267">
        <f t="shared" si="0"/>
        <v>21</v>
      </c>
      <c r="C13" s="266">
        <f t="shared" ref="C13:C79" si="3">IF($A13&lt;&gt;"",$B13/$B$11*100,"")</f>
        <v>3.225806451612903</v>
      </c>
      <c r="D13" s="252"/>
      <c r="E13" s="267">
        <f>SUM(E14:E23)</f>
        <v>8</v>
      </c>
      <c r="F13" s="266">
        <f t="shared" si="1"/>
        <v>38.095238095238095</v>
      </c>
      <c r="G13" s="252"/>
      <c r="H13" s="267">
        <f>SUM(H14:H23)</f>
        <v>13</v>
      </c>
      <c r="I13" s="266">
        <f t="shared" si="2"/>
        <v>61.904761904761905</v>
      </c>
    </row>
    <row r="14" spans="1:9" ht="13.5" customHeight="1">
      <c r="A14" s="37" t="s">
        <v>470</v>
      </c>
      <c r="B14" s="257">
        <f t="shared" si="0"/>
        <v>5</v>
      </c>
      <c r="C14" s="258">
        <f t="shared" si="3"/>
        <v>0.76804915514592931</v>
      </c>
      <c r="E14" s="255">
        <v>2</v>
      </c>
      <c r="F14" s="258">
        <f t="shared" si="1"/>
        <v>40</v>
      </c>
      <c r="G14" s="255"/>
      <c r="H14" s="255">
        <v>3</v>
      </c>
      <c r="I14" s="258">
        <f t="shared" si="2"/>
        <v>60</v>
      </c>
    </row>
    <row r="15" spans="1:9" ht="13.5" customHeight="1">
      <c r="A15" s="37" t="s">
        <v>395</v>
      </c>
      <c r="B15" s="257">
        <f t="shared" si="0"/>
        <v>3</v>
      </c>
      <c r="C15" s="258">
        <f t="shared" si="3"/>
        <v>0.46082949308755761</v>
      </c>
      <c r="E15" s="255">
        <v>1</v>
      </c>
      <c r="F15" s="258">
        <f t="shared" si="1"/>
        <v>33.333333333333329</v>
      </c>
      <c r="G15" s="255"/>
      <c r="H15" s="255">
        <v>2</v>
      </c>
      <c r="I15" s="258">
        <f t="shared" si="2"/>
        <v>66.666666666666657</v>
      </c>
    </row>
    <row r="16" spans="1:9" ht="13.5" customHeight="1">
      <c r="A16" s="37" t="s">
        <v>592</v>
      </c>
      <c r="B16" s="257">
        <f t="shared" si="0"/>
        <v>2</v>
      </c>
      <c r="C16" s="258">
        <f t="shared" si="3"/>
        <v>0.30721966205837176</v>
      </c>
      <c r="E16" s="268">
        <v>0</v>
      </c>
      <c r="F16" s="258">
        <f t="shared" si="1"/>
        <v>0</v>
      </c>
      <c r="G16" s="268"/>
      <c r="H16" s="255">
        <v>2</v>
      </c>
      <c r="I16" s="258">
        <f t="shared" si="2"/>
        <v>100</v>
      </c>
    </row>
    <row r="17" spans="1:9" ht="13.5" customHeight="1">
      <c r="A17" s="269" t="s">
        <v>605</v>
      </c>
      <c r="B17" s="257">
        <f t="shared" si="0"/>
        <v>1</v>
      </c>
      <c r="C17" s="258">
        <f t="shared" si="3"/>
        <v>0.15360983102918588</v>
      </c>
      <c r="E17" s="268">
        <v>0</v>
      </c>
      <c r="F17" s="258">
        <f t="shared" si="1"/>
        <v>0</v>
      </c>
      <c r="G17" s="268"/>
      <c r="H17" s="255">
        <v>1</v>
      </c>
      <c r="I17" s="258">
        <f t="shared" si="2"/>
        <v>100</v>
      </c>
    </row>
    <row r="18" spans="1:9" ht="13.5" customHeight="1">
      <c r="A18" s="37" t="s">
        <v>269</v>
      </c>
      <c r="B18" s="257">
        <f t="shared" si="0"/>
        <v>1</v>
      </c>
      <c r="C18" s="258">
        <f t="shared" si="3"/>
        <v>0.15360983102918588</v>
      </c>
      <c r="E18" s="268">
        <v>0</v>
      </c>
      <c r="F18" s="258">
        <f t="shared" si="1"/>
        <v>0</v>
      </c>
      <c r="G18" s="268"/>
      <c r="H18" s="255">
        <v>1</v>
      </c>
      <c r="I18" s="258">
        <f t="shared" si="2"/>
        <v>100</v>
      </c>
    </row>
    <row r="19" spans="1:9" ht="13.5" customHeight="1">
      <c r="A19" s="37" t="s">
        <v>274</v>
      </c>
      <c r="B19" s="257">
        <f t="shared" si="0"/>
        <v>1</v>
      </c>
      <c r="C19" s="258">
        <f t="shared" si="3"/>
        <v>0.15360983102918588</v>
      </c>
      <c r="E19" s="255">
        <v>1</v>
      </c>
      <c r="F19" s="258">
        <f t="shared" si="1"/>
        <v>100</v>
      </c>
      <c r="G19" s="255"/>
      <c r="H19" s="268">
        <v>0</v>
      </c>
      <c r="I19" s="258">
        <f t="shared" si="2"/>
        <v>0</v>
      </c>
    </row>
    <row r="20" spans="1:9" ht="13.5" customHeight="1">
      <c r="A20" s="37" t="s">
        <v>396</v>
      </c>
      <c r="B20" s="257">
        <f t="shared" si="0"/>
        <v>3</v>
      </c>
      <c r="C20" s="258">
        <f>IF($A20&lt;&gt;"",$B20/$B$11*100,"")</f>
        <v>0.46082949308755761</v>
      </c>
      <c r="E20" s="255">
        <v>1</v>
      </c>
      <c r="F20" s="258">
        <f t="shared" si="1"/>
        <v>33.333333333333329</v>
      </c>
      <c r="G20" s="255"/>
      <c r="H20" s="255">
        <v>2</v>
      </c>
      <c r="I20" s="258">
        <f t="shared" si="2"/>
        <v>66.666666666666657</v>
      </c>
    </row>
    <row r="21" spans="1:9" ht="13.5" customHeight="1">
      <c r="A21" s="37" t="s">
        <v>278</v>
      </c>
      <c r="B21" s="257">
        <f t="shared" si="0"/>
        <v>1</v>
      </c>
      <c r="C21" s="258">
        <f t="shared" si="3"/>
        <v>0.15360983102918588</v>
      </c>
      <c r="E21" s="268">
        <v>0</v>
      </c>
      <c r="F21" s="258">
        <f t="shared" si="1"/>
        <v>0</v>
      </c>
      <c r="G21" s="268"/>
      <c r="H21" s="255">
        <v>1</v>
      </c>
      <c r="I21" s="258">
        <f t="shared" si="2"/>
        <v>100</v>
      </c>
    </row>
    <row r="22" spans="1:9" ht="13.5" customHeight="1">
      <c r="A22" s="37" t="s">
        <v>465</v>
      </c>
      <c r="B22" s="257">
        <f t="shared" si="0"/>
        <v>1</v>
      </c>
      <c r="C22" s="258">
        <f t="shared" si="3"/>
        <v>0.15360983102918588</v>
      </c>
      <c r="E22" s="255">
        <v>1</v>
      </c>
      <c r="F22" s="258">
        <f t="shared" si="1"/>
        <v>100</v>
      </c>
      <c r="G22" s="255"/>
      <c r="H22" s="268">
        <v>0</v>
      </c>
      <c r="I22" s="258">
        <f t="shared" si="2"/>
        <v>0</v>
      </c>
    </row>
    <row r="23" spans="1:9" ht="13.5" customHeight="1">
      <c r="A23" s="37" t="s">
        <v>471</v>
      </c>
      <c r="B23" s="257">
        <f t="shared" si="0"/>
        <v>3</v>
      </c>
      <c r="C23" s="258">
        <f t="shared" si="3"/>
        <v>0.46082949308755761</v>
      </c>
      <c r="E23" s="255">
        <v>2</v>
      </c>
      <c r="F23" s="258">
        <f t="shared" si="1"/>
        <v>66.666666666666657</v>
      </c>
      <c r="G23" s="255"/>
      <c r="H23" s="255">
        <v>1</v>
      </c>
      <c r="I23" s="258">
        <f t="shared" si="2"/>
        <v>33.333333333333329</v>
      </c>
    </row>
    <row r="24" spans="1:9" ht="9.6" customHeight="1">
      <c r="B24" s="257" t="str">
        <f t="shared" si="0"/>
        <v/>
      </c>
      <c r="C24" s="258" t="str">
        <f t="shared" si="3"/>
        <v/>
      </c>
      <c r="E24" s="268">
        <v>0</v>
      </c>
      <c r="F24" s="266" t="str">
        <f t="shared" si="1"/>
        <v/>
      </c>
      <c r="G24" s="268"/>
      <c r="H24" s="255"/>
      <c r="I24" s="258" t="str">
        <f t="shared" si="2"/>
        <v/>
      </c>
    </row>
    <row r="25" spans="1:9" ht="13.15" customHeight="1">
      <c r="A25" s="251" t="s">
        <v>397</v>
      </c>
      <c r="B25" s="265">
        <f>IF($A25&lt;&gt;0,E25+H25,"")</f>
        <v>383</v>
      </c>
      <c r="C25" s="266">
        <f t="shared" si="3"/>
        <v>58.832565284178187</v>
      </c>
      <c r="D25" s="252"/>
      <c r="E25" s="265">
        <f>SUM(E26:E80)</f>
        <v>221</v>
      </c>
      <c r="F25" s="266">
        <f t="shared" si="1"/>
        <v>57.702349869451695</v>
      </c>
      <c r="G25" s="252"/>
      <c r="H25" s="265">
        <f>SUM(H26:H80)</f>
        <v>162</v>
      </c>
      <c r="I25" s="266">
        <f>IF($A25&lt;&gt;"",H25/$B25*100,"")</f>
        <v>42.297650130548305</v>
      </c>
    </row>
    <row r="26" spans="1:9" s="251" customFormat="1" ht="13.9" customHeight="1">
      <c r="A26" s="37" t="s">
        <v>398</v>
      </c>
      <c r="B26" s="265">
        <f t="shared" si="0"/>
        <v>26</v>
      </c>
      <c r="C26" s="266">
        <f t="shared" si="3"/>
        <v>3.9938556067588324</v>
      </c>
      <c r="D26" s="252"/>
      <c r="E26" s="255">
        <v>21</v>
      </c>
      <c r="F26" s="258">
        <f t="shared" si="1"/>
        <v>80.769230769230774</v>
      </c>
      <c r="G26" s="255"/>
      <c r="H26" s="255">
        <v>5</v>
      </c>
      <c r="I26" s="266">
        <f t="shared" si="2"/>
        <v>19.230769230769234</v>
      </c>
    </row>
    <row r="27" spans="1:9" ht="13.5" customHeight="1">
      <c r="A27" s="37" t="s">
        <v>399</v>
      </c>
      <c r="B27" s="257">
        <f t="shared" si="0"/>
        <v>2</v>
      </c>
      <c r="C27" s="258">
        <f t="shared" si="3"/>
        <v>0.30721966205837176</v>
      </c>
      <c r="E27" s="255">
        <v>2</v>
      </c>
      <c r="F27" s="258">
        <f t="shared" si="1"/>
        <v>100</v>
      </c>
      <c r="G27" s="255"/>
      <c r="H27" s="268">
        <v>0</v>
      </c>
      <c r="I27" s="258">
        <f t="shared" si="2"/>
        <v>0</v>
      </c>
    </row>
    <row r="28" spans="1:9" ht="13.5" customHeight="1">
      <c r="A28" s="37" t="s">
        <v>400</v>
      </c>
      <c r="B28" s="257">
        <f t="shared" si="0"/>
        <v>18</v>
      </c>
      <c r="C28" s="258">
        <f t="shared" si="3"/>
        <v>2.7649769585253456</v>
      </c>
      <c r="E28" s="255">
        <v>6</v>
      </c>
      <c r="F28" s="258">
        <f t="shared" si="1"/>
        <v>33.333333333333329</v>
      </c>
      <c r="G28" s="255"/>
      <c r="H28" s="255">
        <v>12</v>
      </c>
      <c r="I28" s="258">
        <f t="shared" si="2"/>
        <v>66.666666666666657</v>
      </c>
    </row>
    <row r="29" spans="1:9" ht="13.9" customHeight="1">
      <c r="A29" s="37" t="s">
        <v>122</v>
      </c>
      <c r="B29" s="257">
        <f t="shared" si="0"/>
        <v>5</v>
      </c>
      <c r="C29" s="258">
        <f t="shared" si="3"/>
        <v>0.76804915514592931</v>
      </c>
      <c r="E29" s="255">
        <v>3</v>
      </c>
      <c r="F29" s="258">
        <f t="shared" si="1"/>
        <v>60</v>
      </c>
      <c r="G29" s="255"/>
      <c r="H29" s="255">
        <v>2</v>
      </c>
      <c r="I29" s="258">
        <f t="shared" si="2"/>
        <v>40</v>
      </c>
    </row>
    <row r="30" spans="1:9" ht="13.9" customHeight="1">
      <c r="A30" s="37" t="s">
        <v>401</v>
      </c>
      <c r="B30" s="257">
        <f t="shared" si="0"/>
        <v>3</v>
      </c>
      <c r="C30" s="258">
        <f t="shared" si="3"/>
        <v>0.46082949308755761</v>
      </c>
      <c r="E30" s="255">
        <v>1</v>
      </c>
      <c r="F30" s="258">
        <f t="shared" si="1"/>
        <v>33.333333333333329</v>
      </c>
      <c r="G30" s="255"/>
      <c r="H30" s="255">
        <v>2</v>
      </c>
      <c r="I30" s="258">
        <f t="shared" si="2"/>
        <v>66.666666666666657</v>
      </c>
    </row>
    <row r="31" spans="1:9" ht="13.9" customHeight="1">
      <c r="A31" s="37" t="s">
        <v>402</v>
      </c>
      <c r="B31" s="257">
        <f t="shared" si="0"/>
        <v>1</v>
      </c>
      <c r="C31" s="258">
        <f t="shared" si="3"/>
        <v>0.15360983102918588</v>
      </c>
      <c r="E31" s="268">
        <v>0</v>
      </c>
      <c r="F31" s="258">
        <f t="shared" si="1"/>
        <v>0</v>
      </c>
      <c r="G31" s="268"/>
      <c r="H31" s="255">
        <v>1</v>
      </c>
      <c r="I31" s="258">
        <f t="shared" si="2"/>
        <v>100</v>
      </c>
    </row>
    <row r="32" spans="1:9" ht="13.9" customHeight="1">
      <c r="A32" s="37" t="s">
        <v>104</v>
      </c>
      <c r="B32" s="257">
        <f t="shared" si="0"/>
        <v>12</v>
      </c>
      <c r="C32" s="258">
        <f t="shared" si="3"/>
        <v>1.8433179723502304</v>
      </c>
      <c r="E32" s="255">
        <v>7</v>
      </c>
      <c r="F32" s="258">
        <f t="shared" si="1"/>
        <v>58.333333333333336</v>
      </c>
      <c r="G32" s="255"/>
      <c r="H32" s="255">
        <v>5</v>
      </c>
      <c r="I32" s="258">
        <f t="shared" si="2"/>
        <v>41.666666666666671</v>
      </c>
    </row>
    <row r="33" spans="1:9" ht="13.9" customHeight="1">
      <c r="A33" s="37" t="s">
        <v>631</v>
      </c>
      <c r="B33" s="257">
        <f t="shared" si="0"/>
        <v>1</v>
      </c>
      <c r="C33" s="258">
        <f t="shared" si="3"/>
        <v>0.15360983102918588</v>
      </c>
      <c r="E33" s="255">
        <v>1</v>
      </c>
      <c r="F33" s="258">
        <f t="shared" si="1"/>
        <v>100</v>
      </c>
      <c r="G33" s="255"/>
      <c r="H33" s="268">
        <v>0</v>
      </c>
      <c r="I33" s="258">
        <f t="shared" si="2"/>
        <v>0</v>
      </c>
    </row>
    <row r="34" spans="1:9" ht="13.9" customHeight="1">
      <c r="A34" s="37" t="s">
        <v>403</v>
      </c>
      <c r="B34" s="257">
        <f t="shared" si="0"/>
        <v>2</v>
      </c>
      <c r="C34" s="258">
        <f t="shared" si="3"/>
        <v>0.30721966205837176</v>
      </c>
      <c r="E34" s="255">
        <v>1</v>
      </c>
      <c r="F34" s="258">
        <f t="shared" si="1"/>
        <v>50</v>
      </c>
      <c r="G34" s="255"/>
      <c r="H34" s="255">
        <v>1</v>
      </c>
      <c r="I34" s="258">
        <f t="shared" si="2"/>
        <v>50</v>
      </c>
    </row>
    <row r="35" spans="1:9" ht="13.9" customHeight="1">
      <c r="A35" s="37" t="s">
        <v>466</v>
      </c>
      <c r="B35" s="257">
        <f t="shared" si="0"/>
        <v>3</v>
      </c>
      <c r="C35" s="258">
        <f t="shared" si="3"/>
        <v>0.46082949308755761</v>
      </c>
      <c r="E35" s="255">
        <v>3</v>
      </c>
      <c r="F35" s="258">
        <f t="shared" si="1"/>
        <v>100</v>
      </c>
      <c r="G35" s="255"/>
      <c r="H35" s="268">
        <v>0</v>
      </c>
      <c r="I35" s="258">
        <f t="shared" si="2"/>
        <v>0</v>
      </c>
    </row>
    <row r="36" spans="1:9" ht="13.9" customHeight="1">
      <c r="A36" s="37" t="s">
        <v>576</v>
      </c>
      <c r="B36" s="257">
        <f>IF($A36&lt;&gt;0,E36+H36,"")</f>
        <v>4</v>
      </c>
      <c r="C36" s="258">
        <f t="shared" si="3"/>
        <v>0.61443932411674351</v>
      </c>
      <c r="E36" s="255">
        <v>2</v>
      </c>
      <c r="F36" s="258">
        <f t="shared" si="1"/>
        <v>50</v>
      </c>
      <c r="G36" s="255"/>
      <c r="H36" s="255">
        <v>2</v>
      </c>
      <c r="I36" s="258">
        <f t="shared" si="2"/>
        <v>50</v>
      </c>
    </row>
    <row r="37" spans="1:9" ht="13.9" customHeight="1">
      <c r="A37" s="37" t="s">
        <v>577</v>
      </c>
      <c r="B37" s="257">
        <f t="shared" si="0"/>
        <v>2</v>
      </c>
      <c r="C37" s="258">
        <f t="shared" si="3"/>
        <v>0.30721966205837176</v>
      </c>
      <c r="E37" s="255">
        <v>1</v>
      </c>
      <c r="F37" s="258">
        <f t="shared" si="1"/>
        <v>50</v>
      </c>
      <c r="G37" s="255"/>
      <c r="H37" s="255">
        <v>1</v>
      </c>
      <c r="I37" s="258">
        <f t="shared" si="2"/>
        <v>50</v>
      </c>
    </row>
    <row r="38" spans="1:9" ht="13.9" customHeight="1">
      <c r="A38" s="37" t="s">
        <v>404</v>
      </c>
      <c r="B38" s="257">
        <f t="shared" si="0"/>
        <v>11</v>
      </c>
      <c r="C38" s="258">
        <f t="shared" si="3"/>
        <v>1.6897081413210446</v>
      </c>
      <c r="E38" s="255">
        <v>4</v>
      </c>
      <c r="F38" s="258">
        <f t="shared" si="1"/>
        <v>36.363636363636367</v>
      </c>
      <c r="G38" s="255"/>
      <c r="H38" s="255">
        <v>7</v>
      </c>
      <c r="I38" s="258">
        <f t="shared" si="2"/>
        <v>63.636363636363633</v>
      </c>
    </row>
    <row r="39" spans="1:9" ht="13.9" customHeight="1">
      <c r="A39" s="37" t="s">
        <v>405</v>
      </c>
      <c r="B39" s="257">
        <f t="shared" si="0"/>
        <v>58</v>
      </c>
      <c r="C39" s="258">
        <f t="shared" si="3"/>
        <v>8.9093701996927805</v>
      </c>
      <c r="E39" s="255">
        <v>47</v>
      </c>
      <c r="F39" s="258">
        <f t="shared" si="1"/>
        <v>81.034482758620683</v>
      </c>
      <c r="G39" s="255"/>
      <c r="H39" s="255">
        <v>11</v>
      </c>
      <c r="I39" s="258">
        <f t="shared" si="2"/>
        <v>18.96551724137931</v>
      </c>
    </row>
    <row r="40" spans="1:9" ht="13.9" customHeight="1">
      <c r="A40" s="37" t="s">
        <v>593</v>
      </c>
      <c r="B40" s="257">
        <f t="shared" si="0"/>
        <v>3</v>
      </c>
      <c r="C40" s="258">
        <f t="shared" si="3"/>
        <v>0.46082949308755761</v>
      </c>
      <c r="E40" s="255">
        <v>2</v>
      </c>
      <c r="F40" s="258">
        <f t="shared" si="1"/>
        <v>66.666666666666657</v>
      </c>
      <c r="G40" s="255"/>
      <c r="H40" s="255">
        <v>1</v>
      </c>
      <c r="I40" s="258">
        <f t="shared" si="2"/>
        <v>33.333333333333329</v>
      </c>
    </row>
    <row r="41" spans="1:9" ht="13.9" customHeight="1">
      <c r="A41" s="37" t="s">
        <v>406</v>
      </c>
      <c r="B41" s="257">
        <f t="shared" si="0"/>
        <v>4</v>
      </c>
      <c r="C41" s="258">
        <f t="shared" si="3"/>
        <v>0.61443932411674351</v>
      </c>
      <c r="E41" s="255">
        <v>2</v>
      </c>
      <c r="F41" s="258">
        <f t="shared" si="1"/>
        <v>50</v>
      </c>
      <c r="G41" s="255"/>
      <c r="H41" s="255">
        <v>2</v>
      </c>
      <c r="I41" s="258">
        <f t="shared" si="2"/>
        <v>50</v>
      </c>
    </row>
    <row r="42" spans="1:9" ht="13.9" customHeight="1">
      <c r="A42" s="37" t="s">
        <v>578</v>
      </c>
      <c r="B42" s="257">
        <f t="shared" si="0"/>
        <v>5</v>
      </c>
      <c r="C42" s="258">
        <f t="shared" si="3"/>
        <v>0.76804915514592931</v>
      </c>
      <c r="E42" s="255">
        <v>4</v>
      </c>
      <c r="F42" s="258">
        <f t="shared" si="1"/>
        <v>80</v>
      </c>
      <c r="G42" s="255"/>
      <c r="H42" s="255">
        <v>1</v>
      </c>
      <c r="I42" s="258">
        <f t="shared" si="2"/>
        <v>20</v>
      </c>
    </row>
    <row r="43" spans="1:9" ht="13.9" customHeight="1">
      <c r="A43" s="37" t="s">
        <v>407</v>
      </c>
      <c r="B43" s="257">
        <f t="shared" si="0"/>
        <v>6</v>
      </c>
      <c r="C43" s="258">
        <f t="shared" si="3"/>
        <v>0.92165898617511521</v>
      </c>
      <c r="E43" s="255">
        <v>1</v>
      </c>
      <c r="F43" s="258">
        <f t="shared" si="1"/>
        <v>16.666666666666664</v>
      </c>
      <c r="G43" s="255"/>
      <c r="H43" s="255">
        <v>5</v>
      </c>
      <c r="I43" s="258">
        <f t="shared" si="2"/>
        <v>83.333333333333343</v>
      </c>
    </row>
    <row r="44" spans="1:9" ht="13.9" customHeight="1">
      <c r="A44" s="37" t="s">
        <v>408</v>
      </c>
      <c r="B44" s="257">
        <f t="shared" si="0"/>
        <v>13</v>
      </c>
      <c r="C44" s="258">
        <f t="shared" si="3"/>
        <v>1.9969278033794162</v>
      </c>
      <c r="E44" s="255">
        <v>7</v>
      </c>
      <c r="F44" s="258">
        <f t="shared" si="1"/>
        <v>53.846153846153847</v>
      </c>
      <c r="G44" s="255"/>
      <c r="H44" s="255">
        <v>6</v>
      </c>
      <c r="I44" s="258">
        <f t="shared" si="2"/>
        <v>46.153846153846153</v>
      </c>
    </row>
    <row r="45" spans="1:9" ht="13.9" customHeight="1">
      <c r="A45" s="37" t="s">
        <v>409</v>
      </c>
      <c r="B45" s="257">
        <f t="shared" si="0"/>
        <v>8</v>
      </c>
      <c r="C45" s="258">
        <f t="shared" si="3"/>
        <v>1.228878648233487</v>
      </c>
      <c r="E45" s="255">
        <v>2</v>
      </c>
      <c r="F45" s="258">
        <f t="shared" si="1"/>
        <v>25</v>
      </c>
      <c r="G45" s="255"/>
      <c r="H45" s="255">
        <v>6</v>
      </c>
      <c r="I45" s="258">
        <f t="shared" si="2"/>
        <v>75</v>
      </c>
    </row>
    <row r="46" spans="1:9" ht="13.9" customHeight="1">
      <c r="A46" s="37" t="s">
        <v>579</v>
      </c>
      <c r="B46" s="257">
        <f t="shared" si="0"/>
        <v>3</v>
      </c>
      <c r="C46" s="258">
        <f t="shared" si="3"/>
        <v>0.46082949308755761</v>
      </c>
      <c r="E46" s="255">
        <v>3</v>
      </c>
      <c r="F46" s="258">
        <f t="shared" si="1"/>
        <v>100</v>
      </c>
      <c r="G46" s="255"/>
      <c r="H46" s="268">
        <v>0</v>
      </c>
      <c r="I46" s="258">
        <f t="shared" si="2"/>
        <v>0</v>
      </c>
    </row>
    <row r="47" spans="1:9" ht="13.9" customHeight="1">
      <c r="A47" s="37" t="s">
        <v>304</v>
      </c>
      <c r="B47" s="257">
        <f t="shared" si="0"/>
        <v>10</v>
      </c>
      <c r="C47" s="258">
        <f t="shared" si="3"/>
        <v>1.5360983102918586</v>
      </c>
      <c r="E47" s="255">
        <v>4</v>
      </c>
      <c r="F47" s="258">
        <f t="shared" si="1"/>
        <v>40</v>
      </c>
      <c r="G47" s="255"/>
      <c r="H47" s="255">
        <v>6</v>
      </c>
      <c r="I47" s="258">
        <f t="shared" si="2"/>
        <v>60</v>
      </c>
    </row>
    <row r="48" spans="1:9" ht="13.9" customHeight="1">
      <c r="A48" s="37" t="s">
        <v>305</v>
      </c>
      <c r="B48" s="257">
        <f t="shared" si="0"/>
        <v>5</v>
      </c>
      <c r="C48" s="258">
        <f t="shared" si="3"/>
        <v>0.76804915514592931</v>
      </c>
      <c r="E48" s="255">
        <v>3</v>
      </c>
      <c r="F48" s="258">
        <f t="shared" si="1"/>
        <v>60</v>
      </c>
      <c r="G48" s="255"/>
      <c r="H48" s="255">
        <v>2</v>
      </c>
      <c r="I48" s="258">
        <f t="shared" si="2"/>
        <v>40</v>
      </c>
    </row>
    <row r="49" spans="1:9" ht="13.9" customHeight="1">
      <c r="A49" s="37" t="s">
        <v>410</v>
      </c>
      <c r="B49" s="257">
        <f t="shared" si="0"/>
        <v>12</v>
      </c>
      <c r="C49" s="258">
        <f t="shared" si="3"/>
        <v>1.8433179723502304</v>
      </c>
      <c r="E49" s="255">
        <v>5</v>
      </c>
      <c r="F49" s="258">
        <f t="shared" si="1"/>
        <v>41.666666666666671</v>
      </c>
      <c r="G49" s="255"/>
      <c r="H49" s="255">
        <v>7</v>
      </c>
      <c r="I49" s="258">
        <f t="shared" si="2"/>
        <v>58.333333333333336</v>
      </c>
    </row>
    <row r="50" spans="1:9" ht="13.9" customHeight="1">
      <c r="A50" s="37" t="s">
        <v>247</v>
      </c>
      <c r="B50" s="257">
        <f t="shared" si="0"/>
        <v>5</v>
      </c>
      <c r="C50" s="258">
        <f t="shared" si="3"/>
        <v>0.76804915514592931</v>
      </c>
      <c r="E50" s="255">
        <v>4</v>
      </c>
      <c r="F50" s="258">
        <f t="shared" si="1"/>
        <v>80</v>
      </c>
      <c r="G50" s="255"/>
      <c r="H50" s="255">
        <v>1</v>
      </c>
      <c r="I50" s="258">
        <f t="shared" si="2"/>
        <v>20</v>
      </c>
    </row>
    <row r="51" spans="1:9" ht="13.9" customHeight="1">
      <c r="A51" s="37" t="s">
        <v>306</v>
      </c>
      <c r="B51" s="257">
        <f t="shared" si="0"/>
        <v>2</v>
      </c>
      <c r="C51" s="258">
        <f t="shared" si="3"/>
        <v>0.30721966205837176</v>
      </c>
      <c r="E51" s="268">
        <v>0</v>
      </c>
      <c r="F51" s="258">
        <f t="shared" si="1"/>
        <v>0</v>
      </c>
      <c r="G51" s="268"/>
      <c r="H51" s="255">
        <v>2</v>
      </c>
      <c r="I51" s="258">
        <f t="shared" si="2"/>
        <v>100</v>
      </c>
    </row>
    <row r="52" spans="1:9" ht="13.9" customHeight="1">
      <c r="A52" s="37" t="s">
        <v>307</v>
      </c>
      <c r="B52" s="257">
        <f t="shared" si="0"/>
        <v>11</v>
      </c>
      <c r="C52" s="258">
        <f t="shared" si="3"/>
        <v>1.6897081413210446</v>
      </c>
      <c r="E52" s="255">
        <v>6</v>
      </c>
      <c r="F52" s="258">
        <f t="shared" si="1"/>
        <v>54.54545454545454</v>
      </c>
      <c r="G52" s="255"/>
      <c r="H52" s="255">
        <v>5</v>
      </c>
      <c r="I52" s="258">
        <f t="shared" si="2"/>
        <v>45.454545454545453</v>
      </c>
    </row>
    <row r="53" spans="1:9" ht="13.9" customHeight="1">
      <c r="A53" s="37" t="s">
        <v>113</v>
      </c>
      <c r="B53" s="257">
        <f t="shared" si="0"/>
        <v>11</v>
      </c>
      <c r="C53" s="258">
        <f t="shared" si="3"/>
        <v>1.6897081413210446</v>
      </c>
      <c r="E53" s="255">
        <v>3</v>
      </c>
      <c r="F53" s="258">
        <f t="shared" si="1"/>
        <v>27.27272727272727</v>
      </c>
      <c r="G53" s="255"/>
      <c r="H53" s="255">
        <v>8</v>
      </c>
      <c r="I53" s="258">
        <f t="shared" si="2"/>
        <v>72.727272727272734</v>
      </c>
    </row>
    <row r="54" spans="1:9" ht="12.75" customHeight="1">
      <c r="A54" s="37" t="s">
        <v>632</v>
      </c>
      <c r="B54" s="257">
        <f t="shared" si="0"/>
        <v>5</v>
      </c>
      <c r="C54" s="258">
        <f t="shared" si="3"/>
        <v>0.76804915514592931</v>
      </c>
      <c r="E54" s="255">
        <v>3</v>
      </c>
      <c r="F54" s="258">
        <f t="shared" si="1"/>
        <v>60</v>
      </c>
      <c r="G54" s="255"/>
      <c r="H54" s="255">
        <v>2</v>
      </c>
      <c r="I54" s="258">
        <f t="shared" si="2"/>
        <v>40</v>
      </c>
    </row>
    <row r="55" spans="1:9" ht="13.9" customHeight="1">
      <c r="A55" s="37" t="s">
        <v>633</v>
      </c>
      <c r="B55" s="257">
        <f t="shared" si="0"/>
        <v>1</v>
      </c>
      <c r="C55" s="258">
        <f t="shared" si="3"/>
        <v>0.15360983102918588</v>
      </c>
      <c r="E55" s="268">
        <v>0</v>
      </c>
      <c r="F55" s="258">
        <f t="shared" si="1"/>
        <v>0</v>
      </c>
      <c r="G55" s="268"/>
      <c r="H55" s="255">
        <v>1</v>
      </c>
      <c r="I55" s="258">
        <f t="shared" si="2"/>
        <v>100</v>
      </c>
    </row>
    <row r="56" spans="1:9" ht="13.9" customHeight="1">
      <c r="A56" s="37" t="s">
        <v>634</v>
      </c>
      <c r="B56" s="257">
        <f t="shared" si="0"/>
        <v>2</v>
      </c>
      <c r="C56" s="258">
        <f t="shared" si="3"/>
        <v>0.30721966205837176</v>
      </c>
      <c r="E56" s="255">
        <v>2</v>
      </c>
      <c r="F56" s="258">
        <f t="shared" si="1"/>
        <v>100</v>
      </c>
      <c r="G56" s="255"/>
      <c r="H56" s="268">
        <v>0</v>
      </c>
      <c r="I56" s="258">
        <f t="shared" si="2"/>
        <v>0</v>
      </c>
    </row>
    <row r="57" spans="1:9" ht="13.9" customHeight="1">
      <c r="A57" s="37" t="s">
        <v>472</v>
      </c>
      <c r="B57" s="257">
        <f t="shared" si="0"/>
        <v>10</v>
      </c>
      <c r="C57" s="258">
        <f t="shared" si="3"/>
        <v>1.5360983102918586</v>
      </c>
      <c r="E57" s="255">
        <v>9</v>
      </c>
      <c r="F57" s="258">
        <f t="shared" si="1"/>
        <v>90</v>
      </c>
      <c r="G57" s="255"/>
      <c r="H57" s="255">
        <v>1</v>
      </c>
      <c r="I57" s="258">
        <f t="shared" si="2"/>
        <v>10</v>
      </c>
    </row>
    <row r="58" spans="1:9" ht="13.9" customHeight="1">
      <c r="A58" s="37" t="s">
        <v>411</v>
      </c>
      <c r="B58" s="257">
        <f t="shared" si="0"/>
        <v>4</v>
      </c>
      <c r="C58" s="258">
        <f t="shared" si="3"/>
        <v>0.61443932411674351</v>
      </c>
      <c r="E58" s="255">
        <v>4</v>
      </c>
      <c r="F58" s="258">
        <f t="shared" si="1"/>
        <v>100</v>
      </c>
      <c r="G58" s="255"/>
      <c r="H58" s="268">
        <v>0</v>
      </c>
      <c r="I58" s="258">
        <f t="shared" si="2"/>
        <v>0</v>
      </c>
    </row>
    <row r="59" spans="1:9" ht="13.9" customHeight="1">
      <c r="A59" s="37" t="s">
        <v>412</v>
      </c>
      <c r="B59" s="257">
        <f t="shared" si="0"/>
        <v>6</v>
      </c>
      <c r="C59" s="258">
        <f t="shared" si="3"/>
        <v>0.92165898617511521</v>
      </c>
      <c r="E59" s="255">
        <v>2</v>
      </c>
      <c r="F59" s="258">
        <f t="shared" si="1"/>
        <v>33.333333333333329</v>
      </c>
      <c r="G59" s="255"/>
      <c r="H59" s="255">
        <v>4</v>
      </c>
      <c r="I59" s="258">
        <f t="shared" si="2"/>
        <v>66.666666666666657</v>
      </c>
    </row>
    <row r="60" spans="1:9" ht="13.9" customHeight="1">
      <c r="A60" s="37" t="s">
        <v>105</v>
      </c>
      <c r="B60" s="257">
        <f t="shared" si="0"/>
        <v>12</v>
      </c>
      <c r="C60" s="258">
        <f t="shared" si="3"/>
        <v>1.8433179723502304</v>
      </c>
      <c r="E60" s="255">
        <v>1</v>
      </c>
      <c r="F60" s="258">
        <f t="shared" si="1"/>
        <v>8.3333333333333321</v>
      </c>
      <c r="G60" s="255"/>
      <c r="H60" s="255">
        <v>11</v>
      </c>
      <c r="I60" s="258">
        <f t="shared" si="2"/>
        <v>91.666666666666657</v>
      </c>
    </row>
    <row r="61" spans="1:9" ht="13.9" customHeight="1">
      <c r="A61" s="37" t="s">
        <v>121</v>
      </c>
      <c r="B61" s="257">
        <f t="shared" si="0"/>
        <v>5</v>
      </c>
      <c r="C61" s="258">
        <f t="shared" si="3"/>
        <v>0.76804915514592931</v>
      </c>
      <c r="E61" s="255">
        <v>1</v>
      </c>
      <c r="F61" s="258">
        <f t="shared" si="1"/>
        <v>20</v>
      </c>
      <c r="G61" s="255"/>
      <c r="H61" s="255">
        <v>4</v>
      </c>
      <c r="I61" s="258">
        <f t="shared" si="2"/>
        <v>80</v>
      </c>
    </row>
    <row r="62" spans="1:9" ht="13.9" customHeight="1">
      <c r="A62" s="37" t="s">
        <v>413</v>
      </c>
      <c r="B62" s="257">
        <f t="shared" si="0"/>
        <v>3</v>
      </c>
      <c r="C62" s="258">
        <f t="shared" si="3"/>
        <v>0.46082949308755761</v>
      </c>
      <c r="E62" s="255">
        <v>2</v>
      </c>
      <c r="F62" s="258">
        <f t="shared" si="1"/>
        <v>66.666666666666657</v>
      </c>
      <c r="G62" s="255"/>
      <c r="H62" s="255">
        <v>1</v>
      </c>
      <c r="I62" s="258">
        <f t="shared" si="2"/>
        <v>33.333333333333329</v>
      </c>
    </row>
    <row r="63" spans="1:9" ht="13.9" customHeight="1">
      <c r="A63" s="37" t="s">
        <v>308</v>
      </c>
      <c r="B63" s="257">
        <f t="shared" si="0"/>
        <v>8</v>
      </c>
      <c r="C63" s="258">
        <f t="shared" si="3"/>
        <v>1.228878648233487</v>
      </c>
      <c r="E63" s="255">
        <v>5</v>
      </c>
      <c r="F63" s="258">
        <f t="shared" si="1"/>
        <v>62.5</v>
      </c>
      <c r="G63" s="255"/>
      <c r="H63" s="268">
        <v>3</v>
      </c>
      <c r="I63" s="258">
        <f t="shared" si="2"/>
        <v>37.5</v>
      </c>
    </row>
    <row r="64" spans="1:9" ht="13.9" customHeight="1">
      <c r="A64" s="37" t="s">
        <v>414</v>
      </c>
      <c r="B64" s="257">
        <f t="shared" si="0"/>
        <v>6</v>
      </c>
      <c r="C64" s="258">
        <f t="shared" si="3"/>
        <v>0.92165898617511521</v>
      </c>
      <c r="E64" s="255">
        <v>6</v>
      </c>
      <c r="F64" s="258">
        <f t="shared" si="1"/>
        <v>100</v>
      </c>
      <c r="G64" s="255"/>
      <c r="H64" s="268">
        <v>0</v>
      </c>
      <c r="I64" s="258">
        <f t="shared" si="2"/>
        <v>0</v>
      </c>
    </row>
    <row r="65" spans="1:9" ht="13.9" customHeight="1">
      <c r="A65" s="37" t="s">
        <v>580</v>
      </c>
      <c r="B65" s="257">
        <f t="shared" si="0"/>
        <v>5</v>
      </c>
      <c r="C65" s="258">
        <f t="shared" si="3"/>
        <v>0.76804915514592931</v>
      </c>
      <c r="E65" s="255">
        <v>3</v>
      </c>
      <c r="F65" s="258">
        <f t="shared" si="1"/>
        <v>60</v>
      </c>
      <c r="G65" s="255"/>
      <c r="H65" s="255">
        <v>2</v>
      </c>
      <c r="I65" s="258">
        <f t="shared" si="2"/>
        <v>40</v>
      </c>
    </row>
    <row r="66" spans="1:9" ht="13.9" customHeight="1">
      <c r="A66" s="37" t="s">
        <v>169</v>
      </c>
      <c r="B66" s="257">
        <f t="shared" si="0"/>
        <v>2</v>
      </c>
      <c r="C66" s="258">
        <f t="shared" si="3"/>
        <v>0.30721966205837176</v>
      </c>
      <c r="E66" s="255">
        <v>1</v>
      </c>
      <c r="F66" s="258">
        <f t="shared" si="1"/>
        <v>50</v>
      </c>
      <c r="G66" s="255"/>
      <c r="H66" s="255">
        <v>1</v>
      </c>
      <c r="I66" s="258">
        <f t="shared" si="2"/>
        <v>50</v>
      </c>
    </row>
    <row r="67" spans="1:9" ht="13.9" customHeight="1">
      <c r="A67" s="37" t="s">
        <v>144</v>
      </c>
      <c r="B67" s="257">
        <f t="shared" si="0"/>
        <v>1</v>
      </c>
      <c r="C67" s="258">
        <f t="shared" si="3"/>
        <v>0.15360983102918588</v>
      </c>
      <c r="E67" s="255">
        <v>1</v>
      </c>
      <c r="F67" s="258">
        <f t="shared" si="1"/>
        <v>100</v>
      </c>
      <c r="G67" s="255"/>
      <c r="H67" s="268">
        <v>0</v>
      </c>
      <c r="I67" s="258">
        <f t="shared" si="2"/>
        <v>0</v>
      </c>
    </row>
    <row r="68" spans="1:9" ht="13.9" customHeight="1">
      <c r="A68" s="37" t="s">
        <v>415</v>
      </c>
      <c r="B68" s="257">
        <f t="shared" si="0"/>
        <v>4</v>
      </c>
      <c r="C68" s="258">
        <f t="shared" si="3"/>
        <v>0.61443932411674351</v>
      </c>
      <c r="E68" s="255">
        <v>1</v>
      </c>
      <c r="F68" s="258">
        <f t="shared" si="1"/>
        <v>25</v>
      </c>
      <c r="G68" s="255"/>
      <c r="H68" s="255">
        <v>3</v>
      </c>
      <c r="I68" s="258">
        <f t="shared" si="2"/>
        <v>75</v>
      </c>
    </row>
    <row r="69" spans="1:9" ht="13.9" customHeight="1">
      <c r="A69" s="37" t="s">
        <v>148</v>
      </c>
      <c r="B69" s="257">
        <f t="shared" si="0"/>
        <v>6</v>
      </c>
      <c r="C69" s="258">
        <f t="shared" si="3"/>
        <v>0.92165898617511521</v>
      </c>
      <c r="E69" s="255">
        <v>1</v>
      </c>
      <c r="F69" s="258">
        <f t="shared" si="1"/>
        <v>16.666666666666664</v>
      </c>
      <c r="G69" s="255"/>
      <c r="H69" s="255">
        <v>5</v>
      </c>
      <c r="I69" s="258">
        <f t="shared" si="2"/>
        <v>83.333333333333343</v>
      </c>
    </row>
    <row r="70" spans="1:9" ht="13.9" customHeight="1">
      <c r="A70" s="37" t="s">
        <v>581</v>
      </c>
      <c r="B70" s="257">
        <f t="shared" si="0"/>
        <v>1</v>
      </c>
      <c r="C70" s="258">
        <f t="shared" si="3"/>
        <v>0.15360983102918588</v>
      </c>
      <c r="E70" s="255">
        <v>1</v>
      </c>
      <c r="F70" s="258">
        <f t="shared" si="1"/>
        <v>100</v>
      </c>
      <c r="G70" s="255"/>
      <c r="H70" s="268">
        <v>0</v>
      </c>
      <c r="I70" s="258">
        <f t="shared" si="2"/>
        <v>0</v>
      </c>
    </row>
    <row r="71" spans="1:9" ht="13.9" customHeight="1">
      <c r="A71" s="37" t="s">
        <v>416</v>
      </c>
      <c r="B71" s="257">
        <f t="shared" si="0"/>
        <v>8</v>
      </c>
      <c r="C71" s="258">
        <f t="shared" si="3"/>
        <v>1.228878648233487</v>
      </c>
      <c r="E71" s="255">
        <v>7</v>
      </c>
      <c r="F71" s="258">
        <f t="shared" si="1"/>
        <v>87.5</v>
      </c>
      <c r="G71" s="255"/>
      <c r="H71" s="255">
        <v>1</v>
      </c>
      <c r="I71" s="258">
        <f t="shared" si="2"/>
        <v>12.5</v>
      </c>
    </row>
    <row r="72" spans="1:9" ht="13.9" customHeight="1">
      <c r="A72" s="37" t="s">
        <v>417</v>
      </c>
      <c r="B72" s="257">
        <f t="shared" si="0"/>
        <v>2</v>
      </c>
      <c r="C72" s="258">
        <f t="shared" si="3"/>
        <v>0.30721966205837176</v>
      </c>
      <c r="E72" s="255">
        <v>2</v>
      </c>
      <c r="F72" s="258">
        <f t="shared" si="1"/>
        <v>100</v>
      </c>
      <c r="G72" s="255"/>
      <c r="H72" s="268">
        <v>0</v>
      </c>
      <c r="I72" s="258">
        <f t="shared" si="2"/>
        <v>0</v>
      </c>
    </row>
    <row r="73" spans="1:9" ht="13.9" customHeight="1">
      <c r="A73" s="37" t="s">
        <v>107</v>
      </c>
      <c r="B73" s="257">
        <f t="shared" si="0"/>
        <v>4</v>
      </c>
      <c r="C73" s="258">
        <f t="shared" si="3"/>
        <v>0.61443932411674351</v>
      </c>
      <c r="E73" s="255">
        <v>2</v>
      </c>
      <c r="F73" s="258">
        <f t="shared" si="1"/>
        <v>50</v>
      </c>
      <c r="G73" s="255"/>
      <c r="H73" s="255">
        <v>2</v>
      </c>
      <c r="I73" s="258">
        <f t="shared" si="2"/>
        <v>50</v>
      </c>
    </row>
    <row r="74" spans="1:9" ht="13.9" customHeight="1">
      <c r="A74" s="37" t="s">
        <v>418</v>
      </c>
      <c r="B74" s="257">
        <f t="shared" si="0"/>
        <v>9</v>
      </c>
      <c r="C74" s="258">
        <f t="shared" si="3"/>
        <v>1.3824884792626728</v>
      </c>
      <c r="E74" s="255">
        <v>5</v>
      </c>
      <c r="F74" s="258">
        <f t="shared" si="1"/>
        <v>55.555555555555557</v>
      </c>
      <c r="G74" s="255"/>
      <c r="H74" s="255">
        <v>4</v>
      </c>
      <c r="I74" s="258">
        <f t="shared" si="2"/>
        <v>44.444444444444443</v>
      </c>
    </row>
    <row r="75" spans="1:9" ht="13.9" customHeight="1">
      <c r="A75" s="37" t="s">
        <v>421</v>
      </c>
      <c r="B75" s="257">
        <f t="shared" si="0"/>
        <v>2</v>
      </c>
      <c r="C75" s="258">
        <f t="shared" si="3"/>
        <v>0.30721966205837176</v>
      </c>
      <c r="E75" s="255">
        <v>2</v>
      </c>
      <c r="F75" s="258">
        <f t="shared" si="1"/>
        <v>100</v>
      </c>
      <c r="G75" s="255"/>
      <c r="H75" s="268">
        <v>0</v>
      </c>
      <c r="I75" s="258">
        <f t="shared" si="2"/>
        <v>0</v>
      </c>
    </row>
    <row r="76" spans="1:9" ht="13.9" customHeight="1">
      <c r="A76" s="37" t="s">
        <v>120</v>
      </c>
      <c r="B76" s="257">
        <f t="shared" ref="B76:B85" si="4">IF($A76&lt;&gt;0,E76+H76,"")</f>
        <v>8</v>
      </c>
      <c r="C76" s="258">
        <f t="shared" si="3"/>
        <v>1.228878648233487</v>
      </c>
      <c r="E76" s="255">
        <v>5</v>
      </c>
      <c r="F76" s="258">
        <f t="shared" si="1"/>
        <v>62.5</v>
      </c>
      <c r="G76" s="255"/>
      <c r="H76" s="255">
        <v>3</v>
      </c>
      <c r="I76" s="258">
        <f t="shared" si="2"/>
        <v>37.5</v>
      </c>
    </row>
    <row r="77" spans="1:9" ht="13.9" customHeight="1">
      <c r="A77" s="37" t="s">
        <v>108</v>
      </c>
      <c r="B77" s="257">
        <f t="shared" si="4"/>
        <v>5</v>
      </c>
      <c r="C77" s="258">
        <f t="shared" si="3"/>
        <v>0.76804915514592931</v>
      </c>
      <c r="E77" s="268">
        <v>0</v>
      </c>
      <c r="F77" s="258">
        <f t="shared" si="1"/>
        <v>0</v>
      </c>
      <c r="G77" s="268"/>
      <c r="H77" s="255">
        <v>5</v>
      </c>
      <c r="I77" s="258">
        <f t="shared" si="2"/>
        <v>100</v>
      </c>
    </row>
    <row r="78" spans="1:9" ht="13.9" customHeight="1">
      <c r="A78" s="37" t="s">
        <v>419</v>
      </c>
      <c r="B78" s="257">
        <f t="shared" si="4"/>
        <v>4</v>
      </c>
      <c r="C78" s="258">
        <f t="shared" si="3"/>
        <v>0.61443932411674351</v>
      </c>
      <c r="E78" s="255">
        <v>1</v>
      </c>
      <c r="F78" s="258">
        <f t="shared" ref="F78:F85" si="5">IF($A78&lt;&gt;"",E78/$B78*100,"")</f>
        <v>25</v>
      </c>
      <c r="G78" s="255"/>
      <c r="H78" s="255">
        <v>3</v>
      </c>
      <c r="I78" s="258">
        <f t="shared" ref="I78:I85" si="6">IF($A78&lt;&gt;"",H78/$B78*100,"")</f>
        <v>75</v>
      </c>
    </row>
    <row r="79" spans="1:9" ht="13.9" customHeight="1">
      <c r="A79" s="37" t="s">
        <v>467</v>
      </c>
      <c r="B79" s="257">
        <f t="shared" si="4"/>
        <v>9</v>
      </c>
      <c r="C79" s="258">
        <f t="shared" si="3"/>
        <v>1.3824884792626728</v>
      </c>
      <c r="E79" s="255">
        <v>5</v>
      </c>
      <c r="F79" s="258">
        <f t="shared" si="5"/>
        <v>55.555555555555557</v>
      </c>
      <c r="G79" s="255"/>
      <c r="H79" s="255">
        <v>4</v>
      </c>
      <c r="I79" s="258">
        <f t="shared" si="6"/>
        <v>44.444444444444443</v>
      </c>
    </row>
    <row r="80" spans="1:9" ht="13.9" customHeight="1">
      <c r="A80" s="269" t="s">
        <v>119</v>
      </c>
      <c r="B80" s="257">
        <f t="shared" si="4"/>
        <v>5</v>
      </c>
      <c r="C80" s="258">
        <f t="shared" ref="C80:C85" si="7">IF($A80&lt;&gt;"",$B80/$B$11*100,"")</f>
        <v>0.76804915514592931</v>
      </c>
      <c r="E80" s="255">
        <v>4</v>
      </c>
      <c r="F80" s="258">
        <f t="shared" si="5"/>
        <v>80</v>
      </c>
      <c r="G80" s="255"/>
      <c r="H80" s="255">
        <v>1</v>
      </c>
      <c r="I80" s="258">
        <f t="shared" si="6"/>
        <v>20</v>
      </c>
    </row>
    <row r="81" spans="1:9" ht="13.9" customHeight="1">
      <c r="A81" s="269"/>
      <c r="B81" s="257" t="str">
        <f t="shared" si="4"/>
        <v/>
      </c>
      <c r="C81" s="258" t="str">
        <f t="shared" si="7"/>
        <v/>
      </c>
      <c r="E81" s="255"/>
      <c r="F81" s="266" t="str">
        <f t="shared" si="5"/>
        <v/>
      </c>
      <c r="G81" s="255"/>
      <c r="H81" s="268">
        <v>0</v>
      </c>
      <c r="I81" s="258" t="str">
        <f t="shared" si="6"/>
        <v/>
      </c>
    </row>
    <row r="82" spans="1:9" ht="13.9" customHeight="1">
      <c r="A82" s="251" t="s">
        <v>300</v>
      </c>
      <c r="B82" s="257">
        <f t="shared" si="4"/>
        <v>247</v>
      </c>
      <c r="C82" s="258">
        <f t="shared" si="7"/>
        <v>37.941628264208909</v>
      </c>
      <c r="D82" s="252"/>
      <c r="E82" s="267">
        <f>SUM(E83:E85)</f>
        <v>133</v>
      </c>
      <c r="F82" s="266">
        <f t="shared" si="5"/>
        <v>53.846153846153847</v>
      </c>
      <c r="G82" s="270"/>
      <c r="H82" s="267">
        <f>SUM(H83:H85)</f>
        <v>114</v>
      </c>
      <c r="I82" s="266">
        <f t="shared" si="6"/>
        <v>46.153846153846153</v>
      </c>
    </row>
    <row r="83" spans="1:9" ht="13.9" customHeight="1">
      <c r="A83" s="37" t="s">
        <v>304</v>
      </c>
      <c r="B83" s="257">
        <f t="shared" si="4"/>
        <v>32</v>
      </c>
      <c r="C83" s="258">
        <f t="shared" si="7"/>
        <v>4.9155145929339481</v>
      </c>
      <c r="E83" s="255">
        <v>19</v>
      </c>
      <c r="F83" s="258">
        <f t="shared" si="5"/>
        <v>59.375</v>
      </c>
      <c r="G83" s="255"/>
      <c r="H83" s="255">
        <v>13</v>
      </c>
      <c r="I83" s="258">
        <f t="shared" si="6"/>
        <v>40.625</v>
      </c>
    </row>
    <row r="84" spans="1:9" ht="13.9" customHeight="1">
      <c r="A84" s="37" t="s">
        <v>420</v>
      </c>
      <c r="B84" s="257">
        <f t="shared" si="4"/>
        <v>202</v>
      </c>
      <c r="C84" s="258">
        <f t="shared" si="7"/>
        <v>31.029185867895549</v>
      </c>
      <c r="E84" s="255">
        <v>104</v>
      </c>
      <c r="F84" s="258">
        <f t="shared" si="5"/>
        <v>51.485148514851488</v>
      </c>
      <c r="G84" s="255"/>
      <c r="H84" s="255">
        <v>98</v>
      </c>
      <c r="I84" s="258">
        <f>IF($A84&lt;&gt;"",H84/$B84*100,"")</f>
        <v>48.514851485148512</v>
      </c>
    </row>
    <row r="85" spans="1:9" ht="13.9" customHeight="1" thickBot="1">
      <c r="A85" s="37" t="s">
        <v>418</v>
      </c>
      <c r="B85" s="257">
        <f t="shared" si="4"/>
        <v>13</v>
      </c>
      <c r="C85" s="258">
        <f t="shared" si="7"/>
        <v>1.9969278033794162</v>
      </c>
      <c r="E85" s="255">
        <v>10</v>
      </c>
      <c r="F85" s="258">
        <f t="shared" si="5"/>
        <v>76.923076923076934</v>
      </c>
      <c r="G85" s="255"/>
      <c r="H85" s="255">
        <v>3</v>
      </c>
      <c r="I85" s="258">
        <f t="shared" si="6"/>
        <v>23.076923076923077</v>
      </c>
    </row>
    <row r="86" spans="1:9" ht="3.75" customHeight="1">
      <c r="A86" s="244"/>
      <c r="B86" s="259"/>
      <c r="C86" s="260"/>
      <c r="D86" s="245"/>
      <c r="E86" s="259"/>
      <c r="F86" s="260"/>
      <c r="G86" s="245"/>
      <c r="H86" s="259"/>
      <c r="I86" s="260"/>
    </row>
    <row r="87" spans="1:9" ht="16.5">
      <c r="A87" s="271" t="s">
        <v>473</v>
      </c>
      <c r="D87" s="242"/>
      <c r="G87" s="242"/>
    </row>
    <row r="88" spans="1:9">
      <c r="A88" s="37" t="s">
        <v>393</v>
      </c>
      <c r="D88" s="242"/>
      <c r="G88" s="242"/>
    </row>
    <row r="89" spans="1:9" ht="3.75" customHeight="1"/>
    <row r="90" spans="1:9">
      <c r="A90" s="37" t="s">
        <v>387</v>
      </c>
    </row>
    <row r="91" spans="1:9">
      <c r="A91" s="37" t="s">
        <v>186</v>
      </c>
    </row>
  </sheetData>
  <mergeCells count="2">
    <mergeCell ref="E7:F7"/>
    <mergeCell ref="H7:I7"/>
  </mergeCells>
  <printOptions horizontalCentered="1" verticalCentered="1"/>
  <pageMargins left="0" right="0" top="0" bottom="0" header="0" footer="0"/>
  <pageSetup scale="65" orientation="portrait" horizont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B74EB-83E7-4F65-BD62-2ED80AD4E588}">
  <dimension ref="A1:K60"/>
  <sheetViews>
    <sheetView workbookViewId="0">
      <selection activeCell="A2" sqref="A2"/>
    </sheetView>
  </sheetViews>
  <sheetFormatPr baseColWidth="10" defaultColWidth="8.85546875" defaultRowHeight="15"/>
  <cols>
    <col min="1" max="1" width="45.140625" style="272" customWidth="1"/>
    <col min="2" max="3" width="10.85546875" style="273" customWidth="1"/>
    <col min="4" max="4" width="3.140625" style="273" customWidth="1"/>
    <col min="5" max="6" width="10.85546875" style="273" customWidth="1"/>
    <col min="7" max="7" width="3.140625" style="273" customWidth="1"/>
    <col min="8" max="8" width="10.85546875" style="273" customWidth="1"/>
    <col min="9" max="9" width="12.85546875" style="274" customWidth="1"/>
    <col min="10" max="256" width="8.85546875" style="69"/>
    <col min="257" max="257" width="45.140625" style="69" customWidth="1"/>
    <col min="258" max="259" width="10.85546875" style="69" customWidth="1"/>
    <col min="260" max="260" width="3.140625" style="69" customWidth="1"/>
    <col min="261" max="262" width="10.85546875" style="69" customWidth="1"/>
    <col min="263" max="263" width="3.140625" style="69" customWidth="1"/>
    <col min="264" max="264" width="10.85546875" style="69" customWidth="1"/>
    <col min="265" max="265" width="12.85546875" style="69" customWidth="1"/>
    <col min="266" max="512" width="8.85546875" style="69"/>
    <col min="513" max="513" width="45.140625" style="69" customWidth="1"/>
    <col min="514" max="515" width="10.85546875" style="69" customWidth="1"/>
    <col min="516" max="516" width="3.140625" style="69" customWidth="1"/>
    <col min="517" max="518" width="10.85546875" style="69" customWidth="1"/>
    <col min="519" max="519" width="3.140625" style="69" customWidth="1"/>
    <col min="520" max="520" width="10.85546875" style="69" customWidth="1"/>
    <col min="521" max="521" width="12.85546875" style="69" customWidth="1"/>
    <col min="522" max="768" width="8.85546875" style="69"/>
    <col min="769" max="769" width="45.140625" style="69" customWidth="1"/>
    <col min="770" max="771" width="10.85546875" style="69" customWidth="1"/>
    <col min="772" max="772" width="3.140625" style="69" customWidth="1"/>
    <col min="773" max="774" width="10.85546875" style="69" customWidth="1"/>
    <col min="775" max="775" width="3.140625" style="69" customWidth="1"/>
    <col min="776" max="776" width="10.85546875" style="69" customWidth="1"/>
    <col min="777" max="777" width="12.85546875" style="69" customWidth="1"/>
    <col min="778" max="1024" width="8.85546875" style="69"/>
    <col min="1025" max="1025" width="45.140625" style="69" customWidth="1"/>
    <col min="1026" max="1027" width="10.85546875" style="69" customWidth="1"/>
    <col min="1028" max="1028" width="3.140625" style="69" customWidth="1"/>
    <col min="1029" max="1030" width="10.85546875" style="69" customWidth="1"/>
    <col min="1031" max="1031" width="3.140625" style="69" customWidth="1"/>
    <col min="1032" max="1032" width="10.85546875" style="69" customWidth="1"/>
    <col min="1033" max="1033" width="12.85546875" style="69" customWidth="1"/>
    <col min="1034" max="1280" width="8.85546875" style="69"/>
    <col min="1281" max="1281" width="45.140625" style="69" customWidth="1"/>
    <col min="1282" max="1283" width="10.85546875" style="69" customWidth="1"/>
    <col min="1284" max="1284" width="3.140625" style="69" customWidth="1"/>
    <col min="1285" max="1286" width="10.85546875" style="69" customWidth="1"/>
    <col min="1287" max="1287" width="3.140625" style="69" customWidth="1"/>
    <col min="1288" max="1288" width="10.85546875" style="69" customWidth="1"/>
    <col min="1289" max="1289" width="12.85546875" style="69" customWidth="1"/>
    <col min="1290" max="1536" width="8.85546875" style="69"/>
    <col min="1537" max="1537" width="45.140625" style="69" customWidth="1"/>
    <col min="1538" max="1539" width="10.85546875" style="69" customWidth="1"/>
    <col min="1540" max="1540" width="3.140625" style="69" customWidth="1"/>
    <col min="1541" max="1542" width="10.85546875" style="69" customWidth="1"/>
    <col min="1543" max="1543" width="3.140625" style="69" customWidth="1"/>
    <col min="1544" max="1544" width="10.85546875" style="69" customWidth="1"/>
    <col min="1545" max="1545" width="12.85546875" style="69" customWidth="1"/>
    <col min="1546" max="1792" width="8.85546875" style="69"/>
    <col min="1793" max="1793" width="45.140625" style="69" customWidth="1"/>
    <col min="1794" max="1795" width="10.85546875" style="69" customWidth="1"/>
    <col min="1796" max="1796" width="3.140625" style="69" customWidth="1"/>
    <col min="1797" max="1798" width="10.85546875" style="69" customWidth="1"/>
    <col min="1799" max="1799" width="3.140625" style="69" customWidth="1"/>
    <col min="1800" max="1800" width="10.85546875" style="69" customWidth="1"/>
    <col min="1801" max="1801" width="12.85546875" style="69" customWidth="1"/>
    <col min="1802" max="2048" width="8.85546875" style="69"/>
    <col min="2049" max="2049" width="45.140625" style="69" customWidth="1"/>
    <col min="2050" max="2051" width="10.85546875" style="69" customWidth="1"/>
    <col min="2052" max="2052" width="3.140625" style="69" customWidth="1"/>
    <col min="2053" max="2054" width="10.85546875" style="69" customWidth="1"/>
    <col min="2055" max="2055" width="3.140625" style="69" customWidth="1"/>
    <col min="2056" max="2056" width="10.85546875" style="69" customWidth="1"/>
    <col min="2057" max="2057" width="12.85546875" style="69" customWidth="1"/>
    <col min="2058" max="2304" width="8.85546875" style="69"/>
    <col min="2305" max="2305" width="45.140625" style="69" customWidth="1"/>
    <col min="2306" max="2307" width="10.85546875" style="69" customWidth="1"/>
    <col min="2308" max="2308" width="3.140625" style="69" customWidth="1"/>
    <col min="2309" max="2310" width="10.85546875" style="69" customWidth="1"/>
    <col min="2311" max="2311" width="3.140625" style="69" customWidth="1"/>
    <col min="2312" max="2312" width="10.85546875" style="69" customWidth="1"/>
    <col min="2313" max="2313" width="12.85546875" style="69" customWidth="1"/>
    <col min="2314" max="2560" width="8.85546875" style="69"/>
    <col min="2561" max="2561" width="45.140625" style="69" customWidth="1"/>
    <col min="2562" max="2563" width="10.85546875" style="69" customWidth="1"/>
    <col min="2564" max="2564" width="3.140625" style="69" customWidth="1"/>
    <col min="2565" max="2566" width="10.85546875" style="69" customWidth="1"/>
    <col min="2567" max="2567" width="3.140625" style="69" customWidth="1"/>
    <col min="2568" max="2568" width="10.85546875" style="69" customWidth="1"/>
    <col min="2569" max="2569" width="12.85546875" style="69" customWidth="1"/>
    <col min="2570" max="2816" width="8.85546875" style="69"/>
    <col min="2817" max="2817" width="45.140625" style="69" customWidth="1"/>
    <col min="2818" max="2819" width="10.85546875" style="69" customWidth="1"/>
    <col min="2820" max="2820" width="3.140625" style="69" customWidth="1"/>
    <col min="2821" max="2822" width="10.85546875" style="69" customWidth="1"/>
    <col min="2823" max="2823" width="3.140625" style="69" customWidth="1"/>
    <col min="2824" max="2824" width="10.85546875" style="69" customWidth="1"/>
    <col min="2825" max="2825" width="12.85546875" style="69" customWidth="1"/>
    <col min="2826" max="3072" width="8.85546875" style="69"/>
    <col min="3073" max="3073" width="45.140625" style="69" customWidth="1"/>
    <col min="3074" max="3075" width="10.85546875" style="69" customWidth="1"/>
    <col min="3076" max="3076" width="3.140625" style="69" customWidth="1"/>
    <col min="3077" max="3078" width="10.85546875" style="69" customWidth="1"/>
    <col min="3079" max="3079" width="3.140625" style="69" customWidth="1"/>
    <col min="3080" max="3080" width="10.85546875" style="69" customWidth="1"/>
    <col min="3081" max="3081" width="12.85546875" style="69" customWidth="1"/>
    <col min="3082" max="3328" width="8.85546875" style="69"/>
    <col min="3329" max="3329" width="45.140625" style="69" customWidth="1"/>
    <col min="3330" max="3331" width="10.85546875" style="69" customWidth="1"/>
    <col min="3332" max="3332" width="3.140625" style="69" customWidth="1"/>
    <col min="3333" max="3334" width="10.85546875" style="69" customWidth="1"/>
    <col min="3335" max="3335" width="3.140625" style="69" customWidth="1"/>
    <col min="3336" max="3336" width="10.85546875" style="69" customWidth="1"/>
    <col min="3337" max="3337" width="12.85546875" style="69" customWidth="1"/>
    <col min="3338" max="3584" width="8.85546875" style="69"/>
    <col min="3585" max="3585" width="45.140625" style="69" customWidth="1"/>
    <col min="3586" max="3587" width="10.85546875" style="69" customWidth="1"/>
    <col min="3588" max="3588" width="3.140625" style="69" customWidth="1"/>
    <col min="3589" max="3590" width="10.85546875" style="69" customWidth="1"/>
    <col min="3591" max="3591" width="3.140625" style="69" customWidth="1"/>
    <col min="3592" max="3592" width="10.85546875" style="69" customWidth="1"/>
    <col min="3593" max="3593" width="12.85546875" style="69" customWidth="1"/>
    <col min="3594" max="3840" width="8.85546875" style="69"/>
    <col min="3841" max="3841" width="45.140625" style="69" customWidth="1"/>
    <col min="3842" max="3843" width="10.85546875" style="69" customWidth="1"/>
    <col min="3844" max="3844" width="3.140625" style="69" customWidth="1"/>
    <col min="3845" max="3846" width="10.85546875" style="69" customWidth="1"/>
    <col min="3847" max="3847" width="3.140625" style="69" customWidth="1"/>
    <col min="3848" max="3848" width="10.85546875" style="69" customWidth="1"/>
    <col min="3849" max="3849" width="12.85546875" style="69" customWidth="1"/>
    <col min="3850" max="4096" width="8.85546875" style="69"/>
    <col min="4097" max="4097" width="45.140625" style="69" customWidth="1"/>
    <col min="4098" max="4099" width="10.85546875" style="69" customWidth="1"/>
    <col min="4100" max="4100" width="3.140625" style="69" customWidth="1"/>
    <col min="4101" max="4102" width="10.85546875" style="69" customWidth="1"/>
    <col min="4103" max="4103" width="3.140625" style="69" customWidth="1"/>
    <col min="4104" max="4104" width="10.85546875" style="69" customWidth="1"/>
    <col min="4105" max="4105" width="12.85546875" style="69" customWidth="1"/>
    <col min="4106" max="4352" width="8.85546875" style="69"/>
    <col min="4353" max="4353" width="45.140625" style="69" customWidth="1"/>
    <col min="4354" max="4355" width="10.85546875" style="69" customWidth="1"/>
    <col min="4356" max="4356" width="3.140625" style="69" customWidth="1"/>
    <col min="4357" max="4358" width="10.85546875" style="69" customWidth="1"/>
    <col min="4359" max="4359" width="3.140625" style="69" customWidth="1"/>
    <col min="4360" max="4360" width="10.85546875" style="69" customWidth="1"/>
    <col min="4361" max="4361" width="12.85546875" style="69" customWidth="1"/>
    <col min="4362" max="4608" width="8.85546875" style="69"/>
    <col min="4609" max="4609" width="45.140625" style="69" customWidth="1"/>
    <col min="4610" max="4611" width="10.85546875" style="69" customWidth="1"/>
    <col min="4612" max="4612" width="3.140625" style="69" customWidth="1"/>
    <col min="4613" max="4614" width="10.85546875" style="69" customWidth="1"/>
    <col min="4615" max="4615" width="3.140625" style="69" customWidth="1"/>
    <col min="4616" max="4616" width="10.85546875" style="69" customWidth="1"/>
    <col min="4617" max="4617" width="12.85546875" style="69" customWidth="1"/>
    <col min="4618" max="4864" width="8.85546875" style="69"/>
    <col min="4865" max="4865" width="45.140625" style="69" customWidth="1"/>
    <col min="4866" max="4867" width="10.85546875" style="69" customWidth="1"/>
    <col min="4868" max="4868" width="3.140625" style="69" customWidth="1"/>
    <col min="4869" max="4870" width="10.85546875" style="69" customWidth="1"/>
    <col min="4871" max="4871" width="3.140625" style="69" customWidth="1"/>
    <col min="4872" max="4872" width="10.85546875" style="69" customWidth="1"/>
    <col min="4873" max="4873" width="12.85546875" style="69" customWidth="1"/>
    <col min="4874" max="5120" width="8.85546875" style="69"/>
    <col min="5121" max="5121" width="45.140625" style="69" customWidth="1"/>
    <col min="5122" max="5123" width="10.85546875" style="69" customWidth="1"/>
    <col min="5124" max="5124" width="3.140625" style="69" customWidth="1"/>
    <col min="5125" max="5126" width="10.85546875" style="69" customWidth="1"/>
    <col min="5127" max="5127" width="3.140625" style="69" customWidth="1"/>
    <col min="5128" max="5128" width="10.85546875" style="69" customWidth="1"/>
    <col min="5129" max="5129" width="12.85546875" style="69" customWidth="1"/>
    <col min="5130" max="5376" width="8.85546875" style="69"/>
    <col min="5377" max="5377" width="45.140625" style="69" customWidth="1"/>
    <col min="5378" max="5379" width="10.85546875" style="69" customWidth="1"/>
    <col min="5380" max="5380" width="3.140625" style="69" customWidth="1"/>
    <col min="5381" max="5382" width="10.85546875" style="69" customWidth="1"/>
    <col min="5383" max="5383" width="3.140625" style="69" customWidth="1"/>
    <col min="5384" max="5384" width="10.85546875" style="69" customWidth="1"/>
    <col min="5385" max="5385" width="12.85546875" style="69" customWidth="1"/>
    <col min="5386" max="5632" width="8.85546875" style="69"/>
    <col min="5633" max="5633" width="45.140625" style="69" customWidth="1"/>
    <col min="5634" max="5635" width="10.85546875" style="69" customWidth="1"/>
    <col min="5636" max="5636" width="3.140625" style="69" customWidth="1"/>
    <col min="5637" max="5638" width="10.85546875" style="69" customWidth="1"/>
    <col min="5639" max="5639" width="3.140625" style="69" customWidth="1"/>
    <col min="5640" max="5640" width="10.85546875" style="69" customWidth="1"/>
    <col min="5641" max="5641" width="12.85546875" style="69" customWidth="1"/>
    <col min="5642" max="5888" width="8.85546875" style="69"/>
    <col min="5889" max="5889" width="45.140625" style="69" customWidth="1"/>
    <col min="5890" max="5891" width="10.85546875" style="69" customWidth="1"/>
    <col min="5892" max="5892" width="3.140625" style="69" customWidth="1"/>
    <col min="5893" max="5894" width="10.85546875" style="69" customWidth="1"/>
    <col min="5895" max="5895" width="3.140625" style="69" customWidth="1"/>
    <col min="5896" max="5896" width="10.85546875" style="69" customWidth="1"/>
    <col min="5897" max="5897" width="12.85546875" style="69" customWidth="1"/>
    <col min="5898" max="6144" width="8.85546875" style="69"/>
    <col min="6145" max="6145" width="45.140625" style="69" customWidth="1"/>
    <col min="6146" max="6147" width="10.85546875" style="69" customWidth="1"/>
    <col min="6148" max="6148" width="3.140625" style="69" customWidth="1"/>
    <col min="6149" max="6150" width="10.85546875" style="69" customWidth="1"/>
    <col min="6151" max="6151" width="3.140625" style="69" customWidth="1"/>
    <col min="6152" max="6152" width="10.85546875" style="69" customWidth="1"/>
    <col min="6153" max="6153" width="12.85546875" style="69" customWidth="1"/>
    <col min="6154" max="6400" width="8.85546875" style="69"/>
    <col min="6401" max="6401" width="45.140625" style="69" customWidth="1"/>
    <col min="6402" max="6403" width="10.85546875" style="69" customWidth="1"/>
    <col min="6404" max="6404" width="3.140625" style="69" customWidth="1"/>
    <col min="6405" max="6406" width="10.85546875" style="69" customWidth="1"/>
    <col min="6407" max="6407" width="3.140625" style="69" customWidth="1"/>
    <col min="6408" max="6408" width="10.85546875" style="69" customWidth="1"/>
    <col min="6409" max="6409" width="12.85546875" style="69" customWidth="1"/>
    <col min="6410" max="6656" width="8.85546875" style="69"/>
    <col min="6657" max="6657" width="45.140625" style="69" customWidth="1"/>
    <col min="6658" max="6659" width="10.85546875" style="69" customWidth="1"/>
    <col min="6660" max="6660" width="3.140625" style="69" customWidth="1"/>
    <col min="6661" max="6662" width="10.85546875" style="69" customWidth="1"/>
    <col min="6663" max="6663" width="3.140625" style="69" customWidth="1"/>
    <col min="6664" max="6664" width="10.85546875" style="69" customWidth="1"/>
    <col min="6665" max="6665" width="12.85546875" style="69" customWidth="1"/>
    <col min="6666" max="6912" width="8.85546875" style="69"/>
    <col min="6913" max="6913" width="45.140625" style="69" customWidth="1"/>
    <col min="6914" max="6915" width="10.85546875" style="69" customWidth="1"/>
    <col min="6916" max="6916" width="3.140625" style="69" customWidth="1"/>
    <col min="6917" max="6918" width="10.85546875" style="69" customWidth="1"/>
    <col min="6919" max="6919" width="3.140625" style="69" customWidth="1"/>
    <col min="6920" max="6920" width="10.85546875" style="69" customWidth="1"/>
    <col min="6921" max="6921" width="12.85546875" style="69" customWidth="1"/>
    <col min="6922" max="7168" width="8.85546875" style="69"/>
    <col min="7169" max="7169" width="45.140625" style="69" customWidth="1"/>
    <col min="7170" max="7171" width="10.85546875" style="69" customWidth="1"/>
    <col min="7172" max="7172" width="3.140625" style="69" customWidth="1"/>
    <col min="7173" max="7174" width="10.85546875" style="69" customWidth="1"/>
    <col min="7175" max="7175" width="3.140625" style="69" customWidth="1"/>
    <col min="7176" max="7176" width="10.85546875" style="69" customWidth="1"/>
    <col min="7177" max="7177" width="12.85546875" style="69" customWidth="1"/>
    <col min="7178" max="7424" width="8.85546875" style="69"/>
    <col min="7425" max="7425" width="45.140625" style="69" customWidth="1"/>
    <col min="7426" max="7427" width="10.85546875" style="69" customWidth="1"/>
    <col min="7428" max="7428" width="3.140625" style="69" customWidth="1"/>
    <col min="7429" max="7430" width="10.85546875" style="69" customWidth="1"/>
    <col min="7431" max="7431" width="3.140625" style="69" customWidth="1"/>
    <col min="7432" max="7432" width="10.85546875" style="69" customWidth="1"/>
    <col min="7433" max="7433" width="12.85546875" style="69" customWidth="1"/>
    <col min="7434" max="7680" width="8.85546875" style="69"/>
    <col min="7681" max="7681" width="45.140625" style="69" customWidth="1"/>
    <col min="7682" max="7683" width="10.85546875" style="69" customWidth="1"/>
    <col min="7684" max="7684" width="3.140625" style="69" customWidth="1"/>
    <col min="7685" max="7686" width="10.85546875" style="69" customWidth="1"/>
    <col min="7687" max="7687" width="3.140625" style="69" customWidth="1"/>
    <col min="7688" max="7688" width="10.85546875" style="69" customWidth="1"/>
    <col min="7689" max="7689" width="12.85546875" style="69" customWidth="1"/>
    <col min="7690" max="7936" width="8.85546875" style="69"/>
    <col min="7937" max="7937" width="45.140625" style="69" customWidth="1"/>
    <col min="7938" max="7939" width="10.85546875" style="69" customWidth="1"/>
    <col min="7940" max="7940" width="3.140625" style="69" customWidth="1"/>
    <col min="7941" max="7942" width="10.85546875" style="69" customWidth="1"/>
    <col min="7943" max="7943" width="3.140625" style="69" customWidth="1"/>
    <col min="7944" max="7944" width="10.85546875" style="69" customWidth="1"/>
    <col min="7945" max="7945" width="12.85546875" style="69" customWidth="1"/>
    <col min="7946" max="8192" width="8.85546875" style="69"/>
    <col min="8193" max="8193" width="45.140625" style="69" customWidth="1"/>
    <col min="8194" max="8195" width="10.85546875" style="69" customWidth="1"/>
    <col min="8196" max="8196" width="3.140625" style="69" customWidth="1"/>
    <col min="8197" max="8198" width="10.85546875" style="69" customWidth="1"/>
    <col min="8199" max="8199" width="3.140625" style="69" customWidth="1"/>
    <col min="8200" max="8200" width="10.85546875" style="69" customWidth="1"/>
    <col min="8201" max="8201" width="12.85546875" style="69" customWidth="1"/>
    <col min="8202" max="8448" width="8.85546875" style="69"/>
    <col min="8449" max="8449" width="45.140625" style="69" customWidth="1"/>
    <col min="8450" max="8451" width="10.85546875" style="69" customWidth="1"/>
    <col min="8452" max="8452" width="3.140625" style="69" customWidth="1"/>
    <col min="8453" max="8454" width="10.85546875" style="69" customWidth="1"/>
    <col min="8455" max="8455" width="3.140625" style="69" customWidth="1"/>
    <col min="8456" max="8456" width="10.85546875" style="69" customWidth="1"/>
    <col min="8457" max="8457" width="12.85546875" style="69" customWidth="1"/>
    <col min="8458" max="8704" width="8.85546875" style="69"/>
    <col min="8705" max="8705" width="45.140625" style="69" customWidth="1"/>
    <col min="8706" max="8707" width="10.85546875" style="69" customWidth="1"/>
    <col min="8708" max="8708" width="3.140625" style="69" customWidth="1"/>
    <col min="8709" max="8710" width="10.85546875" style="69" customWidth="1"/>
    <col min="8711" max="8711" width="3.140625" style="69" customWidth="1"/>
    <col min="8712" max="8712" width="10.85546875" style="69" customWidth="1"/>
    <col min="8713" max="8713" width="12.85546875" style="69" customWidth="1"/>
    <col min="8714" max="8960" width="8.85546875" style="69"/>
    <col min="8961" max="8961" width="45.140625" style="69" customWidth="1"/>
    <col min="8962" max="8963" width="10.85546875" style="69" customWidth="1"/>
    <col min="8964" max="8964" width="3.140625" style="69" customWidth="1"/>
    <col min="8965" max="8966" width="10.85546875" style="69" customWidth="1"/>
    <col min="8967" max="8967" width="3.140625" style="69" customWidth="1"/>
    <col min="8968" max="8968" width="10.85546875" style="69" customWidth="1"/>
    <col min="8969" max="8969" width="12.85546875" style="69" customWidth="1"/>
    <col min="8970" max="9216" width="8.85546875" style="69"/>
    <col min="9217" max="9217" width="45.140625" style="69" customWidth="1"/>
    <col min="9218" max="9219" width="10.85546875" style="69" customWidth="1"/>
    <col min="9220" max="9220" width="3.140625" style="69" customWidth="1"/>
    <col min="9221" max="9222" width="10.85546875" style="69" customWidth="1"/>
    <col min="9223" max="9223" width="3.140625" style="69" customWidth="1"/>
    <col min="9224" max="9224" width="10.85546875" style="69" customWidth="1"/>
    <col min="9225" max="9225" width="12.85546875" style="69" customWidth="1"/>
    <col min="9226" max="9472" width="8.85546875" style="69"/>
    <col min="9473" max="9473" width="45.140625" style="69" customWidth="1"/>
    <col min="9474" max="9475" width="10.85546875" style="69" customWidth="1"/>
    <col min="9476" max="9476" width="3.140625" style="69" customWidth="1"/>
    <col min="9477" max="9478" width="10.85546875" style="69" customWidth="1"/>
    <col min="9479" max="9479" width="3.140625" style="69" customWidth="1"/>
    <col min="9480" max="9480" width="10.85546875" style="69" customWidth="1"/>
    <col min="9481" max="9481" width="12.85546875" style="69" customWidth="1"/>
    <col min="9482" max="9728" width="8.85546875" style="69"/>
    <col min="9729" max="9729" width="45.140625" style="69" customWidth="1"/>
    <col min="9730" max="9731" width="10.85546875" style="69" customWidth="1"/>
    <col min="9732" max="9732" width="3.140625" style="69" customWidth="1"/>
    <col min="9733" max="9734" width="10.85546875" style="69" customWidth="1"/>
    <col min="9735" max="9735" width="3.140625" style="69" customWidth="1"/>
    <col min="9736" max="9736" width="10.85546875" style="69" customWidth="1"/>
    <col min="9737" max="9737" width="12.85546875" style="69" customWidth="1"/>
    <col min="9738" max="9984" width="8.85546875" style="69"/>
    <col min="9985" max="9985" width="45.140625" style="69" customWidth="1"/>
    <col min="9986" max="9987" width="10.85546875" style="69" customWidth="1"/>
    <col min="9988" max="9988" width="3.140625" style="69" customWidth="1"/>
    <col min="9989" max="9990" width="10.85546875" style="69" customWidth="1"/>
    <col min="9991" max="9991" width="3.140625" style="69" customWidth="1"/>
    <col min="9992" max="9992" width="10.85546875" style="69" customWidth="1"/>
    <col min="9993" max="9993" width="12.85546875" style="69" customWidth="1"/>
    <col min="9994" max="10240" width="8.85546875" style="69"/>
    <col min="10241" max="10241" width="45.140625" style="69" customWidth="1"/>
    <col min="10242" max="10243" width="10.85546875" style="69" customWidth="1"/>
    <col min="10244" max="10244" width="3.140625" style="69" customWidth="1"/>
    <col min="10245" max="10246" width="10.85546875" style="69" customWidth="1"/>
    <col min="10247" max="10247" width="3.140625" style="69" customWidth="1"/>
    <col min="10248" max="10248" width="10.85546875" style="69" customWidth="1"/>
    <col min="10249" max="10249" width="12.85546875" style="69" customWidth="1"/>
    <col min="10250" max="10496" width="8.85546875" style="69"/>
    <col min="10497" max="10497" width="45.140625" style="69" customWidth="1"/>
    <col min="10498" max="10499" width="10.85546875" style="69" customWidth="1"/>
    <col min="10500" max="10500" width="3.140625" style="69" customWidth="1"/>
    <col min="10501" max="10502" width="10.85546875" style="69" customWidth="1"/>
    <col min="10503" max="10503" width="3.140625" style="69" customWidth="1"/>
    <col min="10504" max="10504" width="10.85546875" style="69" customWidth="1"/>
    <col min="10505" max="10505" width="12.85546875" style="69" customWidth="1"/>
    <col min="10506" max="10752" width="8.85546875" style="69"/>
    <col min="10753" max="10753" width="45.140625" style="69" customWidth="1"/>
    <col min="10754" max="10755" width="10.85546875" style="69" customWidth="1"/>
    <col min="10756" max="10756" width="3.140625" style="69" customWidth="1"/>
    <col min="10757" max="10758" width="10.85546875" style="69" customWidth="1"/>
    <col min="10759" max="10759" width="3.140625" style="69" customWidth="1"/>
    <col min="10760" max="10760" width="10.85546875" style="69" customWidth="1"/>
    <col min="10761" max="10761" width="12.85546875" style="69" customWidth="1"/>
    <col min="10762" max="11008" width="8.85546875" style="69"/>
    <col min="11009" max="11009" width="45.140625" style="69" customWidth="1"/>
    <col min="11010" max="11011" width="10.85546875" style="69" customWidth="1"/>
    <col min="11012" max="11012" width="3.140625" style="69" customWidth="1"/>
    <col min="11013" max="11014" width="10.85546875" style="69" customWidth="1"/>
    <col min="11015" max="11015" width="3.140625" style="69" customWidth="1"/>
    <col min="11016" max="11016" width="10.85546875" style="69" customWidth="1"/>
    <col min="11017" max="11017" width="12.85546875" style="69" customWidth="1"/>
    <col min="11018" max="11264" width="8.85546875" style="69"/>
    <col min="11265" max="11265" width="45.140625" style="69" customWidth="1"/>
    <col min="11266" max="11267" width="10.85546875" style="69" customWidth="1"/>
    <col min="11268" max="11268" width="3.140625" style="69" customWidth="1"/>
    <col min="11269" max="11270" width="10.85546875" style="69" customWidth="1"/>
    <col min="11271" max="11271" width="3.140625" style="69" customWidth="1"/>
    <col min="11272" max="11272" width="10.85546875" style="69" customWidth="1"/>
    <col min="11273" max="11273" width="12.85546875" style="69" customWidth="1"/>
    <col min="11274" max="11520" width="8.85546875" style="69"/>
    <col min="11521" max="11521" width="45.140625" style="69" customWidth="1"/>
    <col min="11522" max="11523" width="10.85546875" style="69" customWidth="1"/>
    <col min="11524" max="11524" width="3.140625" style="69" customWidth="1"/>
    <col min="11525" max="11526" width="10.85546875" style="69" customWidth="1"/>
    <col min="11527" max="11527" width="3.140625" style="69" customWidth="1"/>
    <col min="11528" max="11528" width="10.85546875" style="69" customWidth="1"/>
    <col min="11529" max="11529" width="12.85546875" style="69" customWidth="1"/>
    <col min="11530" max="11776" width="8.85546875" style="69"/>
    <col min="11777" max="11777" width="45.140625" style="69" customWidth="1"/>
    <col min="11778" max="11779" width="10.85546875" style="69" customWidth="1"/>
    <col min="11780" max="11780" width="3.140625" style="69" customWidth="1"/>
    <col min="11781" max="11782" width="10.85546875" style="69" customWidth="1"/>
    <col min="11783" max="11783" width="3.140625" style="69" customWidth="1"/>
    <col min="11784" max="11784" width="10.85546875" style="69" customWidth="1"/>
    <col min="11785" max="11785" width="12.85546875" style="69" customWidth="1"/>
    <col min="11786" max="12032" width="8.85546875" style="69"/>
    <col min="12033" max="12033" width="45.140625" style="69" customWidth="1"/>
    <col min="12034" max="12035" width="10.85546875" style="69" customWidth="1"/>
    <col min="12036" max="12036" width="3.140625" style="69" customWidth="1"/>
    <col min="12037" max="12038" width="10.85546875" style="69" customWidth="1"/>
    <col min="12039" max="12039" width="3.140625" style="69" customWidth="1"/>
    <col min="12040" max="12040" width="10.85546875" style="69" customWidth="1"/>
    <col min="12041" max="12041" width="12.85546875" style="69" customWidth="1"/>
    <col min="12042" max="12288" width="8.85546875" style="69"/>
    <col min="12289" max="12289" width="45.140625" style="69" customWidth="1"/>
    <col min="12290" max="12291" width="10.85546875" style="69" customWidth="1"/>
    <col min="12292" max="12292" width="3.140625" style="69" customWidth="1"/>
    <col min="12293" max="12294" width="10.85546875" style="69" customWidth="1"/>
    <col min="12295" max="12295" width="3.140625" style="69" customWidth="1"/>
    <col min="12296" max="12296" width="10.85546875" style="69" customWidth="1"/>
    <col min="12297" max="12297" width="12.85546875" style="69" customWidth="1"/>
    <col min="12298" max="12544" width="8.85546875" style="69"/>
    <col min="12545" max="12545" width="45.140625" style="69" customWidth="1"/>
    <col min="12546" max="12547" width="10.85546875" style="69" customWidth="1"/>
    <col min="12548" max="12548" width="3.140625" style="69" customWidth="1"/>
    <col min="12549" max="12550" width="10.85546875" style="69" customWidth="1"/>
    <col min="12551" max="12551" width="3.140625" style="69" customWidth="1"/>
    <col min="12552" max="12552" width="10.85546875" style="69" customWidth="1"/>
    <col min="12553" max="12553" width="12.85546875" style="69" customWidth="1"/>
    <col min="12554" max="12800" width="8.85546875" style="69"/>
    <col min="12801" max="12801" width="45.140625" style="69" customWidth="1"/>
    <col min="12802" max="12803" width="10.85546875" style="69" customWidth="1"/>
    <col min="12804" max="12804" width="3.140625" style="69" customWidth="1"/>
    <col min="12805" max="12806" width="10.85546875" style="69" customWidth="1"/>
    <col min="12807" max="12807" width="3.140625" style="69" customWidth="1"/>
    <col min="12808" max="12808" width="10.85546875" style="69" customWidth="1"/>
    <col min="12809" max="12809" width="12.85546875" style="69" customWidth="1"/>
    <col min="12810" max="13056" width="8.85546875" style="69"/>
    <col min="13057" max="13057" width="45.140625" style="69" customWidth="1"/>
    <col min="13058" max="13059" width="10.85546875" style="69" customWidth="1"/>
    <col min="13060" max="13060" width="3.140625" style="69" customWidth="1"/>
    <col min="13061" max="13062" width="10.85546875" style="69" customWidth="1"/>
    <col min="13063" max="13063" width="3.140625" style="69" customWidth="1"/>
    <col min="13064" max="13064" width="10.85546875" style="69" customWidth="1"/>
    <col min="13065" max="13065" width="12.85546875" style="69" customWidth="1"/>
    <col min="13066" max="13312" width="8.85546875" style="69"/>
    <col min="13313" max="13313" width="45.140625" style="69" customWidth="1"/>
    <col min="13314" max="13315" width="10.85546875" style="69" customWidth="1"/>
    <col min="13316" max="13316" width="3.140625" style="69" customWidth="1"/>
    <col min="13317" max="13318" width="10.85546875" style="69" customWidth="1"/>
    <col min="13319" max="13319" width="3.140625" style="69" customWidth="1"/>
    <col min="13320" max="13320" width="10.85546875" style="69" customWidth="1"/>
    <col min="13321" max="13321" width="12.85546875" style="69" customWidth="1"/>
    <col min="13322" max="13568" width="8.85546875" style="69"/>
    <col min="13569" max="13569" width="45.140625" style="69" customWidth="1"/>
    <col min="13570" max="13571" width="10.85546875" style="69" customWidth="1"/>
    <col min="13572" max="13572" width="3.140625" style="69" customWidth="1"/>
    <col min="13573" max="13574" width="10.85546875" style="69" customWidth="1"/>
    <col min="13575" max="13575" width="3.140625" style="69" customWidth="1"/>
    <col min="13576" max="13576" width="10.85546875" style="69" customWidth="1"/>
    <col min="13577" max="13577" width="12.85546875" style="69" customWidth="1"/>
    <col min="13578" max="13824" width="8.85546875" style="69"/>
    <col min="13825" max="13825" width="45.140625" style="69" customWidth="1"/>
    <col min="13826" max="13827" width="10.85546875" style="69" customWidth="1"/>
    <col min="13828" max="13828" width="3.140625" style="69" customWidth="1"/>
    <col min="13829" max="13830" width="10.85546875" style="69" customWidth="1"/>
    <col min="13831" max="13831" width="3.140625" style="69" customWidth="1"/>
    <col min="13832" max="13832" width="10.85546875" style="69" customWidth="1"/>
    <col min="13833" max="13833" width="12.85546875" style="69" customWidth="1"/>
    <col min="13834" max="14080" width="8.85546875" style="69"/>
    <col min="14081" max="14081" width="45.140625" style="69" customWidth="1"/>
    <col min="14082" max="14083" width="10.85546875" style="69" customWidth="1"/>
    <col min="14084" max="14084" width="3.140625" style="69" customWidth="1"/>
    <col min="14085" max="14086" width="10.85546875" style="69" customWidth="1"/>
    <col min="14087" max="14087" width="3.140625" style="69" customWidth="1"/>
    <col min="14088" max="14088" width="10.85546875" style="69" customWidth="1"/>
    <col min="14089" max="14089" width="12.85546875" style="69" customWidth="1"/>
    <col min="14090" max="14336" width="8.85546875" style="69"/>
    <col min="14337" max="14337" width="45.140625" style="69" customWidth="1"/>
    <col min="14338" max="14339" width="10.85546875" style="69" customWidth="1"/>
    <col min="14340" max="14340" width="3.140625" style="69" customWidth="1"/>
    <col min="14341" max="14342" width="10.85546875" style="69" customWidth="1"/>
    <col min="14343" max="14343" width="3.140625" style="69" customWidth="1"/>
    <col min="14344" max="14344" width="10.85546875" style="69" customWidth="1"/>
    <col min="14345" max="14345" width="12.85546875" style="69" customWidth="1"/>
    <col min="14346" max="14592" width="8.85546875" style="69"/>
    <col min="14593" max="14593" width="45.140625" style="69" customWidth="1"/>
    <col min="14594" max="14595" width="10.85546875" style="69" customWidth="1"/>
    <col min="14596" max="14596" width="3.140625" style="69" customWidth="1"/>
    <col min="14597" max="14598" width="10.85546875" style="69" customWidth="1"/>
    <col min="14599" max="14599" width="3.140625" style="69" customWidth="1"/>
    <col min="14600" max="14600" width="10.85546875" style="69" customWidth="1"/>
    <col min="14601" max="14601" width="12.85546875" style="69" customWidth="1"/>
    <col min="14602" max="14848" width="8.85546875" style="69"/>
    <col min="14849" max="14849" width="45.140625" style="69" customWidth="1"/>
    <col min="14850" max="14851" width="10.85546875" style="69" customWidth="1"/>
    <col min="14852" max="14852" width="3.140625" style="69" customWidth="1"/>
    <col min="14853" max="14854" width="10.85546875" style="69" customWidth="1"/>
    <col min="14855" max="14855" width="3.140625" style="69" customWidth="1"/>
    <col min="14856" max="14856" width="10.85546875" style="69" customWidth="1"/>
    <col min="14857" max="14857" width="12.85546875" style="69" customWidth="1"/>
    <col min="14858" max="15104" width="8.85546875" style="69"/>
    <col min="15105" max="15105" width="45.140625" style="69" customWidth="1"/>
    <col min="15106" max="15107" width="10.85546875" style="69" customWidth="1"/>
    <col min="15108" max="15108" width="3.140625" style="69" customWidth="1"/>
    <col min="15109" max="15110" width="10.85546875" style="69" customWidth="1"/>
    <col min="15111" max="15111" width="3.140625" style="69" customWidth="1"/>
    <col min="15112" max="15112" width="10.85546875" style="69" customWidth="1"/>
    <col min="15113" max="15113" width="12.85546875" style="69" customWidth="1"/>
    <col min="15114" max="15360" width="8.85546875" style="69"/>
    <col min="15361" max="15361" width="45.140625" style="69" customWidth="1"/>
    <col min="15362" max="15363" width="10.85546875" style="69" customWidth="1"/>
    <col min="15364" max="15364" width="3.140625" style="69" customWidth="1"/>
    <col min="15365" max="15366" width="10.85546875" style="69" customWidth="1"/>
    <col min="15367" max="15367" width="3.140625" style="69" customWidth="1"/>
    <col min="15368" max="15368" width="10.85546875" style="69" customWidth="1"/>
    <col min="15369" max="15369" width="12.85546875" style="69" customWidth="1"/>
    <col min="15370" max="15616" width="8.85546875" style="69"/>
    <col min="15617" max="15617" width="45.140625" style="69" customWidth="1"/>
    <col min="15618" max="15619" width="10.85546875" style="69" customWidth="1"/>
    <col min="15620" max="15620" width="3.140625" style="69" customWidth="1"/>
    <col min="15621" max="15622" width="10.85546875" style="69" customWidth="1"/>
    <col min="15623" max="15623" width="3.140625" style="69" customWidth="1"/>
    <col min="15624" max="15624" width="10.85546875" style="69" customWidth="1"/>
    <col min="15625" max="15625" width="12.85546875" style="69" customWidth="1"/>
    <col min="15626" max="15872" width="8.85546875" style="69"/>
    <col min="15873" max="15873" width="45.140625" style="69" customWidth="1"/>
    <col min="15874" max="15875" width="10.85546875" style="69" customWidth="1"/>
    <col min="15876" max="15876" width="3.140625" style="69" customWidth="1"/>
    <col min="15877" max="15878" width="10.85546875" style="69" customWidth="1"/>
    <col min="15879" max="15879" width="3.140625" style="69" customWidth="1"/>
    <col min="15880" max="15880" width="10.85546875" style="69" customWidth="1"/>
    <col min="15881" max="15881" width="12.85546875" style="69" customWidth="1"/>
    <col min="15882" max="16128" width="8.85546875" style="69"/>
    <col min="16129" max="16129" width="45.140625" style="69" customWidth="1"/>
    <col min="16130" max="16131" width="10.85546875" style="69" customWidth="1"/>
    <col min="16132" max="16132" width="3.140625" style="69" customWidth="1"/>
    <col min="16133" max="16134" width="10.85546875" style="69" customWidth="1"/>
    <col min="16135" max="16135" width="3.140625" style="69" customWidth="1"/>
    <col min="16136" max="16136" width="10.85546875" style="69" customWidth="1"/>
    <col min="16137" max="16137" width="12.85546875" style="69" customWidth="1"/>
    <col min="16138" max="16384" width="8.85546875" style="69"/>
  </cols>
  <sheetData>
    <row r="1" spans="1:11">
      <c r="A1" s="272" t="s">
        <v>182</v>
      </c>
    </row>
    <row r="2" spans="1:11">
      <c r="A2" s="272" t="s">
        <v>183</v>
      </c>
    </row>
    <row r="3" spans="1:11">
      <c r="E3" s="275"/>
      <c r="F3" s="275"/>
      <c r="G3" s="275"/>
    </row>
    <row r="4" spans="1:11">
      <c r="A4" s="272" t="s">
        <v>582</v>
      </c>
    </row>
    <row r="5" spans="1:11" ht="15.75" thickBot="1">
      <c r="A5" s="272" t="s">
        <v>635</v>
      </c>
      <c r="I5" s="273"/>
    </row>
    <row r="6" spans="1:11">
      <c r="A6" s="276"/>
      <c r="B6" s="277"/>
      <c r="C6" s="277"/>
      <c r="D6" s="277"/>
      <c r="E6" s="277"/>
      <c r="F6" s="277"/>
      <c r="G6" s="277"/>
      <c r="H6" s="277"/>
      <c r="I6" s="277"/>
    </row>
    <row r="7" spans="1:11" ht="18">
      <c r="A7" s="272" t="s">
        <v>388</v>
      </c>
      <c r="B7" s="278" t="s">
        <v>469</v>
      </c>
      <c r="C7" s="279"/>
      <c r="E7" s="301" t="s">
        <v>389</v>
      </c>
      <c r="F7" s="301"/>
      <c r="H7" s="301" t="s">
        <v>390</v>
      </c>
      <c r="I7" s="301"/>
    </row>
    <row r="8" spans="1:11">
      <c r="B8" s="273" t="s">
        <v>86</v>
      </c>
      <c r="C8" s="273" t="s">
        <v>87</v>
      </c>
      <c r="E8" s="273" t="s">
        <v>86</v>
      </c>
      <c r="F8" s="280" t="s">
        <v>87</v>
      </c>
      <c r="H8" s="273" t="s">
        <v>86</v>
      </c>
      <c r="I8" s="274" t="s">
        <v>87</v>
      </c>
    </row>
    <row r="9" spans="1:11" ht="15.75" thickBot="1">
      <c r="A9" s="281"/>
      <c r="B9" s="282"/>
      <c r="C9" s="282"/>
      <c r="D9" s="282"/>
      <c r="E9" s="282"/>
      <c r="F9" s="282"/>
      <c r="G9" s="282"/>
      <c r="H9" s="282"/>
      <c r="I9" s="273"/>
    </row>
    <row r="10" spans="1:11">
      <c r="I10" s="277"/>
    </row>
    <row r="11" spans="1:11" ht="15.75">
      <c r="A11" s="283" t="s">
        <v>164</v>
      </c>
      <c r="B11" s="273">
        <f>B13+B31</f>
        <v>6331</v>
      </c>
      <c r="C11" s="284">
        <f>SUM(F11+I11)</f>
        <v>100</v>
      </c>
      <c r="E11" s="273">
        <f>E13+E31</f>
        <v>3733</v>
      </c>
      <c r="F11" s="285">
        <f t="shared" ref="F11:F31" si="0">IF($A11&lt;&gt;"",E11/$B11*100,"")</f>
        <v>58.963828779023849</v>
      </c>
      <c r="H11" s="273">
        <f>H13+H31</f>
        <v>2598</v>
      </c>
      <c r="I11" s="285">
        <f t="shared" ref="I11:I31" si="1">IF($A11&lt;&gt;"",H11/$B11*100,"")</f>
        <v>41.036171220976151</v>
      </c>
      <c r="K11" s="70"/>
    </row>
    <row r="12" spans="1:11">
      <c r="C12" s="284"/>
      <c r="F12" s="285" t="str">
        <f t="shared" si="0"/>
        <v/>
      </c>
      <c r="I12" s="285" t="str">
        <f t="shared" si="1"/>
        <v/>
      </c>
    </row>
    <row r="13" spans="1:11" ht="15.75">
      <c r="A13" s="283" t="s">
        <v>165</v>
      </c>
      <c r="B13" s="273">
        <f>SUM(B14:B29)</f>
        <v>4845</v>
      </c>
      <c r="C13" s="284">
        <f t="shared" ref="C13:C31" si="2">SUM(F13+I13)</f>
        <v>100</v>
      </c>
      <c r="E13" s="273">
        <f>SUM(E14:E29)</f>
        <v>2814</v>
      </c>
      <c r="F13" s="285">
        <f t="shared" si="0"/>
        <v>58.080495356037154</v>
      </c>
      <c r="H13" s="273">
        <f>SUM(H14:H29)</f>
        <v>2031</v>
      </c>
      <c r="I13" s="285">
        <f t="shared" si="1"/>
        <v>41.919504643962846</v>
      </c>
      <c r="K13" s="71"/>
    </row>
    <row r="14" spans="1:11">
      <c r="C14" s="284"/>
      <c r="F14" s="285" t="str">
        <f t="shared" si="0"/>
        <v/>
      </c>
      <c r="I14" s="285" t="str">
        <f t="shared" si="1"/>
        <v/>
      </c>
    </row>
    <row r="15" spans="1:11">
      <c r="A15" s="272" t="s">
        <v>166</v>
      </c>
      <c r="B15" s="273">
        <f>E15+H15</f>
        <v>327</v>
      </c>
      <c r="C15" s="284">
        <f t="shared" si="2"/>
        <v>99.999999999999986</v>
      </c>
      <c r="E15" s="286">
        <v>218</v>
      </c>
      <c r="F15" s="285">
        <f t="shared" si="0"/>
        <v>66.666666666666657</v>
      </c>
      <c r="H15" s="286">
        <v>109</v>
      </c>
      <c r="I15" s="285">
        <f t="shared" si="1"/>
        <v>33.333333333333329</v>
      </c>
    </row>
    <row r="16" spans="1:11">
      <c r="C16" s="284"/>
      <c r="E16" s="274"/>
      <c r="F16" s="285" t="str">
        <f t="shared" si="0"/>
        <v/>
      </c>
      <c r="H16" s="274"/>
      <c r="I16" s="285" t="str">
        <f t="shared" si="1"/>
        <v/>
      </c>
    </row>
    <row r="17" spans="1:9">
      <c r="A17" s="272" t="s">
        <v>185</v>
      </c>
      <c r="B17" s="273">
        <f>E17+H17</f>
        <v>224</v>
      </c>
      <c r="C17" s="284">
        <f t="shared" si="2"/>
        <v>100</v>
      </c>
      <c r="E17" s="286">
        <v>100</v>
      </c>
      <c r="F17" s="285">
        <f t="shared" si="0"/>
        <v>44.642857142857146</v>
      </c>
      <c r="H17" s="286">
        <v>124</v>
      </c>
      <c r="I17" s="285">
        <f t="shared" si="1"/>
        <v>55.357142857142861</v>
      </c>
    </row>
    <row r="18" spans="1:9">
      <c r="C18" s="284"/>
      <c r="E18" s="274"/>
      <c r="F18" s="285" t="str">
        <f t="shared" si="0"/>
        <v/>
      </c>
      <c r="H18" s="274"/>
      <c r="I18" s="285" t="str">
        <f t="shared" si="1"/>
        <v/>
      </c>
    </row>
    <row r="19" spans="1:9">
      <c r="A19" s="272" t="s">
        <v>167</v>
      </c>
      <c r="B19" s="273">
        <f>E19+H19</f>
        <v>2026</v>
      </c>
      <c r="C19" s="284">
        <f t="shared" si="2"/>
        <v>100</v>
      </c>
      <c r="E19" s="286">
        <v>1279</v>
      </c>
      <c r="F19" s="285">
        <f t="shared" si="0"/>
        <v>63.129318854886471</v>
      </c>
      <c r="H19" s="286">
        <v>747</v>
      </c>
      <c r="I19" s="285">
        <f t="shared" si="1"/>
        <v>36.870681145113529</v>
      </c>
    </row>
    <row r="20" spans="1:9">
      <c r="C20" s="284"/>
      <c r="E20" s="274"/>
      <c r="F20" s="285" t="str">
        <f t="shared" si="0"/>
        <v/>
      </c>
      <c r="H20" s="274"/>
      <c r="I20" s="285" t="str">
        <f t="shared" si="1"/>
        <v/>
      </c>
    </row>
    <row r="21" spans="1:9">
      <c r="A21" s="272" t="s">
        <v>171</v>
      </c>
      <c r="B21" s="273">
        <f>E21+H21</f>
        <v>674</v>
      </c>
      <c r="C21" s="284">
        <f t="shared" si="2"/>
        <v>100</v>
      </c>
      <c r="E21" s="286">
        <v>487</v>
      </c>
      <c r="F21" s="285">
        <f t="shared" si="0"/>
        <v>72.255192878338278</v>
      </c>
      <c r="H21" s="286">
        <v>187</v>
      </c>
      <c r="I21" s="285">
        <f t="shared" si="1"/>
        <v>27.744807121661719</v>
      </c>
    </row>
    <row r="22" spans="1:9">
      <c r="C22" s="284"/>
      <c r="E22" s="274"/>
      <c r="F22" s="285" t="str">
        <f t="shared" si="0"/>
        <v/>
      </c>
      <c r="H22" s="274"/>
      <c r="I22" s="285" t="str">
        <f t="shared" si="1"/>
        <v/>
      </c>
    </row>
    <row r="23" spans="1:9">
      <c r="A23" s="272" t="s">
        <v>173</v>
      </c>
      <c r="B23" s="273">
        <f>E23+H23</f>
        <v>160</v>
      </c>
      <c r="C23" s="284">
        <f t="shared" si="2"/>
        <v>100</v>
      </c>
      <c r="E23" s="286">
        <v>83</v>
      </c>
      <c r="F23" s="285">
        <f t="shared" si="0"/>
        <v>51.875000000000007</v>
      </c>
      <c r="H23" s="286">
        <v>77</v>
      </c>
      <c r="I23" s="285">
        <f t="shared" si="1"/>
        <v>48.125</v>
      </c>
    </row>
    <row r="24" spans="1:9">
      <c r="C24" s="284"/>
      <c r="E24" s="274"/>
      <c r="F24" s="285" t="str">
        <f t="shared" si="0"/>
        <v/>
      </c>
      <c r="H24" s="274"/>
      <c r="I24" s="285" t="str">
        <f t="shared" si="1"/>
        <v/>
      </c>
    </row>
    <row r="25" spans="1:9">
      <c r="A25" s="272" t="s">
        <v>188</v>
      </c>
      <c r="B25" s="273">
        <f>E25+H25</f>
        <v>688</v>
      </c>
      <c r="C25" s="284">
        <f t="shared" si="2"/>
        <v>100</v>
      </c>
      <c r="E25" s="286">
        <v>246</v>
      </c>
      <c r="F25" s="285">
        <f t="shared" si="0"/>
        <v>35.755813953488378</v>
      </c>
      <c r="H25" s="286">
        <v>442</v>
      </c>
      <c r="I25" s="285">
        <f t="shared" si="1"/>
        <v>64.244186046511629</v>
      </c>
    </row>
    <row r="26" spans="1:9">
      <c r="B26" s="273" t="s">
        <v>88</v>
      </c>
      <c r="C26" s="284"/>
      <c r="E26" s="274"/>
      <c r="F26" s="285" t="str">
        <f t="shared" si="0"/>
        <v/>
      </c>
      <c r="G26" s="274"/>
      <c r="H26" s="274"/>
      <c r="I26" s="285" t="str">
        <f t="shared" si="1"/>
        <v/>
      </c>
    </row>
    <row r="27" spans="1:9">
      <c r="A27" s="272" t="s">
        <v>189</v>
      </c>
      <c r="B27" s="273">
        <f>E27+H27</f>
        <v>116</v>
      </c>
      <c r="C27" s="284">
        <f t="shared" si="2"/>
        <v>100</v>
      </c>
      <c r="E27" s="286">
        <v>51</v>
      </c>
      <c r="F27" s="285">
        <f t="shared" si="0"/>
        <v>43.96551724137931</v>
      </c>
      <c r="G27" s="286"/>
      <c r="H27" s="286">
        <v>65</v>
      </c>
      <c r="I27" s="285">
        <f t="shared" si="1"/>
        <v>56.034482758620683</v>
      </c>
    </row>
    <row r="28" spans="1:9">
      <c r="C28" s="284"/>
      <c r="E28" s="274"/>
      <c r="F28" s="285" t="str">
        <f t="shared" si="0"/>
        <v/>
      </c>
      <c r="G28" s="286"/>
      <c r="H28" s="274"/>
      <c r="I28" s="285" t="str">
        <f t="shared" si="1"/>
        <v/>
      </c>
    </row>
    <row r="29" spans="1:9">
      <c r="A29" s="37" t="s">
        <v>153</v>
      </c>
      <c r="B29" s="273">
        <f>E29+H29</f>
        <v>630</v>
      </c>
      <c r="C29" s="284">
        <f t="shared" si="2"/>
        <v>100</v>
      </c>
      <c r="D29" s="38"/>
      <c r="E29" s="286">
        <v>350</v>
      </c>
      <c r="F29" s="285">
        <f t="shared" si="0"/>
        <v>55.555555555555557</v>
      </c>
      <c r="G29" s="38"/>
      <c r="H29" s="286">
        <v>280</v>
      </c>
      <c r="I29" s="285">
        <f t="shared" si="1"/>
        <v>44.444444444444443</v>
      </c>
    </row>
    <row r="30" spans="1:9">
      <c r="B30" s="273" t="s">
        <v>88</v>
      </c>
      <c r="C30" s="284"/>
      <c r="E30" s="274"/>
      <c r="F30" s="285" t="str">
        <f t="shared" si="0"/>
        <v/>
      </c>
      <c r="H30" s="274"/>
      <c r="I30" s="285" t="str">
        <f t="shared" si="1"/>
        <v/>
      </c>
    </row>
    <row r="31" spans="1:9" ht="15.75">
      <c r="A31" s="283" t="s">
        <v>176</v>
      </c>
      <c r="B31" s="273">
        <f>E31+H31</f>
        <v>1486</v>
      </c>
      <c r="C31" s="284">
        <f t="shared" si="2"/>
        <v>100</v>
      </c>
      <c r="E31" s="286">
        <v>919</v>
      </c>
      <c r="F31" s="285">
        <f t="shared" si="0"/>
        <v>61.843876177658139</v>
      </c>
      <c r="H31" s="286">
        <v>567</v>
      </c>
      <c r="I31" s="285">
        <f t="shared" si="1"/>
        <v>38.156123822341861</v>
      </c>
    </row>
    <row r="32" spans="1:9" ht="15" customHeight="1" thickBot="1"/>
    <row r="33" spans="1:9" ht="6" customHeight="1">
      <c r="A33" s="276"/>
      <c r="B33" s="277"/>
      <c r="C33" s="277"/>
      <c r="D33" s="277"/>
      <c r="E33" s="277"/>
      <c r="F33" s="277"/>
      <c r="G33" s="277"/>
      <c r="H33" s="277"/>
      <c r="I33" s="277"/>
    </row>
    <row r="34" spans="1:9">
      <c r="A34" s="272" t="s">
        <v>387</v>
      </c>
    </row>
    <row r="35" spans="1:9">
      <c r="A35" s="272" t="s">
        <v>186</v>
      </c>
    </row>
    <row r="36" spans="1:9" ht="15" customHeight="1"/>
    <row r="37" spans="1:9" ht="15" customHeight="1"/>
    <row r="38" spans="1:9" ht="15" customHeight="1"/>
    <row r="39" spans="1:9" ht="15" customHeight="1"/>
    <row r="40" spans="1:9" ht="15" customHeight="1"/>
    <row r="41" spans="1:9" ht="15" customHeight="1"/>
    <row r="42" spans="1:9" ht="15" customHeight="1"/>
    <row r="43" spans="1:9" ht="6" customHeight="1"/>
    <row r="44" spans="1:9" ht="13.5" customHeight="1"/>
    <row r="45" spans="1:9" ht="15" customHeight="1"/>
    <row r="46" spans="1:9" ht="8.1" customHeight="1"/>
    <row r="47" spans="1:9" ht="15" customHeight="1"/>
    <row r="48" spans="1:9" ht="14.25" customHeight="1"/>
    <row r="49" ht="14.25" customHeight="1"/>
    <row r="50" ht="14.25" customHeight="1"/>
    <row r="51" ht="14.25" customHeight="1"/>
    <row r="52" ht="14.25" customHeight="1"/>
    <row r="53" ht="8.1" customHeight="1"/>
    <row r="54" ht="8.1" customHeight="1"/>
    <row r="55" ht="15" customHeight="1"/>
    <row r="56" ht="13.5" customHeight="1"/>
    <row r="57" ht="6.75" customHeight="1"/>
    <row r="58" ht="12.75" customHeight="1"/>
    <row r="59" ht="15" customHeight="1"/>
    <row r="60" ht="15" customHeight="1"/>
  </sheetData>
  <mergeCells count="2">
    <mergeCell ref="E7:F7"/>
    <mergeCell ref="H7:I7"/>
  </mergeCells>
  <printOptions horizontalCentered="1" verticalCentered="1"/>
  <pageMargins left="0.70866141732283472" right="0.70866141732283472"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B49"/>
  <sheetViews>
    <sheetView tabSelected="1" workbookViewId="0">
      <selection activeCell="C47" sqref="C47"/>
    </sheetView>
  </sheetViews>
  <sheetFormatPr baseColWidth="10" defaultColWidth="11.5703125" defaultRowHeight="14.25"/>
  <cols>
    <col min="1" max="1" width="13.7109375" style="40" customWidth="1"/>
    <col min="2" max="2" width="109.42578125" style="40" customWidth="1"/>
    <col min="3" max="16384" width="11.5703125" style="40"/>
  </cols>
  <sheetData>
    <row r="1" spans="1:2" ht="15">
      <c r="A1" s="46" t="s">
        <v>76</v>
      </c>
    </row>
    <row r="2" spans="1:2" ht="15">
      <c r="A2" s="47" t="s">
        <v>198</v>
      </c>
    </row>
    <row r="4" spans="1:2" ht="15">
      <c r="A4" s="54" t="s">
        <v>199</v>
      </c>
    </row>
    <row r="5" spans="1:2">
      <c r="A5" s="49"/>
    </row>
    <row r="6" spans="1:2">
      <c r="A6" s="287" t="s">
        <v>200</v>
      </c>
      <c r="B6" s="288" t="s">
        <v>637</v>
      </c>
    </row>
    <row r="7" spans="1:2" ht="9" customHeight="1">
      <c r="A7" s="287"/>
      <c r="B7" s="288"/>
    </row>
    <row r="8" spans="1:2">
      <c r="A8" s="49"/>
    </row>
    <row r="9" spans="1:2" ht="15">
      <c r="A9" s="54" t="s">
        <v>201</v>
      </c>
    </row>
    <row r="10" spans="1:2">
      <c r="A10" s="49"/>
    </row>
    <row r="11" spans="1:2">
      <c r="A11" s="287" t="s">
        <v>202</v>
      </c>
      <c r="B11" s="288" t="s">
        <v>638</v>
      </c>
    </row>
    <row r="12" spans="1:2">
      <c r="A12" s="287"/>
      <c r="B12" s="288"/>
    </row>
    <row r="13" spans="1:2">
      <c r="A13" s="287" t="s">
        <v>203</v>
      </c>
      <c r="B13" s="288" t="s">
        <v>639</v>
      </c>
    </row>
    <row r="14" spans="1:2">
      <c r="A14" s="287"/>
      <c r="B14" s="288"/>
    </row>
    <row r="15" spans="1:2">
      <c r="A15" s="287" t="s">
        <v>204</v>
      </c>
      <c r="B15" s="288" t="s">
        <v>640</v>
      </c>
    </row>
    <row r="16" spans="1:2">
      <c r="A16" s="287"/>
      <c r="B16" s="288"/>
    </row>
    <row r="17" spans="1:2">
      <c r="A17" s="287" t="s">
        <v>205</v>
      </c>
      <c r="B17" s="288" t="s">
        <v>641</v>
      </c>
    </row>
    <row r="18" spans="1:2">
      <c r="A18" s="287"/>
      <c r="B18" s="288"/>
    </row>
    <row r="19" spans="1:2">
      <c r="A19" s="287" t="s">
        <v>206</v>
      </c>
      <c r="B19" s="288" t="s">
        <v>642</v>
      </c>
    </row>
    <row r="20" spans="1:2">
      <c r="A20" s="287"/>
      <c r="B20" s="288"/>
    </row>
    <row r="21" spans="1:2">
      <c r="A21" s="287" t="s">
        <v>207</v>
      </c>
      <c r="B21" s="288" t="s">
        <v>643</v>
      </c>
    </row>
    <row r="22" spans="1:2">
      <c r="A22" s="287"/>
      <c r="B22" s="288"/>
    </row>
    <row r="23" spans="1:2">
      <c r="A23" s="287" t="s">
        <v>208</v>
      </c>
      <c r="B23" s="288" t="s">
        <v>644</v>
      </c>
    </row>
    <row r="24" spans="1:2">
      <c r="A24" s="287"/>
      <c r="B24" s="288"/>
    </row>
    <row r="25" spans="1:2">
      <c r="A25" s="287" t="s">
        <v>209</v>
      </c>
      <c r="B25" s="288" t="s">
        <v>645</v>
      </c>
    </row>
    <row r="26" spans="1:2">
      <c r="A26" s="287"/>
      <c r="B26" s="288"/>
    </row>
    <row r="27" spans="1:2">
      <c r="A27" s="287" t="s">
        <v>210</v>
      </c>
      <c r="B27" s="288" t="s">
        <v>646</v>
      </c>
    </row>
    <row r="28" spans="1:2">
      <c r="A28" s="287"/>
      <c r="B28" s="288"/>
    </row>
    <row r="29" spans="1:2">
      <c r="A29" s="287" t="s">
        <v>211</v>
      </c>
      <c r="B29" s="288" t="s">
        <v>647</v>
      </c>
    </row>
    <row r="30" spans="1:2">
      <c r="A30" s="287"/>
      <c r="B30" s="288"/>
    </row>
    <row r="31" spans="1:2">
      <c r="A31" s="287" t="s">
        <v>212</v>
      </c>
      <c r="B31" s="288" t="s">
        <v>600</v>
      </c>
    </row>
    <row r="32" spans="1:2">
      <c r="A32" s="287"/>
      <c r="B32" s="288"/>
    </row>
    <row r="33" spans="1:2">
      <c r="A33" s="287" t="s">
        <v>213</v>
      </c>
      <c r="B33" s="288" t="s">
        <v>601</v>
      </c>
    </row>
    <row r="34" spans="1:2">
      <c r="A34" s="287"/>
      <c r="B34" s="288"/>
    </row>
    <row r="35" spans="1:2">
      <c r="A35" s="287" t="s">
        <v>214</v>
      </c>
      <c r="B35" s="288" t="s">
        <v>602</v>
      </c>
    </row>
    <row r="36" spans="1:2">
      <c r="A36" s="287"/>
      <c r="B36" s="288"/>
    </row>
    <row r="37" spans="1:2">
      <c r="A37" s="287" t="s">
        <v>215</v>
      </c>
      <c r="B37" s="288" t="s">
        <v>603</v>
      </c>
    </row>
    <row r="38" spans="1:2">
      <c r="A38" s="287"/>
      <c r="B38" s="288"/>
    </row>
    <row r="39" spans="1:2">
      <c r="A39" s="49"/>
    </row>
    <row r="40" spans="1:2" ht="15">
      <c r="A40" s="54" t="s">
        <v>216</v>
      </c>
    </row>
    <row r="41" spans="1:2">
      <c r="A41" s="49"/>
    </row>
    <row r="42" spans="1:2">
      <c r="A42" s="287" t="s">
        <v>217</v>
      </c>
      <c r="B42" s="288" t="s">
        <v>648</v>
      </c>
    </row>
    <row r="43" spans="1:2" ht="7.9" customHeight="1">
      <c r="A43" s="287"/>
      <c r="B43" s="288"/>
    </row>
    <row r="44" spans="1:2">
      <c r="A44" s="287" t="s">
        <v>218</v>
      </c>
      <c r="B44" s="288" t="s">
        <v>649</v>
      </c>
    </row>
    <row r="45" spans="1:2" ht="10.15" customHeight="1">
      <c r="A45" s="287"/>
      <c r="B45" s="288"/>
    </row>
    <row r="46" spans="1:2">
      <c r="A46" s="287" t="s">
        <v>219</v>
      </c>
      <c r="B46" s="288" t="s">
        <v>651</v>
      </c>
    </row>
    <row r="47" spans="1:2">
      <c r="A47" s="287"/>
      <c r="B47" s="288"/>
    </row>
    <row r="48" spans="1:2">
      <c r="A48" s="55" t="s">
        <v>220</v>
      </c>
      <c r="B48" s="56" t="s">
        <v>650</v>
      </c>
    </row>
    <row r="49" spans="1:1">
      <c r="A49" s="49"/>
    </row>
  </sheetData>
  <mergeCells count="36">
    <mergeCell ref="A42:A43"/>
    <mergeCell ref="B42:B43"/>
    <mergeCell ref="A44:A45"/>
    <mergeCell ref="B44:B45"/>
    <mergeCell ref="A46:A47"/>
    <mergeCell ref="B46:B47"/>
    <mergeCell ref="A33:A34"/>
    <mergeCell ref="B33:B34"/>
    <mergeCell ref="A35:A36"/>
    <mergeCell ref="B35:B36"/>
    <mergeCell ref="A37:A38"/>
    <mergeCell ref="B37:B38"/>
    <mergeCell ref="A27:A28"/>
    <mergeCell ref="B27:B28"/>
    <mergeCell ref="A29:A30"/>
    <mergeCell ref="B29:B30"/>
    <mergeCell ref="A31:A32"/>
    <mergeCell ref="B31:B32"/>
    <mergeCell ref="A21:A22"/>
    <mergeCell ref="B21:B22"/>
    <mergeCell ref="A23:A24"/>
    <mergeCell ref="B23:B24"/>
    <mergeCell ref="A25:A26"/>
    <mergeCell ref="B25:B26"/>
    <mergeCell ref="A15:A16"/>
    <mergeCell ref="B15:B16"/>
    <mergeCell ref="A17:A18"/>
    <mergeCell ref="B17:B18"/>
    <mergeCell ref="A19:A20"/>
    <mergeCell ref="B19:B20"/>
    <mergeCell ref="A6:A7"/>
    <mergeCell ref="B6:B7"/>
    <mergeCell ref="A11:A12"/>
    <mergeCell ref="B11:B12"/>
    <mergeCell ref="A13:A14"/>
    <mergeCell ref="B13:B14"/>
  </mergeCells>
  <pageMargins left="0.70866141732283472" right="0.70866141732283472" top="0.74803149606299213" bottom="0.74803149606299213" header="0.31496062992125984" footer="0.31496062992125984"/>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C857C-88DE-4AFC-9F0C-A7118142A886}">
  <dimension ref="A1:N122"/>
  <sheetViews>
    <sheetView showZeros="0" workbookViewId="0">
      <selection activeCell="D25" sqref="D24:D25"/>
    </sheetView>
  </sheetViews>
  <sheetFormatPr baseColWidth="10" defaultColWidth="8.85546875" defaultRowHeight="12.75"/>
  <cols>
    <col min="1" max="1" width="30.85546875" style="12" customWidth="1"/>
    <col min="2" max="2" width="2.42578125" style="12" customWidth="1"/>
    <col min="3" max="3" width="9.7109375" style="15" customWidth="1"/>
    <col min="4" max="4" width="8.7109375" style="12" customWidth="1"/>
    <col min="5" max="5" width="2.42578125" style="12" customWidth="1"/>
    <col min="6" max="6" width="9.7109375" style="15" customWidth="1"/>
    <col min="7" max="7" width="8.7109375" style="15" customWidth="1"/>
    <col min="8" max="8" width="2.7109375" style="15" customWidth="1"/>
    <col min="9" max="9" width="8.7109375" style="15" customWidth="1"/>
    <col min="10" max="10" width="7.5703125" style="15" customWidth="1"/>
    <col min="11" max="11" width="2.85546875" style="15" customWidth="1"/>
    <col min="12" max="12" width="9.42578125" style="15" customWidth="1"/>
    <col min="13" max="13" width="9.7109375" style="15" customWidth="1"/>
    <col min="14" max="14" width="3.7109375" style="15" customWidth="1"/>
    <col min="15" max="256" width="8.85546875" style="12"/>
    <col min="257" max="257" width="30.85546875" style="12" customWidth="1"/>
    <col min="258" max="258" width="2.42578125" style="12" customWidth="1"/>
    <col min="259" max="259" width="9.7109375" style="12" customWidth="1"/>
    <col min="260" max="260" width="8.7109375" style="12" customWidth="1"/>
    <col min="261" max="261" width="2.42578125" style="12" customWidth="1"/>
    <col min="262" max="262" width="9.7109375" style="12" customWidth="1"/>
    <col min="263" max="263" width="8.7109375" style="12" customWidth="1"/>
    <col min="264" max="264" width="2.7109375" style="12" customWidth="1"/>
    <col min="265" max="265" width="8.7109375" style="12" customWidth="1"/>
    <col min="266" max="266" width="7.5703125" style="12" customWidth="1"/>
    <col min="267" max="267" width="2.85546875" style="12" customWidth="1"/>
    <col min="268" max="268" width="9.42578125" style="12" customWidth="1"/>
    <col min="269" max="269" width="9.7109375" style="12" customWidth="1"/>
    <col min="270" max="270" width="3.7109375" style="12" customWidth="1"/>
    <col min="271" max="512" width="8.85546875" style="12"/>
    <col min="513" max="513" width="30.85546875" style="12" customWidth="1"/>
    <col min="514" max="514" width="2.42578125" style="12" customWidth="1"/>
    <col min="515" max="515" width="9.7109375" style="12" customWidth="1"/>
    <col min="516" max="516" width="8.7109375" style="12" customWidth="1"/>
    <col min="517" max="517" width="2.42578125" style="12" customWidth="1"/>
    <col min="518" max="518" width="9.7109375" style="12" customWidth="1"/>
    <col min="519" max="519" width="8.7109375" style="12" customWidth="1"/>
    <col min="520" max="520" width="2.7109375" style="12" customWidth="1"/>
    <col min="521" max="521" width="8.7109375" style="12" customWidth="1"/>
    <col min="522" max="522" width="7.5703125" style="12" customWidth="1"/>
    <col min="523" max="523" width="2.85546875" style="12" customWidth="1"/>
    <col min="524" max="524" width="9.42578125" style="12" customWidth="1"/>
    <col min="525" max="525" width="9.7109375" style="12" customWidth="1"/>
    <col min="526" max="526" width="3.7109375" style="12" customWidth="1"/>
    <col min="527" max="768" width="8.85546875" style="12"/>
    <col min="769" max="769" width="30.85546875" style="12" customWidth="1"/>
    <col min="770" max="770" width="2.42578125" style="12" customWidth="1"/>
    <col min="771" max="771" width="9.7109375" style="12" customWidth="1"/>
    <col min="772" max="772" width="8.7109375" style="12" customWidth="1"/>
    <col min="773" max="773" width="2.42578125" style="12" customWidth="1"/>
    <col min="774" max="774" width="9.7109375" style="12" customWidth="1"/>
    <col min="775" max="775" width="8.7109375" style="12" customWidth="1"/>
    <col min="776" max="776" width="2.7109375" style="12" customWidth="1"/>
    <col min="777" max="777" width="8.7109375" style="12" customWidth="1"/>
    <col min="778" max="778" width="7.5703125" style="12" customWidth="1"/>
    <col min="779" max="779" width="2.85546875" style="12" customWidth="1"/>
    <col min="780" max="780" width="9.42578125" style="12" customWidth="1"/>
    <col min="781" max="781" width="9.7109375" style="12" customWidth="1"/>
    <col min="782" max="782" width="3.7109375" style="12" customWidth="1"/>
    <col min="783" max="1024" width="8.85546875" style="12"/>
    <col min="1025" max="1025" width="30.85546875" style="12" customWidth="1"/>
    <col min="1026" max="1026" width="2.42578125" style="12" customWidth="1"/>
    <col min="1027" max="1027" width="9.7109375" style="12" customWidth="1"/>
    <col min="1028" max="1028" width="8.7109375" style="12" customWidth="1"/>
    <col min="1029" max="1029" width="2.42578125" style="12" customWidth="1"/>
    <col min="1030" max="1030" width="9.7109375" style="12" customWidth="1"/>
    <col min="1031" max="1031" width="8.7109375" style="12" customWidth="1"/>
    <col min="1032" max="1032" width="2.7109375" style="12" customWidth="1"/>
    <col min="1033" max="1033" width="8.7109375" style="12" customWidth="1"/>
    <col min="1034" max="1034" width="7.5703125" style="12" customWidth="1"/>
    <col min="1035" max="1035" width="2.85546875" style="12" customWidth="1"/>
    <col min="1036" max="1036" width="9.42578125" style="12" customWidth="1"/>
    <col min="1037" max="1037" width="9.7109375" style="12" customWidth="1"/>
    <col min="1038" max="1038" width="3.7109375" style="12" customWidth="1"/>
    <col min="1039" max="1280" width="8.85546875" style="12"/>
    <col min="1281" max="1281" width="30.85546875" style="12" customWidth="1"/>
    <col min="1282" max="1282" width="2.42578125" style="12" customWidth="1"/>
    <col min="1283" max="1283" width="9.7109375" style="12" customWidth="1"/>
    <col min="1284" max="1284" width="8.7109375" style="12" customWidth="1"/>
    <col min="1285" max="1285" width="2.42578125" style="12" customWidth="1"/>
    <col min="1286" max="1286" width="9.7109375" style="12" customWidth="1"/>
    <col min="1287" max="1287" width="8.7109375" style="12" customWidth="1"/>
    <col min="1288" max="1288" width="2.7109375" style="12" customWidth="1"/>
    <col min="1289" max="1289" width="8.7109375" style="12" customWidth="1"/>
    <col min="1290" max="1290" width="7.5703125" style="12" customWidth="1"/>
    <col min="1291" max="1291" width="2.85546875" style="12" customWidth="1"/>
    <col min="1292" max="1292" width="9.42578125" style="12" customWidth="1"/>
    <col min="1293" max="1293" width="9.7109375" style="12" customWidth="1"/>
    <col min="1294" max="1294" width="3.7109375" style="12" customWidth="1"/>
    <col min="1295" max="1536" width="8.85546875" style="12"/>
    <col min="1537" max="1537" width="30.85546875" style="12" customWidth="1"/>
    <col min="1538" max="1538" width="2.42578125" style="12" customWidth="1"/>
    <col min="1539" max="1539" width="9.7109375" style="12" customWidth="1"/>
    <col min="1540" max="1540" width="8.7109375" style="12" customWidth="1"/>
    <col min="1541" max="1541" width="2.42578125" style="12" customWidth="1"/>
    <col min="1542" max="1542" width="9.7109375" style="12" customWidth="1"/>
    <col min="1543" max="1543" width="8.7109375" style="12" customWidth="1"/>
    <col min="1544" max="1544" width="2.7109375" style="12" customWidth="1"/>
    <col min="1545" max="1545" width="8.7109375" style="12" customWidth="1"/>
    <col min="1546" max="1546" width="7.5703125" style="12" customWidth="1"/>
    <col min="1547" max="1547" width="2.85546875" style="12" customWidth="1"/>
    <col min="1548" max="1548" width="9.42578125" style="12" customWidth="1"/>
    <col min="1549" max="1549" width="9.7109375" style="12" customWidth="1"/>
    <col min="1550" max="1550" width="3.7109375" style="12" customWidth="1"/>
    <col min="1551" max="1792" width="8.85546875" style="12"/>
    <col min="1793" max="1793" width="30.85546875" style="12" customWidth="1"/>
    <col min="1794" max="1794" width="2.42578125" style="12" customWidth="1"/>
    <col min="1795" max="1795" width="9.7109375" style="12" customWidth="1"/>
    <col min="1796" max="1796" width="8.7109375" style="12" customWidth="1"/>
    <col min="1797" max="1797" width="2.42578125" style="12" customWidth="1"/>
    <col min="1798" max="1798" width="9.7109375" style="12" customWidth="1"/>
    <col min="1799" max="1799" width="8.7109375" style="12" customWidth="1"/>
    <col min="1800" max="1800" width="2.7109375" style="12" customWidth="1"/>
    <col min="1801" max="1801" width="8.7109375" style="12" customWidth="1"/>
    <col min="1802" max="1802" width="7.5703125" style="12" customWidth="1"/>
    <col min="1803" max="1803" width="2.85546875" style="12" customWidth="1"/>
    <col min="1804" max="1804" width="9.42578125" style="12" customWidth="1"/>
    <col min="1805" max="1805" width="9.7109375" style="12" customWidth="1"/>
    <col min="1806" max="1806" width="3.7109375" style="12" customWidth="1"/>
    <col min="1807" max="2048" width="8.85546875" style="12"/>
    <col min="2049" max="2049" width="30.85546875" style="12" customWidth="1"/>
    <col min="2050" max="2050" width="2.42578125" style="12" customWidth="1"/>
    <col min="2051" max="2051" width="9.7109375" style="12" customWidth="1"/>
    <col min="2052" max="2052" width="8.7109375" style="12" customWidth="1"/>
    <col min="2053" max="2053" width="2.42578125" style="12" customWidth="1"/>
    <col min="2054" max="2054" width="9.7109375" style="12" customWidth="1"/>
    <col min="2055" max="2055" width="8.7109375" style="12" customWidth="1"/>
    <col min="2056" max="2056" width="2.7109375" style="12" customWidth="1"/>
    <col min="2057" max="2057" width="8.7109375" style="12" customWidth="1"/>
    <col min="2058" max="2058" width="7.5703125" style="12" customWidth="1"/>
    <col min="2059" max="2059" width="2.85546875" style="12" customWidth="1"/>
    <col min="2060" max="2060" width="9.42578125" style="12" customWidth="1"/>
    <col min="2061" max="2061" width="9.7109375" style="12" customWidth="1"/>
    <col min="2062" max="2062" width="3.7109375" style="12" customWidth="1"/>
    <col min="2063" max="2304" width="8.85546875" style="12"/>
    <col min="2305" max="2305" width="30.85546875" style="12" customWidth="1"/>
    <col min="2306" max="2306" width="2.42578125" style="12" customWidth="1"/>
    <col min="2307" max="2307" width="9.7109375" style="12" customWidth="1"/>
    <col min="2308" max="2308" width="8.7109375" style="12" customWidth="1"/>
    <col min="2309" max="2309" width="2.42578125" style="12" customWidth="1"/>
    <col min="2310" max="2310" width="9.7109375" style="12" customWidth="1"/>
    <col min="2311" max="2311" width="8.7109375" style="12" customWidth="1"/>
    <col min="2312" max="2312" width="2.7109375" style="12" customWidth="1"/>
    <col min="2313" max="2313" width="8.7109375" style="12" customWidth="1"/>
    <col min="2314" max="2314" width="7.5703125" style="12" customWidth="1"/>
    <col min="2315" max="2315" width="2.85546875" style="12" customWidth="1"/>
    <col min="2316" max="2316" width="9.42578125" style="12" customWidth="1"/>
    <col min="2317" max="2317" width="9.7109375" style="12" customWidth="1"/>
    <col min="2318" max="2318" width="3.7109375" style="12" customWidth="1"/>
    <col min="2319" max="2560" width="8.85546875" style="12"/>
    <col min="2561" max="2561" width="30.85546875" style="12" customWidth="1"/>
    <col min="2562" max="2562" width="2.42578125" style="12" customWidth="1"/>
    <col min="2563" max="2563" width="9.7109375" style="12" customWidth="1"/>
    <col min="2564" max="2564" width="8.7109375" style="12" customWidth="1"/>
    <col min="2565" max="2565" width="2.42578125" style="12" customWidth="1"/>
    <col min="2566" max="2566" width="9.7109375" style="12" customWidth="1"/>
    <col min="2567" max="2567" width="8.7109375" style="12" customWidth="1"/>
    <col min="2568" max="2568" width="2.7109375" style="12" customWidth="1"/>
    <col min="2569" max="2569" width="8.7109375" style="12" customWidth="1"/>
    <col min="2570" max="2570" width="7.5703125" style="12" customWidth="1"/>
    <col min="2571" max="2571" width="2.85546875" style="12" customWidth="1"/>
    <col min="2572" max="2572" width="9.42578125" style="12" customWidth="1"/>
    <col min="2573" max="2573" width="9.7109375" style="12" customWidth="1"/>
    <col min="2574" max="2574" width="3.7109375" style="12" customWidth="1"/>
    <col min="2575" max="2816" width="8.85546875" style="12"/>
    <col min="2817" max="2817" width="30.85546875" style="12" customWidth="1"/>
    <col min="2818" max="2818" width="2.42578125" style="12" customWidth="1"/>
    <col min="2819" max="2819" width="9.7109375" style="12" customWidth="1"/>
    <col min="2820" max="2820" width="8.7109375" style="12" customWidth="1"/>
    <col min="2821" max="2821" width="2.42578125" style="12" customWidth="1"/>
    <col min="2822" max="2822" width="9.7109375" style="12" customWidth="1"/>
    <col min="2823" max="2823" width="8.7109375" style="12" customWidth="1"/>
    <col min="2824" max="2824" width="2.7109375" style="12" customWidth="1"/>
    <col min="2825" max="2825" width="8.7109375" style="12" customWidth="1"/>
    <col min="2826" max="2826" width="7.5703125" style="12" customWidth="1"/>
    <col min="2827" max="2827" width="2.85546875" style="12" customWidth="1"/>
    <col min="2828" max="2828" width="9.42578125" style="12" customWidth="1"/>
    <col min="2829" max="2829" width="9.7109375" style="12" customWidth="1"/>
    <col min="2830" max="2830" width="3.7109375" style="12" customWidth="1"/>
    <col min="2831" max="3072" width="8.85546875" style="12"/>
    <col min="3073" max="3073" width="30.85546875" style="12" customWidth="1"/>
    <col min="3074" max="3074" width="2.42578125" style="12" customWidth="1"/>
    <col min="3075" max="3075" width="9.7109375" style="12" customWidth="1"/>
    <col min="3076" max="3076" width="8.7109375" style="12" customWidth="1"/>
    <col min="3077" max="3077" width="2.42578125" style="12" customWidth="1"/>
    <col min="3078" max="3078" width="9.7109375" style="12" customWidth="1"/>
    <col min="3079" max="3079" width="8.7109375" style="12" customWidth="1"/>
    <col min="3080" max="3080" width="2.7109375" style="12" customWidth="1"/>
    <col min="3081" max="3081" width="8.7109375" style="12" customWidth="1"/>
    <col min="3082" max="3082" width="7.5703125" style="12" customWidth="1"/>
    <col min="3083" max="3083" width="2.85546875" style="12" customWidth="1"/>
    <col min="3084" max="3084" width="9.42578125" style="12" customWidth="1"/>
    <col min="3085" max="3085" width="9.7109375" style="12" customWidth="1"/>
    <col min="3086" max="3086" width="3.7109375" style="12" customWidth="1"/>
    <col min="3087" max="3328" width="8.85546875" style="12"/>
    <col min="3329" max="3329" width="30.85546875" style="12" customWidth="1"/>
    <col min="3330" max="3330" width="2.42578125" style="12" customWidth="1"/>
    <col min="3331" max="3331" width="9.7109375" style="12" customWidth="1"/>
    <col min="3332" max="3332" width="8.7109375" style="12" customWidth="1"/>
    <col min="3333" max="3333" width="2.42578125" style="12" customWidth="1"/>
    <col min="3334" max="3334" width="9.7109375" style="12" customWidth="1"/>
    <col min="3335" max="3335" width="8.7109375" style="12" customWidth="1"/>
    <col min="3336" max="3336" width="2.7109375" style="12" customWidth="1"/>
    <col min="3337" max="3337" width="8.7109375" style="12" customWidth="1"/>
    <col min="3338" max="3338" width="7.5703125" style="12" customWidth="1"/>
    <col min="3339" max="3339" width="2.85546875" style="12" customWidth="1"/>
    <col min="3340" max="3340" width="9.42578125" style="12" customWidth="1"/>
    <col min="3341" max="3341" width="9.7109375" style="12" customWidth="1"/>
    <col min="3342" max="3342" width="3.7109375" style="12" customWidth="1"/>
    <col min="3343" max="3584" width="8.85546875" style="12"/>
    <col min="3585" max="3585" width="30.85546875" style="12" customWidth="1"/>
    <col min="3586" max="3586" width="2.42578125" style="12" customWidth="1"/>
    <col min="3587" max="3587" width="9.7109375" style="12" customWidth="1"/>
    <col min="3588" max="3588" width="8.7109375" style="12" customWidth="1"/>
    <col min="3589" max="3589" width="2.42578125" style="12" customWidth="1"/>
    <col min="3590" max="3590" width="9.7109375" style="12" customWidth="1"/>
    <col min="3591" max="3591" width="8.7109375" style="12" customWidth="1"/>
    <col min="3592" max="3592" width="2.7109375" style="12" customWidth="1"/>
    <col min="3593" max="3593" width="8.7109375" style="12" customWidth="1"/>
    <col min="3594" max="3594" width="7.5703125" style="12" customWidth="1"/>
    <col min="3595" max="3595" width="2.85546875" style="12" customWidth="1"/>
    <col min="3596" max="3596" width="9.42578125" style="12" customWidth="1"/>
    <col min="3597" max="3597" width="9.7109375" style="12" customWidth="1"/>
    <col min="3598" max="3598" width="3.7109375" style="12" customWidth="1"/>
    <col min="3599" max="3840" width="8.85546875" style="12"/>
    <col min="3841" max="3841" width="30.85546875" style="12" customWidth="1"/>
    <col min="3842" max="3842" width="2.42578125" style="12" customWidth="1"/>
    <col min="3843" max="3843" width="9.7109375" style="12" customWidth="1"/>
    <col min="3844" max="3844" width="8.7109375" style="12" customWidth="1"/>
    <col min="3845" max="3845" width="2.42578125" style="12" customWidth="1"/>
    <col min="3846" max="3846" width="9.7109375" style="12" customWidth="1"/>
    <col min="3847" max="3847" width="8.7109375" style="12" customWidth="1"/>
    <col min="3848" max="3848" width="2.7109375" style="12" customWidth="1"/>
    <col min="3849" max="3849" width="8.7109375" style="12" customWidth="1"/>
    <col min="3850" max="3850" width="7.5703125" style="12" customWidth="1"/>
    <col min="3851" max="3851" width="2.85546875" style="12" customWidth="1"/>
    <col min="3852" max="3852" width="9.42578125" style="12" customWidth="1"/>
    <col min="3853" max="3853" width="9.7109375" style="12" customWidth="1"/>
    <col min="3854" max="3854" width="3.7109375" style="12" customWidth="1"/>
    <col min="3855" max="4096" width="8.85546875" style="12"/>
    <col min="4097" max="4097" width="30.85546875" style="12" customWidth="1"/>
    <col min="4098" max="4098" width="2.42578125" style="12" customWidth="1"/>
    <col min="4099" max="4099" width="9.7109375" style="12" customWidth="1"/>
    <col min="4100" max="4100" width="8.7109375" style="12" customWidth="1"/>
    <col min="4101" max="4101" width="2.42578125" style="12" customWidth="1"/>
    <col min="4102" max="4102" width="9.7109375" style="12" customWidth="1"/>
    <col min="4103" max="4103" width="8.7109375" style="12" customWidth="1"/>
    <col min="4104" max="4104" width="2.7109375" style="12" customWidth="1"/>
    <col min="4105" max="4105" width="8.7109375" style="12" customWidth="1"/>
    <col min="4106" max="4106" width="7.5703125" style="12" customWidth="1"/>
    <col min="4107" max="4107" width="2.85546875" style="12" customWidth="1"/>
    <col min="4108" max="4108" width="9.42578125" style="12" customWidth="1"/>
    <col min="4109" max="4109" width="9.7109375" style="12" customWidth="1"/>
    <col min="4110" max="4110" width="3.7109375" style="12" customWidth="1"/>
    <col min="4111" max="4352" width="8.85546875" style="12"/>
    <col min="4353" max="4353" width="30.85546875" style="12" customWidth="1"/>
    <col min="4354" max="4354" width="2.42578125" style="12" customWidth="1"/>
    <col min="4355" max="4355" width="9.7109375" style="12" customWidth="1"/>
    <col min="4356" max="4356" width="8.7109375" style="12" customWidth="1"/>
    <col min="4357" max="4357" width="2.42578125" style="12" customWidth="1"/>
    <col min="4358" max="4358" width="9.7109375" style="12" customWidth="1"/>
    <col min="4359" max="4359" width="8.7109375" style="12" customWidth="1"/>
    <col min="4360" max="4360" width="2.7109375" style="12" customWidth="1"/>
    <col min="4361" max="4361" width="8.7109375" style="12" customWidth="1"/>
    <col min="4362" max="4362" width="7.5703125" style="12" customWidth="1"/>
    <col min="4363" max="4363" width="2.85546875" style="12" customWidth="1"/>
    <col min="4364" max="4364" width="9.42578125" style="12" customWidth="1"/>
    <col min="4365" max="4365" width="9.7109375" style="12" customWidth="1"/>
    <col min="4366" max="4366" width="3.7109375" style="12" customWidth="1"/>
    <col min="4367" max="4608" width="8.85546875" style="12"/>
    <col min="4609" max="4609" width="30.85546875" style="12" customWidth="1"/>
    <col min="4610" max="4610" width="2.42578125" style="12" customWidth="1"/>
    <col min="4611" max="4611" width="9.7109375" style="12" customWidth="1"/>
    <col min="4612" max="4612" width="8.7109375" style="12" customWidth="1"/>
    <col min="4613" max="4613" width="2.42578125" style="12" customWidth="1"/>
    <col min="4614" max="4614" width="9.7109375" style="12" customWidth="1"/>
    <col min="4615" max="4615" width="8.7109375" style="12" customWidth="1"/>
    <col min="4616" max="4616" width="2.7109375" style="12" customWidth="1"/>
    <col min="4617" max="4617" width="8.7109375" style="12" customWidth="1"/>
    <col min="4618" max="4618" width="7.5703125" style="12" customWidth="1"/>
    <col min="4619" max="4619" width="2.85546875" style="12" customWidth="1"/>
    <col min="4620" max="4620" width="9.42578125" style="12" customWidth="1"/>
    <col min="4621" max="4621" width="9.7109375" style="12" customWidth="1"/>
    <col min="4622" max="4622" width="3.7109375" style="12" customWidth="1"/>
    <col min="4623" max="4864" width="8.85546875" style="12"/>
    <col min="4865" max="4865" width="30.85546875" style="12" customWidth="1"/>
    <col min="4866" max="4866" width="2.42578125" style="12" customWidth="1"/>
    <col min="4867" max="4867" width="9.7109375" style="12" customWidth="1"/>
    <col min="4868" max="4868" width="8.7109375" style="12" customWidth="1"/>
    <col min="4869" max="4869" width="2.42578125" style="12" customWidth="1"/>
    <col min="4870" max="4870" width="9.7109375" style="12" customWidth="1"/>
    <col min="4871" max="4871" width="8.7109375" style="12" customWidth="1"/>
    <col min="4872" max="4872" width="2.7109375" style="12" customWidth="1"/>
    <col min="4873" max="4873" width="8.7109375" style="12" customWidth="1"/>
    <col min="4874" max="4874" width="7.5703125" style="12" customWidth="1"/>
    <col min="4875" max="4875" width="2.85546875" style="12" customWidth="1"/>
    <col min="4876" max="4876" width="9.42578125" style="12" customWidth="1"/>
    <col min="4877" max="4877" width="9.7109375" style="12" customWidth="1"/>
    <col min="4878" max="4878" width="3.7109375" style="12" customWidth="1"/>
    <col min="4879" max="5120" width="8.85546875" style="12"/>
    <col min="5121" max="5121" width="30.85546875" style="12" customWidth="1"/>
    <col min="5122" max="5122" width="2.42578125" style="12" customWidth="1"/>
    <col min="5123" max="5123" width="9.7109375" style="12" customWidth="1"/>
    <col min="5124" max="5124" width="8.7109375" style="12" customWidth="1"/>
    <col min="5125" max="5125" width="2.42578125" style="12" customWidth="1"/>
    <col min="5126" max="5126" width="9.7109375" style="12" customWidth="1"/>
    <col min="5127" max="5127" width="8.7109375" style="12" customWidth="1"/>
    <col min="5128" max="5128" width="2.7109375" style="12" customWidth="1"/>
    <col min="5129" max="5129" width="8.7109375" style="12" customWidth="1"/>
    <col min="5130" max="5130" width="7.5703125" style="12" customWidth="1"/>
    <col min="5131" max="5131" width="2.85546875" style="12" customWidth="1"/>
    <col min="5132" max="5132" width="9.42578125" style="12" customWidth="1"/>
    <col min="5133" max="5133" width="9.7109375" style="12" customWidth="1"/>
    <col min="5134" max="5134" width="3.7109375" style="12" customWidth="1"/>
    <col min="5135" max="5376" width="8.85546875" style="12"/>
    <col min="5377" max="5377" width="30.85546875" style="12" customWidth="1"/>
    <col min="5378" max="5378" width="2.42578125" style="12" customWidth="1"/>
    <col min="5379" max="5379" width="9.7109375" style="12" customWidth="1"/>
    <col min="5380" max="5380" width="8.7109375" style="12" customWidth="1"/>
    <col min="5381" max="5381" width="2.42578125" style="12" customWidth="1"/>
    <col min="5382" max="5382" width="9.7109375" style="12" customWidth="1"/>
    <col min="5383" max="5383" width="8.7109375" style="12" customWidth="1"/>
    <col min="5384" max="5384" width="2.7109375" style="12" customWidth="1"/>
    <col min="5385" max="5385" width="8.7109375" style="12" customWidth="1"/>
    <col min="5386" max="5386" width="7.5703125" style="12" customWidth="1"/>
    <col min="5387" max="5387" width="2.85546875" style="12" customWidth="1"/>
    <col min="5388" max="5388" width="9.42578125" style="12" customWidth="1"/>
    <col min="5389" max="5389" width="9.7109375" style="12" customWidth="1"/>
    <col min="5390" max="5390" width="3.7109375" style="12" customWidth="1"/>
    <col min="5391" max="5632" width="8.85546875" style="12"/>
    <col min="5633" max="5633" width="30.85546875" style="12" customWidth="1"/>
    <col min="5634" max="5634" width="2.42578125" style="12" customWidth="1"/>
    <col min="5635" max="5635" width="9.7109375" style="12" customWidth="1"/>
    <col min="5636" max="5636" width="8.7109375" style="12" customWidth="1"/>
    <col min="5637" max="5637" width="2.42578125" style="12" customWidth="1"/>
    <col min="5638" max="5638" width="9.7109375" style="12" customWidth="1"/>
    <col min="5639" max="5639" width="8.7109375" style="12" customWidth="1"/>
    <col min="5640" max="5640" width="2.7109375" style="12" customWidth="1"/>
    <col min="5641" max="5641" width="8.7109375" style="12" customWidth="1"/>
    <col min="5642" max="5642" width="7.5703125" style="12" customWidth="1"/>
    <col min="5643" max="5643" width="2.85546875" style="12" customWidth="1"/>
    <col min="5644" max="5644" width="9.42578125" style="12" customWidth="1"/>
    <col min="5645" max="5645" width="9.7109375" style="12" customWidth="1"/>
    <col min="5646" max="5646" width="3.7109375" style="12" customWidth="1"/>
    <col min="5647" max="5888" width="8.85546875" style="12"/>
    <col min="5889" max="5889" width="30.85546875" style="12" customWidth="1"/>
    <col min="5890" max="5890" width="2.42578125" style="12" customWidth="1"/>
    <col min="5891" max="5891" width="9.7109375" style="12" customWidth="1"/>
    <col min="5892" max="5892" width="8.7109375" style="12" customWidth="1"/>
    <col min="5893" max="5893" width="2.42578125" style="12" customWidth="1"/>
    <col min="5894" max="5894" width="9.7109375" style="12" customWidth="1"/>
    <col min="5895" max="5895" width="8.7109375" style="12" customWidth="1"/>
    <col min="5896" max="5896" width="2.7109375" style="12" customWidth="1"/>
    <col min="5897" max="5897" width="8.7109375" style="12" customWidth="1"/>
    <col min="5898" max="5898" width="7.5703125" style="12" customWidth="1"/>
    <col min="5899" max="5899" width="2.85546875" style="12" customWidth="1"/>
    <col min="5900" max="5900" width="9.42578125" style="12" customWidth="1"/>
    <col min="5901" max="5901" width="9.7109375" style="12" customWidth="1"/>
    <col min="5902" max="5902" width="3.7109375" style="12" customWidth="1"/>
    <col min="5903" max="6144" width="8.85546875" style="12"/>
    <col min="6145" max="6145" width="30.85546875" style="12" customWidth="1"/>
    <col min="6146" max="6146" width="2.42578125" style="12" customWidth="1"/>
    <col min="6147" max="6147" width="9.7109375" style="12" customWidth="1"/>
    <col min="6148" max="6148" width="8.7109375" style="12" customWidth="1"/>
    <col min="6149" max="6149" width="2.42578125" style="12" customWidth="1"/>
    <col min="6150" max="6150" width="9.7109375" style="12" customWidth="1"/>
    <col min="6151" max="6151" width="8.7109375" style="12" customWidth="1"/>
    <col min="6152" max="6152" width="2.7109375" style="12" customWidth="1"/>
    <col min="6153" max="6153" width="8.7109375" style="12" customWidth="1"/>
    <col min="6154" max="6154" width="7.5703125" style="12" customWidth="1"/>
    <col min="6155" max="6155" width="2.85546875" style="12" customWidth="1"/>
    <col min="6156" max="6156" width="9.42578125" style="12" customWidth="1"/>
    <col min="6157" max="6157" width="9.7109375" style="12" customWidth="1"/>
    <col min="6158" max="6158" width="3.7109375" style="12" customWidth="1"/>
    <col min="6159" max="6400" width="8.85546875" style="12"/>
    <col min="6401" max="6401" width="30.85546875" style="12" customWidth="1"/>
    <col min="6402" max="6402" width="2.42578125" style="12" customWidth="1"/>
    <col min="6403" max="6403" width="9.7109375" style="12" customWidth="1"/>
    <col min="6404" max="6404" width="8.7109375" style="12" customWidth="1"/>
    <col min="6405" max="6405" width="2.42578125" style="12" customWidth="1"/>
    <col min="6406" max="6406" width="9.7109375" style="12" customWidth="1"/>
    <col min="6407" max="6407" width="8.7109375" style="12" customWidth="1"/>
    <col min="6408" max="6408" width="2.7109375" style="12" customWidth="1"/>
    <col min="6409" max="6409" width="8.7109375" style="12" customWidth="1"/>
    <col min="6410" max="6410" width="7.5703125" style="12" customWidth="1"/>
    <col min="6411" max="6411" width="2.85546875" style="12" customWidth="1"/>
    <col min="6412" max="6412" width="9.42578125" style="12" customWidth="1"/>
    <col min="6413" max="6413" width="9.7109375" style="12" customWidth="1"/>
    <col min="6414" max="6414" width="3.7109375" style="12" customWidth="1"/>
    <col min="6415" max="6656" width="8.85546875" style="12"/>
    <col min="6657" max="6657" width="30.85546875" style="12" customWidth="1"/>
    <col min="6658" max="6658" width="2.42578125" style="12" customWidth="1"/>
    <col min="6659" max="6659" width="9.7109375" style="12" customWidth="1"/>
    <col min="6660" max="6660" width="8.7109375" style="12" customWidth="1"/>
    <col min="6661" max="6661" width="2.42578125" style="12" customWidth="1"/>
    <col min="6662" max="6662" width="9.7109375" style="12" customWidth="1"/>
    <col min="6663" max="6663" width="8.7109375" style="12" customWidth="1"/>
    <col min="6664" max="6664" width="2.7109375" style="12" customWidth="1"/>
    <col min="6665" max="6665" width="8.7109375" style="12" customWidth="1"/>
    <col min="6666" max="6666" width="7.5703125" style="12" customWidth="1"/>
    <col min="6667" max="6667" width="2.85546875" style="12" customWidth="1"/>
    <col min="6668" max="6668" width="9.42578125" style="12" customWidth="1"/>
    <col min="6669" max="6669" width="9.7109375" style="12" customWidth="1"/>
    <col min="6670" max="6670" width="3.7109375" style="12" customWidth="1"/>
    <col min="6671" max="6912" width="8.85546875" style="12"/>
    <col min="6913" max="6913" width="30.85546875" style="12" customWidth="1"/>
    <col min="6914" max="6914" width="2.42578125" style="12" customWidth="1"/>
    <col min="6915" max="6915" width="9.7109375" style="12" customWidth="1"/>
    <col min="6916" max="6916" width="8.7109375" style="12" customWidth="1"/>
    <col min="6917" max="6917" width="2.42578125" style="12" customWidth="1"/>
    <col min="6918" max="6918" width="9.7109375" style="12" customWidth="1"/>
    <col min="6919" max="6919" width="8.7109375" style="12" customWidth="1"/>
    <col min="6920" max="6920" width="2.7109375" style="12" customWidth="1"/>
    <col min="6921" max="6921" width="8.7109375" style="12" customWidth="1"/>
    <col min="6922" max="6922" width="7.5703125" style="12" customWidth="1"/>
    <col min="6923" max="6923" width="2.85546875" style="12" customWidth="1"/>
    <col min="6924" max="6924" width="9.42578125" style="12" customWidth="1"/>
    <col min="6925" max="6925" width="9.7109375" style="12" customWidth="1"/>
    <col min="6926" max="6926" width="3.7109375" style="12" customWidth="1"/>
    <col min="6927" max="7168" width="8.85546875" style="12"/>
    <col min="7169" max="7169" width="30.85546875" style="12" customWidth="1"/>
    <col min="7170" max="7170" width="2.42578125" style="12" customWidth="1"/>
    <col min="7171" max="7171" width="9.7109375" style="12" customWidth="1"/>
    <col min="7172" max="7172" width="8.7109375" style="12" customWidth="1"/>
    <col min="7173" max="7173" width="2.42578125" style="12" customWidth="1"/>
    <col min="7174" max="7174" width="9.7109375" style="12" customWidth="1"/>
    <col min="7175" max="7175" width="8.7109375" style="12" customWidth="1"/>
    <col min="7176" max="7176" width="2.7109375" style="12" customWidth="1"/>
    <col min="7177" max="7177" width="8.7109375" style="12" customWidth="1"/>
    <col min="7178" max="7178" width="7.5703125" style="12" customWidth="1"/>
    <col min="7179" max="7179" width="2.85546875" style="12" customWidth="1"/>
    <col min="7180" max="7180" width="9.42578125" style="12" customWidth="1"/>
    <col min="7181" max="7181" width="9.7109375" style="12" customWidth="1"/>
    <col min="7182" max="7182" width="3.7109375" style="12" customWidth="1"/>
    <col min="7183" max="7424" width="8.85546875" style="12"/>
    <col min="7425" max="7425" width="30.85546875" style="12" customWidth="1"/>
    <col min="7426" max="7426" width="2.42578125" style="12" customWidth="1"/>
    <col min="7427" max="7427" width="9.7109375" style="12" customWidth="1"/>
    <col min="7428" max="7428" width="8.7109375" style="12" customWidth="1"/>
    <col min="7429" max="7429" width="2.42578125" style="12" customWidth="1"/>
    <col min="7430" max="7430" width="9.7109375" style="12" customWidth="1"/>
    <col min="7431" max="7431" width="8.7109375" style="12" customWidth="1"/>
    <col min="7432" max="7432" width="2.7109375" style="12" customWidth="1"/>
    <col min="7433" max="7433" width="8.7109375" style="12" customWidth="1"/>
    <col min="7434" max="7434" width="7.5703125" style="12" customWidth="1"/>
    <col min="7435" max="7435" width="2.85546875" style="12" customWidth="1"/>
    <col min="7436" max="7436" width="9.42578125" style="12" customWidth="1"/>
    <col min="7437" max="7437" width="9.7109375" style="12" customWidth="1"/>
    <col min="7438" max="7438" width="3.7109375" style="12" customWidth="1"/>
    <col min="7439" max="7680" width="8.85546875" style="12"/>
    <col min="7681" max="7681" width="30.85546875" style="12" customWidth="1"/>
    <col min="7682" max="7682" width="2.42578125" style="12" customWidth="1"/>
    <col min="7683" max="7683" width="9.7109375" style="12" customWidth="1"/>
    <col min="7684" max="7684" width="8.7109375" style="12" customWidth="1"/>
    <col min="7685" max="7685" width="2.42578125" style="12" customWidth="1"/>
    <col min="7686" max="7686" width="9.7109375" style="12" customWidth="1"/>
    <col min="7687" max="7687" width="8.7109375" style="12" customWidth="1"/>
    <col min="7688" max="7688" width="2.7109375" style="12" customWidth="1"/>
    <col min="7689" max="7689" width="8.7109375" style="12" customWidth="1"/>
    <col min="7690" max="7690" width="7.5703125" style="12" customWidth="1"/>
    <col min="7691" max="7691" width="2.85546875" style="12" customWidth="1"/>
    <col min="7692" max="7692" width="9.42578125" style="12" customWidth="1"/>
    <col min="7693" max="7693" width="9.7109375" style="12" customWidth="1"/>
    <col min="7694" max="7694" width="3.7109375" style="12" customWidth="1"/>
    <col min="7695" max="7936" width="8.85546875" style="12"/>
    <col min="7937" max="7937" width="30.85546875" style="12" customWidth="1"/>
    <col min="7938" max="7938" width="2.42578125" style="12" customWidth="1"/>
    <col min="7939" max="7939" width="9.7109375" style="12" customWidth="1"/>
    <col min="7940" max="7940" width="8.7109375" style="12" customWidth="1"/>
    <col min="7941" max="7941" width="2.42578125" style="12" customWidth="1"/>
    <col min="7942" max="7942" width="9.7109375" style="12" customWidth="1"/>
    <col min="7943" max="7943" width="8.7109375" style="12" customWidth="1"/>
    <col min="7944" max="7944" width="2.7109375" style="12" customWidth="1"/>
    <col min="7945" max="7945" width="8.7109375" style="12" customWidth="1"/>
    <col min="7946" max="7946" width="7.5703125" style="12" customWidth="1"/>
    <col min="7947" max="7947" width="2.85546875" style="12" customWidth="1"/>
    <col min="7948" max="7948" width="9.42578125" style="12" customWidth="1"/>
    <col min="7949" max="7949" width="9.7109375" style="12" customWidth="1"/>
    <col min="7950" max="7950" width="3.7109375" style="12" customWidth="1"/>
    <col min="7951" max="8192" width="8.85546875" style="12"/>
    <col min="8193" max="8193" width="30.85546875" style="12" customWidth="1"/>
    <col min="8194" max="8194" width="2.42578125" style="12" customWidth="1"/>
    <col min="8195" max="8195" width="9.7109375" style="12" customWidth="1"/>
    <col min="8196" max="8196" width="8.7109375" style="12" customWidth="1"/>
    <col min="8197" max="8197" width="2.42578125" style="12" customWidth="1"/>
    <col min="8198" max="8198" width="9.7109375" style="12" customWidth="1"/>
    <col min="8199" max="8199" width="8.7109375" style="12" customWidth="1"/>
    <col min="8200" max="8200" width="2.7109375" style="12" customWidth="1"/>
    <col min="8201" max="8201" width="8.7109375" style="12" customWidth="1"/>
    <col min="8202" max="8202" width="7.5703125" style="12" customWidth="1"/>
    <col min="8203" max="8203" width="2.85546875" style="12" customWidth="1"/>
    <col min="8204" max="8204" width="9.42578125" style="12" customWidth="1"/>
    <col min="8205" max="8205" width="9.7109375" style="12" customWidth="1"/>
    <col min="8206" max="8206" width="3.7109375" style="12" customWidth="1"/>
    <col min="8207" max="8448" width="8.85546875" style="12"/>
    <col min="8449" max="8449" width="30.85546875" style="12" customWidth="1"/>
    <col min="8450" max="8450" width="2.42578125" style="12" customWidth="1"/>
    <col min="8451" max="8451" width="9.7109375" style="12" customWidth="1"/>
    <col min="8452" max="8452" width="8.7109375" style="12" customWidth="1"/>
    <col min="8453" max="8453" width="2.42578125" style="12" customWidth="1"/>
    <col min="8454" max="8454" width="9.7109375" style="12" customWidth="1"/>
    <col min="8455" max="8455" width="8.7109375" style="12" customWidth="1"/>
    <col min="8456" max="8456" width="2.7109375" style="12" customWidth="1"/>
    <col min="8457" max="8457" width="8.7109375" style="12" customWidth="1"/>
    <col min="8458" max="8458" width="7.5703125" style="12" customWidth="1"/>
    <col min="8459" max="8459" width="2.85546875" style="12" customWidth="1"/>
    <col min="8460" max="8460" width="9.42578125" style="12" customWidth="1"/>
    <col min="8461" max="8461" width="9.7109375" style="12" customWidth="1"/>
    <col min="8462" max="8462" width="3.7109375" style="12" customWidth="1"/>
    <col min="8463" max="8704" width="8.85546875" style="12"/>
    <col min="8705" max="8705" width="30.85546875" style="12" customWidth="1"/>
    <col min="8706" max="8706" width="2.42578125" style="12" customWidth="1"/>
    <col min="8707" max="8707" width="9.7109375" style="12" customWidth="1"/>
    <col min="8708" max="8708" width="8.7109375" style="12" customWidth="1"/>
    <col min="8709" max="8709" width="2.42578125" style="12" customWidth="1"/>
    <col min="8710" max="8710" width="9.7109375" style="12" customWidth="1"/>
    <col min="8711" max="8711" width="8.7109375" style="12" customWidth="1"/>
    <col min="8712" max="8712" width="2.7109375" style="12" customWidth="1"/>
    <col min="8713" max="8713" width="8.7109375" style="12" customWidth="1"/>
    <col min="8714" max="8714" width="7.5703125" style="12" customWidth="1"/>
    <col min="8715" max="8715" width="2.85546875" style="12" customWidth="1"/>
    <col min="8716" max="8716" width="9.42578125" style="12" customWidth="1"/>
    <col min="8717" max="8717" width="9.7109375" style="12" customWidth="1"/>
    <col min="8718" max="8718" width="3.7109375" style="12" customWidth="1"/>
    <col min="8719" max="8960" width="8.85546875" style="12"/>
    <col min="8961" max="8961" width="30.85546875" style="12" customWidth="1"/>
    <col min="8962" max="8962" width="2.42578125" style="12" customWidth="1"/>
    <col min="8963" max="8963" width="9.7109375" style="12" customWidth="1"/>
    <col min="8964" max="8964" width="8.7109375" style="12" customWidth="1"/>
    <col min="8965" max="8965" width="2.42578125" style="12" customWidth="1"/>
    <col min="8966" max="8966" width="9.7109375" style="12" customWidth="1"/>
    <col min="8967" max="8967" width="8.7109375" style="12" customWidth="1"/>
    <col min="8968" max="8968" width="2.7109375" style="12" customWidth="1"/>
    <col min="8969" max="8969" width="8.7109375" style="12" customWidth="1"/>
    <col min="8970" max="8970" width="7.5703125" style="12" customWidth="1"/>
    <col min="8971" max="8971" width="2.85546875" style="12" customWidth="1"/>
    <col min="8972" max="8972" width="9.42578125" style="12" customWidth="1"/>
    <col min="8973" max="8973" width="9.7109375" style="12" customWidth="1"/>
    <col min="8974" max="8974" width="3.7109375" style="12" customWidth="1"/>
    <col min="8975" max="9216" width="8.85546875" style="12"/>
    <col min="9217" max="9217" width="30.85546875" style="12" customWidth="1"/>
    <col min="9218" max="9218" width="2.42578125" style="12" customWidth="1"/>
    <col min="9219" max="9219" width="9.7109375" style="12" customWidth="1"/>
    <col min="9220" max="9220" width="8.7109375" style="12" customWidth="1"/>
    <col min="9221" max="9221" width="2.42578125" style="12" customWidth="1"/>
    <col min="9222" max="9222" width="9.7109375" style="12" customWidth="1"/>
    <col min="9223" max="9223" width="8.7109375" style="12" customWidth="1"/>
    <col min="9224" max="9224" width="2.7109375" style="12" customWidth="1"/>
    <col min="9225" max="9225" width="8.7109375" style="12" customWidth="1"/>
    <col min="9226" max="9226" width="7.5703125" style="12" customWidth="1"/>
    <col min="9227" max="9227" width="2.85546875" style="12" customWidth="1"/>
    <col min="9228" max="9228" width="9.42578125" style="12" customWidth="1"/>
    <col min="9229" max="9229" width="9.7109375" style="12" customWidth="1"/>
    <col min="9230" max="9230" width="3.7109375" style="12" customWidth="1"/>
    <col min="9231" max="9472" width="8.85546875" style="12"/>
    <col min="9473" max="9473" width="30.85546875" style="12" customWidth="1"/>
    <col min="9474" max="9474" width="2.42578125" style="12" customWidth="1"/>
    <col min="9475" max="9475" width="9.7109375" style="12" customWidth="1"/>
    <col min="9476" max="9476" width="8.7109375" style="12" customWidth="1"/>
    <col min="9477" max="9477" width="2.42578125" style="12" customWidth="1"/>
    <col min="9478" max="9478" width="9.7109375" style="12" customWidth="1"/>
    <col min="9479" max="9479" width="8.7109375" style="12" customWidth="1"/>
    <col min="9480" max="9480" width="2.7109375" style="12" customWidth="1"/>
    <col min="9481" max="9481" width="8.7109375" style="12" customWidth="1"/>
    <col min="9482" max="9482" width="7.5703125" style="12" customWidth="1"/>
    <col min="9483" max="9483" width="2.85546875" style="12" customWidth="1"/>
    <col min="9484" max="9484" width="9.42578125" style="12" customWidth="1"/>
    <col min="9485" max="9485" width="9.7109375" style="12" customWidth="1"/>
    <col min="9486" max="9486" width="3.7109375" style="12" customWidth="1"/>
    <col min="9487" max="9728" width="8.85546875" style="12"/>
    <col min="9729" max="9729" width="30.85546875" style="12" customWidth="1"/>
    <col min="9730" max="9730" width="2.42578125" style="12" customWidth="1"/>
    <col min="9731" max="9731" width="9.7109375" style="12" customWidth="1"/>
    <col min="9732" max="9732" width="8.7109375" style="12" customWidth="1"/>
    <col min="9733" max="9733" width="2.42578125" style="12" customWidth="1"/>
    <col min="9734" max="9734" width="9.7109375" style="12" customWidth="1"/>
    <col min="9735" max="9735" width="8.7109375" style="12" customWidth="1"/>
    <col min="9736" max="9736" width="2.7109375" style="12" customWidth="1"/>
    <col min="9737" max="9737" width="8.7109375" style="12" customWidth="1"/>
    <col min="9738" max="9738" width="7.5703125" style="12" customWidth="1"/>
    <col min="9739" max="9739" width="2.85546875" style="12" customWidth="1"/>
    <col min="9740" max="9740" width="9.42578125" style="12" customWidth="1"/>
    <col min="9741" max="9741" width="9.7109375" style="12" customWidth="1"/>
    <col min="9742" max="9742" width="3.7109375" style="12" customWidth="1"/>
    <col min="9743" max="9984" width="8.85546875" style="12"/>
    <col min="9985" max="9985" width="30.85546875" style="12" customWidth="1"/>
    <col min="9986" max="9986" width="2.42578125" style="12" customWidth="1"/>
    <col min="9987" max="9987" width="9.7109375" style="12" customWidth="1"/>
    <col min="9988" max="9988" width="8.7109375" style="12" customWidth="1"/>
    <col min="9989" max="9989" width="2.42578125" style="12" customWidth="1"/>
    <col min="9990" max="9990" width="9.7109375" style="12" customWidth="1"/>
    <col min="9991" max="9991" width="8.7109375" style="12" customWidth="1"/>
    <col min="9992" max="9992" width="2.7109375" style="12" customWidth="1"/>
    <col min="9993" max="9993" width="8.7109375" style="12" customWidth="1"/>
    <col min="9994" max="9994" width="7.5703125" style="12" customWidth="1"/>
    <col min="9995" max="9995" width="2.85546875" style="12" customWidth="1"/>
    <col min="9996" max="9996" width="9.42578125" style="12" customWidth="1"/>
    <col min="9997" max="9997" width="9.7109375" style="12" customWidth="1"/>
    <col min="9998" max="9998" width="3.7109375" style="12" customWidth="1"/>
    <col min="9999" max="10240" width="8.85546875" style="12"/>
    <col min="10241" max="10241" width="30.85546875" style="12" customWidth="1"/>
    <col min="10242" max="10242" width="2.42578125" style="12" customWidth="1"/>
    <col min="10243" max="10243" width="9.7109375" style="12" customWidth="1"/>
    <col min="10244" max="10244" width="8.7109375" style="12" customWidth="1"/>
    <col min="10245" max="10245" width="2.42578125" style="12" customWidth="1"/>
    <col min="10246" max="10246" width="9.7109375" style="12" customWidth="1"/>
    <col min="10247" max="10247" width="8.7109375" style="12" customWidth="1"/>
    <col min="10248" max="10248" width="2.7109375" style="12" customWidth="1"/>
    <col min="10249" max="10249" width="8.7109375" style="12" customWidth="1"/>
    <col min="10250" max="10250" width="7.5703125" style="12" customWidth="1"/>
    <col min="10251" max="10251" width="2.85546875" style="12" customWidth="1"/>
    <col min="10252" max="10252" width="9.42578125" style="12" customWidth="1"/>
    <col min="10253" max="10253" width="9.7109375" style="12" customWidth="1"/>
    <col min="10254" max="10254" width="3.7109375" style="12" customWidth="1"/>
    <col min="10255" max="10496" width="8.85546875" style="12"/>
    <col min="10497" max="10497" width="30.85546875" style="12" customWidth="1"/>
    <col min="10498" max="10498" width="2.42578125" style="12" customWidth="1"/>
    <col min="10499" max="10499" width="9.7109375" style="12" customWidth="1"/>
    <col min="10500" max="10500" width="8.7109375" style="12" customWidth="1"/>
    <col min="10501" max="10501" width="2.42578125" style="12" customWidth="1"/>
    <col min="10502" max="10502" width="9.7109375" style="12" customWidth="1"/>
    <col min="10503" max="10503" width="8.7109375" style="12" customWidth="1"/>
    <col min="10504" max="10504" width="2.7109375" style="12" customWidth="1"/>
    <col min="10505" max="10505" width="8.7109375" style="12" customWidth="1"/>
    <col min="10506" max="10506" width="7.5703125" style="12" customWidth="1"/>
    <col min="10507" max="10507" width="2.85546875" style="12" customWidth="1"/>
    <col min="10508" max="10508" width="9.42578125" style="12" customWidth="1"/>
    <col min="10509" max="10509" width="9.7109375" style="12" customWidth="1"/>
    <col min="10510" max="10510" width="3.7109375" style="12" customWidth="1"/>
    <col min="10511" max="10752" width="8.85546875" style="12"/>
    <col min="10753" max="10753" width="30.85546875" style="12" customWidth="1"/>
    <col min="10754" max="10754" width="2.42578125" style="12" customWidth="1"/>
    <col min="10755" max="10755" width="9.7109375" style="12" customWidth="1"/>
    <col min="10756" max="10756" width="8.7109375" style="12" customWidth="1"/>
    <col min="10757" max="10757" width="2.42578125" style="12" customWidth="1"/>
    <col min="10758" max="10758" width="9.7109375" style="12" customWidth="1"/>
    <col min="10759" max="10759" width="8.7109375" style="12" customWidth="1"/>
    <col min="10760" max="10760" width="2.7109375" style="12" customWidth="1"/>
    <col min="10761" max="10761" width="8.7109375" style="12" customWidth="1"/>
    <col min="10762" max="10762" width="7.5703125" style="12" customWidth="1"/>
    <col min="10763" max="10763" width="2.85546875" style="12" customWidth="1"/>
    <col min="10764" max="10764" width="9.42578125" style="12" customWidth="1"/>
    <col min="10765" max="10765" width="9.7109375" style="12" customWidth="1"/>
    <col min="10766" max="10766" width="3.7109375" style="12" customWidth="1"/>
    <col min="10767" max="11008" width="8.85546875" style="12"/>
    <col min="11009" max="11009" width="30.85546875" style="12" customWidth="1"/>
    <col min="11010" max="11010" width="2.42578125" style="12" customWidth="1"/>
    <col min="11011" max="11011" width="9.7109375" style="12" customWidth="1"/>
    <col min="11012" max="11012" width="8.7109375" style="12" customWidth="1"/>
    <col min="11013" max="11013" width="2.42578125" style="12" customWidth="1"/>
    <col min="11014" max="11014" width="9.7109375" style="12" customWidth="1"/>
    <col min="11015" max="11015" width="8.7109375" style="12" customWidth="1"/>
    <col min="11016" max="11016" width="2.7109375" style="12" customWidth="1"/>
    <col min="11017" max="11017" width="8.7109375" style="12" customWidth="1"/>
    <col min="11018" max="11018" width="7.5703125" style="12" customWidth="1"/>
    <col min="11019" max="11019" width="2.85546875" style="12" customWidth="1"/>
    <col min="11020" max="11020" width="9.42578125" style="12" customWidth="1"/>
    <col min="11021" max="11021" width="9.7109375" style="12" customWidth="1"/>
    <col min="11022" max="11022" width="3.7109375" style="12" customWidth="1"/>
    <col min="11023" max="11264" width="8.85546875" style="12"/>
    <col min="11265" max="11265" width="30.85546875" style="12" customWidth="1"/>
    <col min="11266" max="11266" width="2.42578125" style="12" customWidth="1"/>
    <col min="11267" max="11267" width="9.7109375" style="12" customWidth="1"/>
    <col min="11268" max="11268" width="8.7109375" style="12" customWidth="1"/>
    <col min="11269" max="11269" width="2.42578125" style="12" customWidth="1"/>
    <col min="11270" max="11270" width="9.7109375" style="12" customWidth="1"/>
    <col min="11271" max="11271" width="8.7109375" style="12" customWidth="1"/>
    <col min="11272" max="11272" width="2.7109375" style="12" customWidth="1"/>
    <col min="11273" max="11273" width="8.7109375" style="12" customWidth="1"/>
    <col min="11274" max="11274" width="7.5703125" style="12" customWidth="1"/>
    <col min="11275" max="11275" width="2.85546875" style="12" customWidth="1"/>
    <col min="11276" max="11276" width="9.42578125" style="12" customWidth="1"/>
    <col min="11277" max="11277" width="9.7109375" style="12" customWidth="1"/>
    <col min="11278" max="11278" width="3.7109375" style="12" customWidth="1"/>
    <col min="11279" max="11520" width="8.85546875" style="12"/>
    <col min="11521" max="11521" width="30.85546875" style="12" customWidth="1"/>
    <col min="11522" max="11522" width="2.42578125" style="12" customWidth="1"/>
    <col min="11523" max="11523" width="9.7109375" style="12" customWidth="1"/>
    <col min="11524" max="11524" width="8.7109375" style="12" customWidth="1"/>
    <col min="11525" max="11525" width="2.42578125" style="12" customWidth="1"/>
    <col min="11526" max="11526" width="9.7109375" style="12" customWidth="1"/>
    <col min="11527" max="11527" width="8.7109375" style="12" customWidth="1"/>
    <col min="11528" max="11528" width="2.7109375" style="12" customWidth="1"/>
    <col min="11529" max="11529" width="8.7109375" style="12" customWidth="1"/>
    <col min="11530" max="11530" width="7.5703125" style="12" customWidth="1"/>
    <col min="11531" max="11531" width="2.85546875" style="12" customWidth="1"/>
    <col min="11532" max="11532" width="9.42578125" style="12" customWidth="1"/>
    <col min="11533" max="11533" width="9.7109375" style="12" customWidth="1"/>
    <col min="11534" max="11534" width="3.7109375" style="12" customWidth="1"/>
    <col min="11535" max="11776" width="8.85546875" style="12"/>
    <col min="11777" max="11777" width="30.85546875" style="12" customWidth="1"/>
    <col min="11778" max="11778" width="2.42578125" style="12" customWidth="1"/>
    <col min="11779" max="11779" width="9.7109375" style="12" customWidth="1"/>
    <col min="11780" max="11780" width="8.7109375" style="12" customWidth="1"/>
    <col min="11781" max="11781" width="2.42578125" style="12" customWidth="1"/>
    <col min="11782" max="11782" width="9.7109375" style="12" customWidth="1"/>
    <col min="11783" max="11783" width="8.7109375" style="12" customWidth="1"/>
    <col min="11784" max="11784" width="2.7109375" style="12" customWidth="1"/>
    <col min="11785" max="11785" width="8.7109375" style="12" customWidth="1"/>
    <col min="11786" max="11786" width="7.5703125" style="12" customWidth="1"/>
    <col min="11787" max="11787" width="2.85546875" style="12" customWidth="1"/>
    <col min="11788" max="11788" width="9.42578125" style="12" customWidth="1"/>
    <col min="11789" max="11789" width="9.7109375" style="12" customWidth="1"/>
    <col min="11790" max="11790" width="3.7109375" style="12" customWidth="1"/>
    <col min="11791" max="12032" width="8.85546875" style="12"/>
    <col min="12033" max="12033" width="30.85546875" style="12" customWidth="1"/>
    <col min="12034" max="12034" width="2.42578125" style="12" customWidth="1"/>
    <col min="12035" max="12035" width="9.7109375" style="12" customWidth="1"/>
    <col min="12036" max="12036" width="8.7109375" style="12" customWidth="1"/>
    <col min="12037" max="12037" width="2.42578125" style="12" customWidth="1"/>
    <col min="12038" max="12038" width="9.7109375" style="12" customWidth="1"/>
    <col min="12039" max="12039" width="8.7109375" style="12" customWidth="1"/>
    <col min="12040" max="12040" width="2.7109375" style="12" customWidth="1"/>
    <col min="12041" max="12041" width="8.7109375" style="12" customWidth="1"/>
    <col min="12042" max="12042" width="7.5703125" style="12" customWidth="1"/>
    <col min="12043" max="12043" width="2.85546875" style="12" customWidth="1"/>
    <col min="12044" max="12044" width="9.42578125" style="12" customWidth="1"/>
    <col min="12045" max="12045" width="9.7109375" style="12" customWidth="1"/>
    <col min="12046" max="12046" width="3.7109375" style="12" customWidth="1"/>
    <col min="12047" max="12288" width="8.85546875" style="12"/>
    <col min="12289" max="12289" width="30.85546875" style="12" customWidth="1"/>
    <col min="12290" max="12290" width="2.42578125" style="12" customWidth="1"/>
    <col min="12291" max="12291" width="9.7109375" style="12" customWidth="1"/>
    <col min="12292" max="12292" width="8.7109375" style="12" customWidth="1"/>
    <col min="12293" max="12293" width="2.42578125" style="12" customWidth="1"/>
    <col min="12294" max="12294" width="9.7109375" style="12" customWidth="1"/>
    <col min="12295" max="12295" width="8.7109375" style="12" customWidth="1"/>
    <col min="12296" max="12296" width="2.7109375" style="12" customWidth="1"/>
    <col min="12297" max="12297" width="8.7109375" style="12" customWidth="1"/>
    <col min="12298" max="12298" width="7.5703125" style="12" customWidth="1"/>
    <col min="12299" max="12299" width="2.85546875" style="12" customWidth="1"/>
    <col min="12300" max="12300" width="9.42578125" style="12" customWidth="1"/>
    <col min="12301" max="12301" width="9.7109375" style="12" customWidth="1"/>
    <col min="12302" max="12302" width="3.7109375" style="12" customWidth="1"/>
    <col min="12303" max="12544" width="8.85546875" style="12"/>
    <col min="12545" max="12545" width="30.85546875" style="12" customWidth="1"/>
    <col min="12546" max="12546" width="2.42578125" style="12" customWidth="1"/>
    <col min="12547" max="12547" width="9.7109375" style="12" customWidth="1"/>
    <col min="12548" max="12548" width="8.7109375" style="12" customWidth="1"/>
    <col min="12549" max="12549" width="2.42578125" style="12" customWidth="1"/>
    <col min="12550" max="12550" width="9.7109375" style="12" customWidth="1"/>
    <col min="12551" max="12551" width="8.7109375" style="12" customWidth="1"/>
    <col min="12552" max="12552" width="2.7109375" style="12" customWidth="1"/>
    <col min="12553" max="12553" width="8.7109375" style="12" customWidth="1"/>
    <col min="12554" max="12554" width="7.5703125" style="12" customWidth="1"/>
    <col min="12555" max="12555" width="2.85546875" style="12" customWidth="1"/>
    <col min="12556" max="12556" width="9.42578125" style="12" customWidth="1"/>
    <col min="12557" max="12557" width="9.7109375" style="12" customWidth="1"/>
    <col min="12558" max="12558" width="3.7109375" style="12" customWidth="1"/>
    <col min="12559" max="12800" width="8.85546875" style="12"/>
    <col min="12801" max="12801" width="30.85546875" style="12" customWidth="1"/>
    <col min="12802" max="12802" width="2.42578125" style="12" customWidth="1"/>
    <col min="12803" max="12803" width="9.7109375" style="12" customWidth="1"/>
    <col min="12804" max="12804" width="8.7109375" style="12" customWidth="1"/>
    <col min="12805" max="12805" width="2.42578125" style="12" customWidth="1"/>
    <col min="12806" max="12806" width="9.7109375" style="12" customWidth="1"/>
    <col min="12807" max="12807" width="8.7109375" style="12" customWidth="1"/>
    <col min="12808" max="12808" width="2.7109375" style="12" customWidth="1"/>
    <col min="12809" max="12809" width="8.7109375" style="12" customWidth="1"/>
    <col min="12810" max="12810" width="7.5703125" style="12" customWidth="1"/>
    <col min="12811" max="12811" width="2.85546875" style="12" customWidth="1"/>
    <col min="12812" max="12812" width="9.42578125" style="12" customWidth="1"/>
    <col min="12813" max="12813" width="9.7109375" style="12" customWidth="1"/>
    <col min="12814" max="12814" width="3.7109375" style="12" customWidth="1"/>
    <col min="12815" max="13056" width="8.85546875" style="12"/>
    <col min="13057" max="13057" width="30.85546875" style="12" customWidth="1"/>
    <col min="13058" max="13058" width="2.42578125" style="12" customWidth="1"/>
    <col min="13059" max="13059" width="9.7109375" style="12" customWidth="1"/>
    <col min="13060" max="13060" width="8.7109375" style="12" customWidth="1"/>
    <col min="13061" max="13061" width="2.42578125" style="12" customWidth="1"/>
    <col min="13062" max="13062" width="9.7109375" style="12" customWidth="1"/>
    <col min="13063" max="13063" width="8.7109375" style="12" customWidth="1"/>
    <col min="13064" max="13064" width="2.7109375" style="12" customWidth="1"/>
    <col min="13065" max="13065" width="8.7109375" style="12" customWidth="1"/>
    <col min="13066" max="13066" width="7.5703125" style="12" customWidth="1"/>
    <col min="13067" max="13067" width="2.85546875" style="12" customWidth="1"/>
    <col min="13068" max="13068" width="9.42578125" style="12" customWidth="1"/>
    <col min="13069" max="13069" width="9.7109375" style="12" customWidth="1"/>
    <col min="13070" max="13070" width="3.7109375" style="12" customWidth="1"/>
    <col min="13071" max="13312" width="8.85546875" style="12"/>
    <col min="13313" max="13313" width="30.85546875" style="12" customWidth="1"/>
    <col min="13314" max="13314" width="2.42578125" style="12" customWidth="1"/>
    <col min="13315" max="13315" width="9.7109375" style="12" customWidth="1"/>
    <col min="13316" max="13316" width="8.7109375" style="12" customWidth="1"/>
    <col min="13317" max="13317" width="2.42578125" style="12" customWidth="1"/>
    <col min="13318" max="13318" width="9.7109375" style="12" customWidth="1"/>
    <col min="13319" max="13319" width="8.7109375" style="12" customWidth="1"/>
    <col min="13320" max="13320" width="2.7109375" style="12" customWidth="1"/>
    <col min="13321" max="13321" width="8.7109375" style="12" customWidth="1"/>
    <col min="13322" max="13322" width="7.5703125" style="12" customWidth="1"/>
    <col min="13323" max="13323" width="2.85546875" style="12" customWidth="1"/>
    <col min="13324" max="13324" width="9.42578125" style="12" customWidth="1"/>
    <col min="13325" max="13325" width="9.7109375" style="12" customWidth="1"/>
    <col min="13326" max="13326" width="3.7109375" style="12" customWidth="1"/>
    <col min="13327" max="13568" width="8.85546875" style="12"/>
    <col min="13569" max="13569" width="30.85546875" style="12" customWidth="1"/>
    <col min="13570" max="13570" width="2.42578125" style="12" customWidth="1"/>
    <col min="13571" max="13571" width="9.7109375" style="12" customWidth="1"/>
    <col min="13572" max="13572" width="8.7109375" style="12" customWidth="1"/>
    <col min="13573" max="13573" width="2.42578125" style="12" customWidth="1"/>
    <col min="13574" max="13574" width="9.7109375" style="12" customWidth="1"/>
    <col min="13575" max="13575" width="8.7109375" style="12" customWidth="1"/>
    <col min="13576" max="13576" width="2.7109375" style="12" customWidth="1"/>
    <col min="13577" max="13577" width="8.7109375" style="12" customWidth="1"/>
    <col min="13578" max="13578" width="7.5703125" style="12" customWidth="1"/>
    <col min="13579" max="13579" width="2.85546875" style="12" customWidth="1"/>
    <col min="13580" max="13580" width="9.42578125" style="12" customWidth="1"/>
    <col min="13581" max="13581" width="9.7109375" style="12" customWidth="1"/>
    <col min="13582" max="13582" width="3.7109375" style="12" customWidth="1"/>
    <col min="13583" max="13824" width="8.85546875" style="12"/>
    <col min="13825" max="13825" width="30.85546875" style="12" customWidth="1"/>
    <col min="13826" max="13826" width="2.42578125" style="12" customWidth="1"/>
    <col min="13827" max="13827" width="9.7109375" style="12" customWidth="1"/>
    <col min="13828" max="13828" width="8.7109375" style="12" customWidth="1"/>
    <col min="13829" max="13829" width="2.42578125" style="12" customWidth="1"/>
    <col min="13830" max="13830" width="9.7109375" style="12" customWidth="1"/>
    <col min="13831" max="13831" width="8.7109375" style="12" customWidth="1"/>
    <col min="13832" max="13832" width="2.7109375" style="12" customWidth="1"/>
    <col min="13833" max="13833" width="8.7109375" style="12" customWidth="1"/>
    <col min="13834" max="13834" width="7.5703125" style="12" customWidth="1"/>
    <col min="13835" max="13835" width="2.85546875" style="12" customWidth="1"/>
    <col min="13836" max="13836" width="9.42578125" style="12" customWidth="1"/>
    <col min="13837" max="13837" width="9.7109375" style="12" customWidth="1"/>
    <col min="13838" max="13838" width="3.7109375" style="12" customWidth="1"/>
    <col min="13839" max="14080" width="8.85546875" style="12"/>
    <col min="14081" max="14081" width="30.85546875" style="12" customWidth="1"/>
    <col min="14082" max="14082" width="2.42578125" style="12" customWidth="1"/>
    <col min="14083" max="14083" width="9.7109375" style="12" customWidth="1"/>
    <col min="14084" max="14084" width="8.7109375" style="12" customWidth="1"/>
    <col min="14085" max="14085" width="2.42578125" style="12" customWidth="1"/>
    <col min="14086" max="14086" width="9.7109375" style="12" customWidth="1"/>
    <col min="14087" max="14087" width="8.7109375" style="12" customWidth="1"/>
    <col min="14088" max="14088" width="2.7109375" style="12" customWidth="1"/>
    <col min="14089" max="14089" width="8.7109375" style="12" customWidth="1"/>
    <col min="14090" max="14090" width="7.5703125" style="12" customWidth="1"/>
    <col min="14091" max="14091" width="2.85546875" style="12" customWidth="1"/>
    <col min="14092" max="14092" width="9.42578125" style="12" customWidth="1"/>
    <col min="14093" max="14093" width="9.7109375" style="12" customWidth="1"/>
    <col min="14094" max="14094" width="3.7109375" style="12" customWidth="1"/>
    <col min="14095" max="14336" width="8.85546875" style="12"/>
    <col min="14337" max="14337" width="30.85546875" style="12" customWidth="1"/>
    <col min="14338" max="14338" width="2.42578125" style="12" customWidth="1"/>
    <col min="14339" max="14339" width="9.7109375" style="12" customWidth="1"/>
    <col min="14340" max="14340" width="8.7109375" style="12" customWidth="1"/>
    <col min="14341" max="14341" width="2.42578125" style="12" customWidth="1"/>
    <col min="14342" max="14342" width="9.7109375" style="12" customWidth="1"/>
    <col min="14343" max="14343" width="8.7109375" style="12" customWidth="1"/>
    <col min="14344" max="14344" width="2.7109375" style="12" customWidth="1"/>
    <col min="14345" max="14345" width="8.7109375" style="12" customWidth="1"/>
    <col min="14346" max="14346" width="7.5703125" style="12" customWidth="1"/>
    <col min="14347" max="14347" width="2.85546875" style="12" customWidth="1"/>
    <col min="14348" max="14348" width="9.42578125" style="12" customWidth="1"/>
    <col min="14349" max="14349" width="9.7109375" style="12" customWidth="1"/>
    <col min="14350" max="14350" width="3.7109375" style="12" customWidth="1"/>
    <col min="14351" max="14592" width="8.85546875" style="12"/>
    <col min="14593" max="14593" width="30.85546875" style="12" customWidth="1"/>
    <col min="14594" max="14594" width="2.42578125" style="12" customWidth="1"/>
    <col min="14595" max="14595" width="9.7109375" style="12" customWidth="1"/>
    <col min="14596" max="14596" width="8.7109375" style="12" customWidth="1"/>
    <col min="14597" max="14597" width="2.42578125" style="12" customWidth="1"/>
    <col min="14598" max="14598" width="9.7109375" style="12" customWidth="1"/>
    <col min="14599" max="14599" width="8.7109375" style="12" customWidth="1"/>
    <col min="14600" max="14600" width="2.7109375" style="12" customWidth="1"/>
    <col min="14601" max="14601" width="8.7109375" style="12" customWidth="1"/>
    <col min="14602" max="14602" width="7.5703125" style="12" customWidth="1"/>
    <col min="14603" max="14603" width="2.85546875" style="12" customWidth="1"/>
    <col min="14604" max="14604" width="9.42578125" style="12" customWidth="1"/>
    <col min="14605" max="14605" width="9.7109375" style="12" customWidth="1"/>
    <col min="14606" max="14606" width="3.7109375" style="12" customWidth="1"/>
    <col min="14607" max="14848" width="8.85546875" style="12"/>
    <col min="14849" max="14849" width="30.85546875" style="12" customWidth="1"/>
    <col min="14850" max="14850" width="2.42578125" style="12" customWidth="1"/>
    <col min="14851" max="14851" width="9.7109375" style="12" customWidth="1"/>
    <col min="14852" max="14852" width="8.7109375" style="12" customWidth="1"/>
    <col min="14853" max="14853" width="2.42578125" style="12" customWidth="1"/>
    <col min="14854" max="14854" width="9.7109375" style="12" customWidth="1"/>
    <col min="14855" max="14855" width="8.7109375" style="12" customWidth="1"/>
    <col min="14856" max="14856" width="2.7109375" style="12" customWidth="1"/>
    <col min="14857" max="14857" width="8.7109375" style="12" customWidth="1"/>
    <col min="14858" max="14858" width="7.5703125" style="12" customWidth="1"/>
    <col min="14859" max="14859" width="2.85546875" style="12" customWidth="1"/>
    <col min="14860" max="14860" width="9.42578125" style="12" customWidth="1"/>
    <col min="14861" max="14861" width="9.7109375" style="12" customWidth="1"/>
    <col min="14862" max="14862" width="3.7109375" style="12" customWidth="1"/>
    <col min="14863" max="15104" width="8.85546875" style="12"/>
    <col min="15105" max="15105" width="30.85546875" style="12" customWidth="1"/>
    <col min="15106" max="15106" width="2.42578125" style="12" customWidth="1"/>
    <col min="15107" max="15107" width="9.7109375" style="12" customWidth="1"/>
    <col min="15108" max="15108" width="8.7109375" style="12" customWidth="1"/>
    <col min="15109" max="15109" width="2.42578125" style="12" customWidth="1"/>
    <col min="15110" max="15110" width="9.7109375" style="12" customWidth="1"/>
    <col min="15111" max="15111" width="8.7109375" style="12" customWidth="1"/>
    <col min="15112" max="15112" width="2.7109375" style="12" customWidth="1"/>
    <col min="15113" max="15113" width="8.7109375" style="12" customWidth="1"/>
    <col min="15114" max="15114" width="7.5703125" style="12" customWidth="1"/>
    <col min="15115" max="15115" width="2.85546875" style="12" customWidth="1"/>
    <col min="15116" max="15116" width="9.42578125" style="12" customWidth="1"/>
    <col min="15117" max="15117" width="9.7109375" style="12" customWidth="1"/>
    <col min="15118" max="15118" width="3.7109375" style="12" customWidth="1"/>
    <col min="15119" max="15360" width="8.85546875" style="12"/>
    <col min="15361" max="15361" width="30.85546875" style="12" customWidth="1"/>
    <col min="15362" max="15362" width="2.42578125" style="12" customWidth="1"/>
    <col min="15363" max="15363" width="9.7109375" style="12" customWidth="1"/>
    <col min="15364" max="15364" width="8.7109375" style="12" customWidth="1"/>
    <col min="15365" max="15365" width="2.42578125" style="12" customWidth="1"/>
    <col min="15366" max="15366" width="9.7109375" style="12" customWidth="1"/>
    <col min="15367" max="15367" width="8.7109375" style="12" customWidth="1"/>
    <col min="15368" max="15368" width="2.7109375" style="12" customWidth="1"/>
    <col min="15369" max="15369" width="8.7109375" style="12" customWidth="1"/>
    <col min="15370" max="15370" width="7.5703125" style="12" customWidth="1"/>
    <col min="15371" max="15371" width="2.85546875" style="12" customWidth="1"/>
    <col min="15372" max="15372" width="9.42578125" style="12" customWidth="1"/>
    <col min="15373" max="15373" width="9.7109375" style="12" customWidth="1"/>
    <col min="15374" max="15374" width="3.7109375" style="12" customWidth="1"/>
    <col min="15375" max="15616" width="8.85546875" style="12"/>
    <col min="15617" max="15617" width="30.85546875" style="12" customWidth="1"/>
    <col min="15618" max="15618" width="2.42578125" style="12" customWidth="1"/>
    <col min="15619" max="15619" width="9.7109375" style="12" customWidth="1"/>
    <col min="15620" max="15620" width="8.7109375" style="12" customWidth="1"/>
    <col min="15621" max="15621" width="2.42578125" style="12" customWidth="1"/>
    <col min="15622" max="15622" width="9.7109375" style="12" customWidth="1"/>
    <col min="15623" max="15623" width="8.7109375" style="12" customWidth="1"/>
    <col min="15624" max="15624" width="2.7109375" style="12" customWidth="1"/>
    <col min="15625" max="15625" width="8.7109375" style="12" customWidth="1"/>
    <col min="15626" max="15626" width="7.5703125" style="12" customWidth="1"/>
    <col min="15627" max="15627" width="2.85546875" style="12" customWidth="1"/>
    <col min="15628" max="15628" width="9.42578125" style="12" customWidth="1"/>
    <col min="15629" max="15629" width="9.7109375" style="12" customWidth="1"/>
    <col min="15630" max="15630" width="3.7109375" style="12" customWidth="1"/>
    <col min="15631" max="15872" width="8.85546875" style="12"/>
    <col min="15873" max="15873" width="30.85546875" style="12" customWidth="1"/>
    <col min="15874" max="15874" width="2.42578125" style="12" customWidth="1"/>
    <col min="15875" max="15875" width="9.7109375" style="12" customWidth="1"/>
    <col min="15876" max="15876" width="8.7109375" style="12" customWidth="1"/>
    <col min="15877" max="15877" width="2.42578125" style="12" customWidth="1"/>
    <col min="15878" max="15878" width="9.7109375" style="12" customWidth="1"/>
    <col min="15879" max="15879" width="8.7109375" style="12" customWidth="1"/>
    <col min="15880" max="15880" width="2.7109375" style="12" customWidth="1"/>
    <col min="15881" max="15881" width="8.7109375" style="12" customWidth="1"/>
    <col min="15882" max="15882" width="7.5703125" style="12" customWidth="1"/>
    <col min="15883" max="15883" width="2.85546875" style="12" customWidth="1"/>
    <col min="15884" max="15884" width="9.42578125" style="12" customWidth="1"/>
    <col min="15885" max="15885" width="9.7109375" style="12" customWidth="1"/>
    <col min="15886" max="15886" width="3.7109375" style="12" customWidth="1"/>
    <col min="15887" max="16128" width="8.85546875" style="12"/>
    <col min="16129" max="16129" width="30.85546875" style="12" customWidth="1"/>
    <col min="16130" max="16130" width="2.42578125" style="12" customWidth="1"/>
    <col min="16131" max="16131" width="9.7109375" style="12" customWidth="1"/>
    <col min="16132" max="16132" width="8.7109375" style="12" customWidth="1"/>
    <col min="16133" max="16133" width="2.42578125" style="12" customWidth="1"/>
    <col min="16134" max="16134" width="9.7109375" style="12" customWidth="1"/>
    <col min="16135" max="16135" width="8.7109375" style="12" customWidth="1"/>
    <col min="16136" max="16136" width="2.7109375" style="12" customWidth="1"/>
    <col min="16137" max="16137" width="8.7109375" style="12" customWidth="1"/>
    <col min="16138" max="16138" width="7.5703125" style="12" customWidth="1"/>
    <col min="16139" max="16139" width="2.85546875" style="12" customWidth="1"/>
    <col min="16140" max="16140" width="9.42578125" style="12" customWidth="1"/>
    <col min="16141" max="16141" width="9.7109375" style="12" customWidth="1"/>
    <col min="16142" max="16142" width="3.7109375" style="12" customWidth="1"/>
    <col min="16143" max="16384" width="8.85546875" style="12"/>
  </cols>
  <sheetData>
    <row r="1" spans="1:14">
      <c r="A1" s="12" t="s">
        <v>78</v>
      </c>
    </row>
    <row r="2" spans="1:14">
      <c r="A2" s="12" t="s">
        <v>79</v>
      </c>
    </row>
    <row r="3" spans="1:14" ht="6.95" customHeight="1"/>
    <row r="4" spans="1:14">
      <c r="A4" s="2" t="s">
        <v>621</v>
      </c>
    </row>
    <row r="5" spans="1:14" ht="7.5" customHeight="1" thickBot="1"/>
    <row r="6" spans="1:14" ht="6.95" customHeight="1">
      <c r="A6" s="13"/>
      <c r="B6" s="13"/>
      <c r="C6" s="18"/>
      <c r="D6" s="13"/>
      <c r="E6" s="13"/>
      <c r="F6" s="18"/>
      <c r="G6" s="18"/>
      <c r="H6" s="18"/>
      <c r="I6" s="18"/>
      <c r="J6" s="18"/>
      <c r="K6" s="18"/>
      <c r="L6" s="18"/>
      <c r="M6" s="18"/>
    </row>
    <row r="7" spans="1:14" ht="14.25">
      <c r="C7" s="289" t="s">
        <v>80</v>
      </c>
      <c r="D7" s="289"/>
      <c r="E7" s="289"/>
      <c r="F7" s="289"/>
      <c r="G7" s="289"/>
      <c r="H7" s="289"/>
      <c r="I7" s="289"/>
      <c r="J7" s="289"/>
      <c r="K7" s="289"/>
      <c r="L7" s="289"/>
      <c r="M7" s="289"/>
      <c r="N7" s="3"/>
    </row>
    <row r="8" spans="1:14">
      <c r="A8" s="4" t="s">
        <v>81</v>
      </c>
      <c r="C8" s="290" t="s">
        <v>82</v>
      </c>
      <c r="D8" s="290"/>
      <c r="F8" s="291" t="s">
        <v>83</v>
      </c>
      <c r="G8" s="291"/>
      <c r="H8" s="5"/>
      <c r="I8" s="291" t="s">
        <v>84</v>
      </c>
      <c r="J8" s="291"/>
      <c r="K8" s="5"/>
      <c r="L8" s="291" t="s">
        <v>85</v>
      </c>
      <c r="M8" s="291"/>
      <c r="N8" s="3"/>
    </row>
    <row r="9" spans="1:14">
      <c r="C9" s="6" t="s">
        <v>86</v>
      </c>
      <c r="D9" s="7" t="s">
        <v>87</v>
      </c>
      <c r="F9" s="7" t="s">
        <v>86</v>
      </c>
      <c r="G9" s="7" t="s">
        <v>87</v>
      </c>
      <c r="I9" s="7" t="s">
        <v>86</v>
      </c>
      <c r="J9" s="7" t="s">
        <v>87</v>
      </c>
      <c r="L9" s="7" t="s">
        <v>86</v>
      </c>
      <c r="M9" s="7" t="s">
        <v>87</v>
      </c>
      <c r="N9" s="8"/>
    </row>
    <row r="10" spans="1:14" ht="6.95" customHeight="1" thickBot="1">
      <c r="A10" s="14"/>
      <c r="B10" s="14"/>
      <c r="C10" s="19"/>
      <c r="D10" s="14"/>
      <c r="E10" s="14"/>
      <c r="F10" s="19"/>
      <c r="G10" s="19"/>
      <c r="H10" s="19"/>
      <c r="I10" s="19"/>
      <c r="J10" s="19"/>
      <c r="K10" s="19"/>
      <c r="L10" s="19"/>
      <c r="M10" s="19"/>
    </row>
    <row r="11" spans="1:14" ht="6.95" customHeight="1"/>
    <row r="12" spans="1:14">
      <c r="A12" s="4" t="s">
        <v>37</v>
      </c>
      <c r="C12" s="15">
        <f>IF($A12&lt;&gt;0,F12+I12+L12,"")</f>
        <v>3528.5408888888892</v>
      </c>
      <c r="D12" s="15">
        <f>IF($A12&lt;&gt;0,G12+J12+M12,"")</f>
        <v>100</v>
      </c>
      <c r="E12" s="15"/>
      <c r="F12" s="15">
        <f>SUM(F14+F105)</f>
        <v>2756.6658888888892</v>
      </c>
      <c r="G12" s="15">
        <f t="shared" ref="G12:G75" si="0">IF($A12&lt;&gt;0,F12/$C12*100,"")</f>
        <v>78.124810670875988</v>
      </c>
      <c r="I12" s="15">
        <f>SUM(I14+I105)</f>
        <v>234.875</v>
      </c>
      <c r="J12" s="15">
        <f t="shared" ref="J12:J58" si="1">IF($A12&lt;&gt;0,I12/$C12*100,"")</f>
        <v>6.6564341294613802</v>
      </c>
      <c r="L12" s="15">
        <f>SUM(L14+L105)</f>
        <v>537</v>
      </c>
      <c r="M12" s="15">
        <f t="shared" ref="M12:M58" si="2">IF($A12&lt;&gt;0,L12/$C12*100,"")</f>
        <v>15.218755199662635</v>
      </c>
    </row>
    <row r="13" spans="1:14" ht="6.95" customHeight="1">
      <c r="C13" s="15" t="str">
        <f t="shared" ref="C13:D74" si="3">IF($A13&lt;&gt;0,F13+I13+L13,"")</f>
        <v/>
      </c>
      <c r="D13" s="15" t="str">
        <f t="shared" si="3"/>
        <v/>
      </c>
      <c r="E13" s="15"/>
      <c r="G13" s="15" t="str">
        <f t="shared" si="0"/>
        <v/>
      </c>
      <c r="J13" s="15" t="str">
        <f t="shared" si="1"/>
        <v/>
      </c>
      <c r="L13" s="15" t="s">
        <v>88</v>
      </c>
      <c r="M13" s="15" t="str">
        <f t="shared" si="2"/>
        <v/>
      </c>
    </row>
    <row r="14" spans="1:14">
      <c r="A14" s="4" t="s">
        <v>165</v>
      </c>
      <c r="C14" s="15">
        <f t="shared" si="3"/>
        <v>2918.7948888888891</v>
      </c>
      <c r="D14" s="15">
        <f t="shared" si="3"/>
        <v>100</v>
      </c>
      <c r="E14" s="15"/>
      <c r="F14" s="15">
        <f>F16+F24+F35+F43+F69+F84+F91+F103</f>
        <v>2173.9198888888891</v>
      </c>
      <c r="G14" s="15">
        <f t="shared" si="0"/>
        <v>74.480049871419538</v>
      </c>
      <c r="I14" s="15">
        <f>I16+I24+I35+I43+I69+I84+I91+I103</f>
        <v>222.375</v>
      </c>
      <c r="J14" s="15">
        <f t="shared" si="1"/>
        <v>7.6187265109489237</v>
      </c>
      <c r="L14" s="15">
        <f>L16+L24+L35+L43+L69+L84+L91+L103</f>
        <v>522.5</v>
      </c>
      <c r="M14" s="15">
        <f t="shared" si="2"/>
        <v>17.901223617631537</v>
      </c>
    </row>
    <row r="15" spans="1:14" ht="6.95" customHeight="1">
      <c r="C15" s="15" t="str">
        <f t="shared" si="3"/>
        <v/>
      </c>
      <c r="D15" s="15" t="str">
        <f t="shared" si="3"/>
        <v/>
      </c>
      <c r="E15" s="15"/>
      <c r="G15" s="15" t="str">
        <f t="shared" si="0"/>
        <v/>
      </c>
      <c r="J15" s="15" t="str">
        <f t="shared" si="1"/>
        <v/>
      </c>
      <c r="L15" s="15" t="s">
        <v>88</v>
      </c>
      <c r="M15" s="15" t="str">
        <f t="shared" si="2"/>
        <v/>
      </c>
    </row>
    <row r="16" spans="1:14">
      <c r="A16" s="12" t="s">
        <v>89</v>
      </c>
      <c r="C16" s="15">
        <f>IF($A16&lt;&gt;0,F16+I16+L16,"")</f>
        <v>187.94555555555556</v>
      </c>
      <c r="D16" s="15">
        <f t="shared" si="3"/>
        <v>100.00000000000001</v>
      </c>
      <c r="E16" s="15"/>
      <c r="F16" s="15">
        <f>SUM(F18:F22)</f>
        <v>141.19555555555556</v>
      </c>
      <c r="G16" s="15">
        <f t="shared" si="0"/>
        <v>75.125775194944168</v>
      </c>
      <c r="I16" s="15">
        <f>SUM(I18:I22)</f>
        <v>22.75</v>
      </c>
      <c r="J16" s="15">
        <f t="shared" si="1"/>
        <v>12.104569290160862</v>
      </c>
      <c r="L16" s="15">
        <f>SUM(L18:L22)</f>
        <v>24</v>
      </c>
      <c r="M16" s="15">
        <f t="shared" si="2"/>
        <v>12.769655514894977</v>
      </c>
    </row>
    <row r="17" spans="1:13">
      <c r="C17" s="15" t="str">
        <f t="shared" si="3"/>
        <v/>
      </c>
      <c r="D17" s="15" t="str">
        <f t="shared" si="3"/>
        <v/>
      </c>
      <c r="E17" s="15"/>
      <c r="G17" s="15" t="str">
        <f t="shared" si="0"/>
        <v/>
      </c>
      <c r="J17" s="15" t="str">
        <f t="shared" si="1"/>
        <v/>
      </c>
      <c r="L17" s="15" t="s">
        <v>88</v>
      </c>
      <c r="M17" s="15" t="str">
        <f t="shared" si="2"/>
        <v/>
      </c>
    </row>
    <row r="18" spans="1:13">
      <c r="A18" s="12" t="s">
        <v>90</v>
      </c>
      <c r="C18" s="15">
        <f t="shared" si="3"/>
        <v>10.5</v>
      </c>
      <c r="D18" s="15">
        <f t="shared" si="3"/>
        <v>100</v>
      </c>
      <c r="E18" s="15"/>
      <c r="F18" s="15">
        <v>10.5</v>
      </c>
      <c r="G18" s="15">
        <f t="shared" si="0"/>
        <v>100</v>
      </c>
      <c r="I18" s="15">
        <v>0</v>
      </c>
      <c r="J18" s="15">
        <f t="shared" si="1"/>
        <v>0</v>
      </c>
      <c r="L18" s="15">
        <v>0</v>
      </c>
      <c r="M18" s="15">
        <f t="shared" si="2"/>
        <v>0</v>
      </c>
    </row>
    <row r="19" spans="1:13">
      <c r="A19" s="12" t="s">
        <v>91</v>
      </c>
      <c r="C19" s="15">
        <f t="shared" si="3"/>
        <v>50</v>
      </c>
      <c r="D19" s="15">
        <f t="shared" si="3"/>
        <v>100</v>
      </c>
      <c r="E19" s="15"/>
      <c r="F19" s="15">
        <v>4.25</v>
      </c>
      <c r="G19" s="15">
        <f t="shared" si="0"/>
        <v>8.5</v>
      </c>
      <c r="I19" s="15">
        <v>22.75</v>
      </c>
      <c r="J19" s="15">
        <f t="shared" si="1"/>
        <v>45.5</v>
      </c>
      <c r="L19" s="15">
        <v>23</v>
      </c>
      <c r="M19" s="15">
        <f t="shared" si="2"/>
        <v>46</v>
      </c>
    </row>
    <row r="20" spans="1:13">
      <c r="A20" s="12" t="s">
        <v>92</v>
      </c>
      <c r="C20" s="15">
        <f t="shared" si="3"/>
        <v>5.5555555555555554</v>
      </c>
      <c r="D20" s="15">
        <f t="shared" si="3"/>
        <v>100</v>
      </c>
      <c r="E20" s="15"/>
      <c r="F20" s="15">
        <f>(1000)*2/12/30</f>
        <v>5.5555555555555554</v>
      </c>
      <c r="G20" s="15">
        <f t="shared" si="0"/>
        <v>100</v>
      </c>
      <c r="I20" s="15">
        <v>0</v>
      </c>
      <c r="J20" s="15">
        <f t="shared" si="1"/>
        <v>0</v>
      </c>
      <c r="L20" s="15">
        <v>0</v>
      </c>
      <c r="M20" s="15">
        <f t="shared" si="2"/>
        <v>0</v>
      </c>
    </row>
    <row r="21" spans="1:13">
      <c r="A21" s="12" t="s">
        <v>93</v>
      </c>
      <c r="C21" s="15">
        <f t="shared" si="3"/>
        <v>118.64</v>
      </c>
      <c r="D21" s="15">
        <f t="shared" si="3"/>
        <v>100</v>
      </c>
      <c r="E21" s="15"/>
      <c r="F21" s="15">
        <v>117.64</v>
      </c>
      <c r="G21" s="15">
        <f t="shared" si="0"/>
        <v>99.157113958192852</v>
      </c>
      <c r="I21" s="15">
        <v>0</v>
      </c>
      <c r="J21" s="15">
        <f t="shared" si="1"/>
        <v>0</v>
      </c>
      <c r="L21" s="15">
        <v>1</v>
      </c>
      <c r="M21" s="15">
        <f t="shared" si="2"/>
        <v>0.84288604180714766</v>
      </c>
    </row>
    <row r="22" spans="1:13">
      <c r="A22" s="12" t="s">
        <v>94</v>
      </c>
      <c r="C22" s="15">
        <f t="shared" si="3"/>
        <v>3.25</v>
      </c>
      <c r="D22" s="15">
        <f t="shared" si="3"/>
        <v>100</v>
      </c>
      <c r="E22" s="15"/>
      <c r="F22" s="15">
        <v>3.25</v>
      </c>
      <c r="G22" s="15">
        <f t="shared" si="0"/>
        <v>100</v>
      </c>
      <c r="I22" s="15">
        <v>0</v>
      </c>
      <c r="J22" s="15">
        <f t="shared" si="1"/>
        <v>0</v>
      </c>
      <c r="L22" s="15">
        <v>0</v>
      </c>
      <c r="M22" s="15">
        <f t="shared" si="2"/>
        <v>0</v>
      </c>
    </row>
    <row r="23" spans="1:13" ht="6.6" customHeight="1">
      <c r="C23" s="15" t="str">
        <f t="shared" si="3"/>
        <v/>
      </c>
      <c r="D23" s="15" t="str">
        <f t="shared" si="3"/>
        <v/>
      </c>
      <c r="E23" s="15"/>
      <c r="G23" s="15" t="str">
        <f t="shared" si="0"/>
        <v/>
      </c>
      <c r="J23" s="15" t="str">
        <f t="shared" si="1"/>
        <v/>
      </c>
      <c r="L23" s="15" t="s">
        <v>88</v>
      </c>
      <c r="M23" s="15" t="str">
        <f t="shared" si="2"/>
        <v/>
      </c>
    </row>
    <row r="24" spans="1:13">
      <c r="A24" s="12" t="s">
        <v>166</v>
      </c>
      <c r="C24" s="15">
        <f t="shared" si="3"/>
        <v>274.80799999999999</v>
      </c>
      <c r="D24" s="15">
        <f t="shared" si="3"/>
        <v>100.00000000000001</v>
      </c>
      <c r="E24" s="15"/>
      <c r="F24" s="15">
        <f>F25+F30</f>
        <v>221.80799999999999</v>
      </c>
      <c r="G24" s="15">
        <f t="shared" si="0"/>
        <v>80.713807458298163</v>
      </c>
      <c r="I24" s="15">
        <f>I25+I30</f>
        <v>10.5</v>
      </c>
      <c r="J24" s="15">
        <f t="shared" si="1"/>
        <v>3.8208494658088559</v>
      </c>
      <c r="L24" s="15">
        <f>L25+L30</f>
        <v>42.5</v>
      </c>
      <c r="M24" s="15">
        <f t="shared" si="2"/>
        <v>15.465343075892987</v>
      </c>
    </row>
    <row r="25" spans="1:13">
      <c r="A25" s="12" t="s">
        <v>95</v>
      </c>
      <c r="C25" s="15">
        <f t="shared" si="3"/>
        <v>131.65</v>
      </c>
      <c r="D25" s="15">
        <f t="shared" si="3"/>
        <v>100</v>
      </c>
      <c r="E25" s="15"/>
      <c r="F25" s="15">
        <f>SUM(F26:F28)</f>
        <v>95.15</v>
      </c>
      <c r="G25" s="15">
        <f t="shared" si="0"/>
        <v>72.274971515381694</v>
      </c>
      <c r="I25" s="15">
        <f>SUM(I26:I28)</f>
        <v>7.5</v>
      </c>
      <c r="J25" s="15">
        <f t="shared" si="1"/>
        <v>5.6969236612229395</v>
      </c>
      <c r="L25" s="15">
        <f>SUM(L26:L28)</f>
        <v>29</v>
      </c>
      <c r="M25" s="15">
        <f t="shared" si="2"/>
        <v>22.028104823395367</v>
      </c>
    </row>
    <row r="26" spans="1:13">
      <c r="A26" s="12" t="s">
        <v>96</v>
      </c>
      <c r="C26" s="15">
        <f t="shared" si="3"/>
        <v>21.016999999999999</v>
      </c>
      <c r="D26" s="15">
        <f t="shared" si="3"/>
        <v>100</v>
      </c>
      <c r="E26" s="15"/>
      <c r="F26" s="15">
        <v>14.266999999999999</v>
      </c>
      <c r="G26" s="15">
        <f t="shared" si="0"/>
        <v>67.883142218204313</v>
      </c>
      <c r="I26" s="15">
        <v>1.25</v>
      </c>
      <c r="J26" s="15">
        <f t="shared" si="1"/>
        <v>5.9475662558880904</v>
      </c>
      <c r="L26" s="15">
        <v>5.5</v>
      </c>
      <c r="M26" s="15">
        <f t="shared" si="2"/>
        <v>26.1692915259076</v>
      </c>
    </row>
    <row r="27" spans="1:13">
      <c r="A27" s="12" t="s">
        <v>97</v>
      </c>
      <c r="C27" s="15">
        <f t="shared" si="3"/>
        <v>58.383000000000003</v>
      </c>
      <c r="D27" s="15">
        <f t="shared" si="3"/>
        <v>100.00000000000001</v>
      </c>
      <c r="E27" s="15"/>
      <c r="F27" s="15">
        <v>45.133000000000003</v>
      </c>
      <c r="G27" s="15">
        <f t="shared" si="0"/>
        <v>77.305037425277916</v>
      </c>
      <c r="I27" s="15">
        <v>1.75</v>
      </c>
      <c r="J27" s="15">
        <f t="shared" si="1"/>
        <v>2.9974478872274464</v>
      </c>
      <c r="L27" s="15">
        <v>11.5</v>
      </c>
      <c r="M27" s="15">
        <f t="shared" si="2"/>
        <v>19.697514687494646</v>
      </c>
    </row>
    <row r="28" spans="1:13">
      <c r="A28" s="12" t="s">
        <v>98</v>
      </c>
      <c r="C28" s="15">
        <f t="shared" si="3"/>
        <v>52.25</v>
      </c>
      <c r="D28" s="15">
        <f t="shared" si="3"/>
        <v>100</v>
      </c>
      <c r="E28" s="15"/>
      <c r="F28" s="15">
        <v>35.75</v>
      </c>
      <c r="G28" s="15">
        <f t="shared" si="0"/>
        <v>68.421052631578945</v>
      </c>
      <c r="I28" s="15">
        <v>4.5</v>
      </c>
      <c r="J28" s="15">
        <f t="shared" si="1"/>
        <v>8.6124401913875595</v>
      </c>
      <c r="L28" s="15">
        <v>12</v>
      </c>
      <c r="M28" s="15">
        <f t="shared" si="2"/>
        <v>22.966507177033492</v>
      </c>
    </row>
    <row r="29" spans="1:13" ht="6.6" customHeight="1">
      <c r="C29" s="15" t="str">
        <f t="shared" si="3"/>
        <v/>
      </c>
      <c r="D29" s="15" t="str">
        <f t="shared" si="3"/>
        <v/>
      </c>
      <c r="E29" s="15"/>
      <c r="G29" s="15" t="str">
        <f t="shared" si="0"/>
        <v/>
      </c>
      <c r="J29" s="15" t="str">
        <f t="shared" si="1"/>
        <v/>
      </c>
      <c r="L29" s="15" t="s">
        <v>88</v>
      </c>
      <c r="M29" s="15" t="str">
        <f t="shared" si="2"/>
        <v/>
      </c>
    </row>
    <row r="30" spans="1:13">
      <c r="A30" s="12" t="s">
        <v>99</v>
      </c>
      <c r="C30" s="15">
        <f t="shared" si="3"/>
        <v>143.15800000000002</v>
      </c>
      <c r="D30" s="15">
        <f t="shared" si="3"/>
        <v>99.999999999999986</v>
      </c>
      <c r="E30" s="15"/>
      <c r="F30" s="15">
        <f>SUM(F31:F33)</f>
        <v>126.658</v>
      </c>
      <c r="G30" s="15">
        <f t="shared" si="0"/>
        <v>88.474273180681479</v>
      </c>
      <c r="I30" s="15">
        <f>SUM(I31:I33)</f>
        <v>3</v>
      </c>
      <c r="J30" s="15">
        <f t="shared" si="1"/>
        <v>2.0955866944215482</v>
      </c>
      <c r="L30" s="15">
        <f>SUM(L31:L33)</f>
        <v>13.5</v>
      </c>
      <c r="M30" s="15">
        <f t="shared" si="2"/>
        <v>9.4301401248969654</v>
      </c>
    </row>
    <row r="31" spans="1:13">
      <c r="A31" s="12" t="s">
        <v>100</v>
      </c>
      <c r="C31" s="15">
        <f t="shared" si="3"/>
        <v>38.5</v>
      </c>
      <c r="D31" s="15">
        <f t="shared" si="3"/>
        <v>100</v>
      </c>
      <c r="E31" s="15"/>
      <c r="F31" s="15">
        <v>33.5</v>
      </c>
      <c r="G31" s="15">
        <f t="shared" si="0"/>
        <v>87.012987012987011</v>
      </c>
      <c r="I31" s="15">
        <v>1</v>
      </c>
      <c r="J31" s="15">
        <f t="shared" si="1"/>
        <v>2.5974025974025974</v>
      </c>
      <c r="L31" s="15">
        <v>4</v>
      </c>
      <c r="M31" s="15">
        <f t="shared" si="2"/>
        <v>10.38961038961039</v>
      </c>
    </row>
    <row r="32" spans="1:13">
      <c r="A32" s="12" t="s">
        <v>101</v>
      </c>
      <c r="C32" s="15">
        <f t="shared" si="3"/>
        <v>26</v>
      </c>
      <c r="D32" s="15">
        <f t="shared" si="3"/>
        <v>99.999999999999986</v>
      </c>
      <c r="E32" s="15"/>
      <c r="F32" s="15">
        <v>23</v>
      </c>
      <c r="G32" s="15">
        <f t="shared" si="0"/>
        <v>88.461538461538453</v>
      </c>
      <c r="I32" s="15">
        <v>0</v>
      </c>
      <c r="J32" s="15">
        <f t="shared" si="1"/>
        <v>0</v>
      </c>
      <c r="L32" s="15">
        <v>3</v>
      </c>
      <c r="M32" s="15">
        <f t="shared" si="2"/>
        <v>11.538461538461538</v>
      </c>
    </row>
    <row r="33" spans="1:13">
      <c r="A33" s="12" t="s">
        <v>102</v>
      </c>
      <c r="C33" s="15">
        <f t="shared" si="3"/>
        <v>78.658000000000001</v>
      </c>
      <c r="D33" s="15">
        <f t="shared" si="3"/>
        <v>100</v>
      </c>
      <c r="E33" s="15"/>
      <c r="F33" s="15">
        <v>70.158000000000001</v>
      </c>
      <c r="G33" s="15">
        <f t="shared" si="0"/>
        <v>89.193724732385775</v>
      </c>
      <c r="I33" s="15">
        <v>2</v>
      </c>
      <c r="J33" s="15">
        <f t="shared" si="1"/>
        <v>2.5426530041445243</v>
      </c>
      <c r="L33" s="15">
        <v>6.5</v>
      </c>
      <c r="M33" s="15">
        <f t="shared" si="2"/>
        <v>8.2636222634697045</v>
      </c>
    </row>
    <row r="34" spans="1:13" ht="6" customHeight="1">
      <c r="C34" s="15" t="str">
        <f t="shared" si="3"/>
        <v/>
      </c>
      <c r="D34" s="15" t="str">
        <f t="shared" si="3"/>
        <v/>
      </c>
      <c r="E34" s="15"/>
      <c r="G34" s="15" t="str">
        <f t="shared" si="0"/>
        <v/>
      </c>
      <c r="J34" s="15" t="str">
        <f t="shared" si="1"/>
        <v/>
      </c>
      <c r="L34" s="15" t="s">
        <v>88</v>
      </c>
      <c r="M34" s="15" t="str">
        <f t="shared" si="2"/>
        <v/>
      </c>
    </row>
    <row r="35" spans="1:13">
      <c r="A35" s="12" t="s">
        <v>185</v>
      </c>
      <c r="C35" s="15">
        <f t="shared" si="3"/>
        <v>363.291</v>
      </c>
      <c r="D35" s="15">
        <f t="shared" si="3"/>
        <v>100</v>
      </c>
      <c r="E35" s="15"/>
      <c r="F35" s="15">
        <f>SUM(F36)</f>
        <v>259.541</v>
      </c>
      <c r="G35" s="15">
        <f t="shared" si="0"/>
        <v>71.441626684944026</v>
      </c>
      <c r="I35" s="15">
        <f>SUM(I36)</f>
        <v>39.25</v>
      </c>
      <c r="J35" s="15">
        <f t="shared" si="1"/>
        <v>10.804011109551297</v>
      </c>
      <c r="L35" s="15">
        <f>SUM(L36)</f>
        <v>64.5</v>
      </c>
      <c r="M35" s="15">
        <f t="shared" si="2"/>
        <v>17.754362205504677</v>
      </c>
    </row>
    <row r="36" spans="1:13">
      <c r="A36" s="12" t="s">
        <v>103</v>
      </c>
      <c r="C36" s="15">
        <f t="shared" si="3"/>
        <v>363.291</v>
      </c>
      <c r="D36" s="15">
        <f t="shared" si="3"/>
        <v>100</v>
      </c>
      <c r="E36" s="15"/>
      <c r="F36" s="15">
        <f>SUM(F37:F41)</f>
        <v>259.541</v>
      </c>
      <c r="G36" s="15">
        <f t="shared" si="0"/>
        <v>71.441626684944026</v>
      </c>
      <c r="I36" s="15">
        <f>SUM(I37:I41)</f>
        <v>39.25</v>
      </c>
      <c r="J36" s="15">
        <f t="shared" si="1"/>
        <v>10.804011109551297</v>
      </c>
      <c r="L36" s="15">
        <f>SUM(L37:L41)</f>
        <v>64.5</v>
      </c>
      <c r="M36" s="15">
        <f t="shared" si="2"/>
        <v>17.754362205504677</v>
      </c>
    </row>
    <row r="37" spans="1:13">
      <c r="A37" s="12" t="s">
        <v>104</v>
      </c>
      <c r="C37" s="15">
        <f t="shared" si="3"/>
        <v>70.45</v>
      </c>
      <c r="D37" s="15">
        <f t="shared" si="3"/>
        <v>100</v>
      </c>
      <c r="E37" s="15"/>
      <c r="F37" s="15">
        <f>4/30+2/30+44.25</f>
        <v>44.45</v>
      </c>
      <c r="G37" s="15">
        <f t="shared" si="0"/>
        <v>63.094393186657207</v>
      </c>
      <c r="I37" s="15">
        <v>9</v>
      </c>
      <c r="J37" s="15">
        <f t="shared" si="1"/>
        <v>12.775017743080197</v>
      </c>
      <c r="L37" s="15">
        <v>17</v>
      </c>
      <c r="M37" s="15">
        <f t="shared" si="2"/>
        <v>24.130589070262594</v>
      </c>
    </row>
    <row r="38" spans="1:13">
      <c r="A38" s="12" t="s">
        <v>105</v>
      </c>
      <c r="C38" s="15">
        <f t="shared" si="3"/>
        <v>65.957999999999998</v>
      </c>
      <c r="D38" s="15">
        <f t="shared" si="3"/>
        <v>100</v>
      </c>
      <c r="E38" s="15"/>
      <c r="F38" s="15">
        <v>51.957999999999998</v>
      </c>
      <c r="G38" s="15">
        <f t="shared" si="0"/>
        <v>78.774371569786837</v>
      </c>
      <c r="I38" s="15">
        <v>6</v>
      </c>
      <c r="J38" s="15">
        <f t="shared" si="1"/>
        <v>9.0966978986627858</v>
      </c>
      <c r="L38" s="15">
        <v>8</v>
      </c>
      <c r="M38" s="15">
        <f t="shared" si="2"/>
        <v>12.128930531550381</v>
      </c>
    </row>
    <row r="39" spans="1:13">
      <c r="A39" s="12" t="s">
        <v>106</v>
      </c>
      <c r="C39" s="15">
        <f t="shared" si="3"/>
        <v>40.799999999999997</v>
      </c>
      <c r="D39" s="15">
        <f t="shared" si="3"/>
        <v>100.00000000000001</v>
      </c>
      <c r="E39" s="15"/>
      <c r="F39" s="15">
        <v>22.55</v>
      </c>
      <c r="G39" s="15">
        <f t="shared" si="0"/>
        <v>55.269607843137258</v>
      </c>
      <c r="I39" s="15">
        <v>8.25</v>
      </c>
      <c r="J39" s="15">
        <f t="shared" si="1"/>
        <v>20.22058823529412</v>
      </c>
      <c r="L39" s="15">
        <v>10</v>
      </c>
      <c r="M39" s="15">
        <f t="shared" si="2"/>
        <v>24.509803921568629</v>
      </c>
    </row>
    <row r="40" spans="1:13">
      <c r="A40" s="12" t="s">
        <v>107</v>
      </c>
      <c r="C40" s="15">
        <f t="shared" si="3"/>
        <v>93.75</v>
      </c>
      <c r="D40" s="15">
        <f t="shared" si="3"/>
        <v>100</v>
      </c>
      <c r="E40" s="15"/>
      <c r="F40" s="15">
        <v>81.75</v>
      </c>
      <c r="G40" s="15">
        <f t="shared" si="0"/>
        <v>87.2</v>
      </c>
      <c r="I40" s="15">
        <v>1</v>
      </c>
      <c r="J40" s="15">
        <f t="shared" si="1"/>
        <v>1.0666666666666667</v>
      </c>
      <c r="L40" s="15">
        <v>11</v>
      </c>
      <c r="M40" s="15">
        <f t="shared" si="2"/>
        <v>11.733333333333333</v>
      </c>
    </row>
    <row r="41" spans="1:13">
      <c r="A41" s="12" t="s">
        <v>108</v>
      </c>
      <c r="C41" s="15">
        <f t="shared" si="3"/>
        <v>92.332999999999998</v>
      </c>
      <c r="D41" s="15">
        <f t="shared" si="3"/>
        <v>100</v>
      </c>
      <c r="E41" s="15"/>
      <c r="F41" s="15">
        <v>58.832999999999998</v>
      </c>
      <c r="G41" s="15">
        <f t="shared" si="0"/>
        <v>63.718280571410006</v>
      </c>
      <c r="I41" s="15">
        <v>15</v>
      </c>
      <c r="J41" s="15">
        <f t="shared" si="1"/>
        <v>16.245546012801491</v>
      </c>
      <c r="L41" s="15">
        <v>18.5</v>
      </c>
      <c r="M41" s="15">
        <f t="shared" si="2"/>
        <v>20.036173415788504</v>
      </c>
    </row>
    <row r="42" spans="1:13" ht="6.6" customHeight="1">
      <c r="C42" s="15" t="str">
        <f t="shared" si="3"/>
        <v/>
      </c>
      <c r="D42" s="15" t="str">
        <f t="shared" si="3"/>
        <v/>
      </c>
      <c r="E42" s="15"/>
      <c r="G42" s="15" t="str">
        <f t="shared" si="0"/>
        <v/>
      </c>
      <c r="J42" s="15" t="str">
        <f t="shared" si="1"/>
        <v/>
      </c>
      <c r="L42" s="15" t="s">
        <v>88</v>
      </c>
      <c r="M42" s="15" t="str">
        <f t="shared" si="2"/>
        <v/>
      </c>
    </row>
    <row r="43" spans="1:13">
      <c r="A43" s="12" t="s">
        <v>167</v>
      </c>
      <c r="C43" s="15">
        <f t="shared" si="3"/>
        <v>780.92399999999998</v>
      </c>
      <c r="D43" s="15">
        <f t="shared" si="3"/>
        <v>100</v>
      </c>
      <c r="E43" s="15"/>
      <c r="F43" s="15">
        <f>F44+F50+F60+F62</f>
        <v>615.42399999999998</v>
      </c>
      <c r="G43" s="15">
        <f t="shared" si="0"/>
        <v>78.807156650327045</v>
      </c>
      <c r="I43" s="15">
        <f>I44+I50+I60+I62</f>
        <v>22.5</v>
      </c>
      <c r="J43" s="15">
        <f t="shared" si="1"/>
        <v>2.8812022680824256</v>
      </c>
      <c r="L43" s="15">
        <f>L44+L50+L60+L62</f>
        <v>143</v>
      </c>
      <c r="M43" s="15">
        <f t="shared" si="2"/>
        <v>18.311641081590526</v>
      </c>
    </row>
    <row r="44" spans="1:13">
      <c r="A44" s="12" t="s">
        <v>109</v>
      </c>
      <c r="C44" s="15">
        <f t="shared" si="3"/>
        <v>170.77499999999998</v>
      </c>
      <c r="D44" s="15">
        <f t="shared" si="3"/>
        <v>100</v>
      </c>
      <c r="E44" s="15"/>
      <c r="F44" s="15">
        <f>SUM(F45:F48)</f>
        <v>144.27499999999998</v>
      </c>
      <c r="G44" s="15">
        <f t="shared" si="0"/>
        <v>84.482506221636655</v>
      </c>
      <c r="I44" s="15">
        <f>SUM(I45:I48)</f>
        <v>2.5</v>
      </c>
      <c r="J44" s="15">
        <f t="shared" si="1"/>
        <v>1.4639145073927684</v>
      </c>
      <c r="L44" s="15">
        <f>SUM(L45:L48)</f>
        <v>24</v>
      </c>
      <c r="M44" s="15">
        <f t="shared" si="2"/>
        <v>14.053579270970577</v>
      </c>
    </row>
    <row r="45" spans="1:13">
      <c r="A45" s="12" t="s">
        <v>110</v>
      </c>
      <c r="C45" s="15">
        <f>IF($A45&lt;&gt;0,F45+I45+L45,"")</f>
        <v>67.36699999999999</v>
      </c>
      <c r="D45" s="15">
        <f t="shared" si="3"/>
        <v>100.00000000000001</v>
      </c>
      <c r="E45" s="15"/>
      <c r="F45" s="15">
        <v>58.366999999999997</v>
      </c>
      <c r="G45" s="15">
        <f t="shared" si="0"/>
        <v>86.640343194739273</v>
      </c>
      <c r="I45" s="15">
        <v>1</v>
      </c>
      <c r="J45" s="15">
        <f t="shared" si="1"/>
        <v>1.4844063116956376</v>
      </c>
      <c r="L45" s="15">
        <v>8</v>
      </c>
      <c r="M45" s="15">
        <f t="shared" si="2"/>
        <v>11.875250493565101</v>
      </c>
    </row>
    <row r="46" spans="1:13">
      <c r="A46" s="12" t="s">
        <v>111</v>
      </c>
      <c r="C46" s="15">
        <f t="shared" si="3"/>
        <v>45</v>
      </c>
      <c r="D46" s="15">
        <f t="shared" si="3"/>
        <v>100</v>
      </c>
      <c r="E46" s="15"/>
      <c r="F46" s="15">
        <v>38</v>
      </c>
      <c r="G46" s="15">
        <f t="shared" si="0"/>
        <v>84.444444444444443</v>
      </c>
      <c r="I46" s="15">
        <v>0</v>
      </c>
      <c r="J46" s="15">
        <f t="shared" si="1"/>
        <v>0</v>
      </c>
      <c r="L46" s="15">
        <v>7</v>
      </c>
      <c r="M46" s="15">
        <f t="shared" si="2"/>
        <v>15.555555555555555</v>
      </c>
    </row>
    <row r="47" spans="1:13">
      <c r="A47" s="12" t="s">
        <v>112</v>
      </c>
      <c r="C47" s="15">
        <f t="shared" si="3"/>
        <v>31</v>
      </c>
      <c r="D47" s="15">
        <f t="shared" si="3"/>
        <v>100</v>
      </c>
      <c r="E47" s="15"/>
      <c r="F47" s="15">
        <v>26</v>
      </c>
      <c r="G47" s="15">
        <f t="shared" si="0"/>
        <v>83.870967741935488</v>
      </c>
      <c r="I47" s="15">
        <v>0</v>
      </c>
      <c r="J47" s="15">
        <f t="shared" si="1"/>
        <v>0</v>
      </c>
      <c r="L47" s="15">
        <v>5</v>
      </c>
      <c r="M47" s="15">
        <f t="shared" si="2"/>
        <v>16.129032258064516</v>
      </c>
    </row>
    <row r="48" spans="1:13">
      <c r="A48" s="12" t="s">
        <v>113</v>
      </c>
      <c r="C48" s="15">
        <f t="shared" si="3"/>
        <v>27.408000000000001</v>
      </c>
      <c r="D48" s="15">
        <f t="shared" si="3"/>
        <v>100.00000000000001</v>
      </c>
      <c r="E48" s="15"/>
      <c r="F48" s="15">
        <v>21.908000000000001</v>
      </c>
      <c r="G48" s="15">
        <f t="shared" si="0"/>
        <v>79.932866316403974</v>
      </c>
      <c r="I48" s="15">
        <v>1.5</v>
      </c>
      <c r="J48" s="15">
        <f t="shared" si="1"/>
        <v>5.472854640980735</v>
      </c>
      <c r="L48" s="15">
        <v>4</v>
      </c>
      <c r="M48" s="15">
        <f t="shared" si="2"/>
        <v>14.594279042615293</v>
      </c>
    </row>
    <row r="49" spans="1:14" ht="4.9000000000000004" customHeight="1">
      <c r="C49" s="15" t="str">
        <f t="shared" si="3"/>
        <v/>
      </c>
      <c r="D49" s="15" t="str">
        <f t="shared" si="3"/>
        <v/>
      </c>
      <c r="E49" s="15"/>
      <c r="G49" s="15" t="str">
        <f t="shared" si="0"/>
        <v/>
      </c>
      <c r="J49" s="15" t="str">
        <f t="shared" si="1"/>
        <v/>
      </c>
      <c r="L49" s="15" t="s">
        <v>88</v>
      </c>
      <c r="M49" s="15" t="str">
        <f t="shared" si="2"/>
        <v/>
      </c>
    </row>
    <row r="50" spans="1:14">
      <c r="A50" s="12" t="s">
        <v>114</v>
      </c>
      <c r="C50" s="15">
        <f t="shared" si="3"/>
        <v>308.85699999999997</v>
      </c>
      <c r="D50" s="15">
        <f t="shared" si="3"/>
        <v>100.00000000000001</v>
      </c>
      <c r="E50" s="15"/>
      <c r="F50" s="15">
        <f>SUM(F51:F58)</f>
        <v>250.357</v>
      </c>
      <c r="G50" s="15">
        <f t="shared" si="0"/>
        <v>81.05919567955398</v>
      </c>
      <c r="I50" s="15">
        <f>SUM(I51:I58)</f>
        <v>17</v>
      </c>
      <c r="J50" s="15">
        <f t="shared" si="1"/>
        <v>5.5041653580783345</v>
      </c>
      <c r="L50" s="15">
        <f>SUM(L51:L58)</f>
        <v>41.5</v>
      </c>
      <c r="M50" s="15">
        <f t="shared" si="2"/>
        <v>13.436638962367701</v>
      </c>
    </row>
    <row r="51" spans="1:14">
      <c r="A51" s="12" t="s">
        <v>115</v>
      </c>
      <c r="C51" s="15">
        <f t="shared" si="3"/>
        <v>33.75</v>
      </c>
      <c r="D51" s="15">
        <f t="shared" si="3"/>
        <v>99.999999999999986</v>
      </c>
      <c r="E51" s="15"/>
      <c r="F51" s="15">
        <v>27.75</v>
      </c>
      <c r="G51" s="15">
        <f t="shared" si="0"/>
        <v>82.222222222222214</v>
      </c>
      <c r="I51" s="15">
        <v>1</v>
      </c>
      <c r="J51" s="15">
        <f t="shared" si="1"/>
        <v>2.9629629629629632</v>
      </c>
      <c r="L51" s="15">
        <v>5</v>
      </c>
      <c r="M51" s="15">
        <f t="shared" si="2"/>
        <v>14.814814814814813</v>
      </c>
    </row>
    <row r="52" spans="1:14">
      <c r="A52" s="12" t="s">
        <v>116</v>
      </c>
      <c r="C52" s="15">
        <f t="shared" si="3"/>
        <v>53.125</v>
      </c>
      <c r="D52" s="15">
        <f t="shared" si="3"/>
        <v>100</v>
      </c>
      <c r="E52" s="15"/>
      <c r="F52" s="15">
        <v>38.125</v>
      </c>
      <c r="G52" s="15">
        <f t="shared" si="0"/>
        <v>71.764705882352942</v>
      </c>
      <c r="I52" s="15">
        <v>10</v>
      </c>
      <c r="J52" s="15">
        <f t="shared" si="1"/>
        <v>18.823529411764707</v>
      </c>
      <c r="L52" s="15">
        <v>5</v>
      </c>
      <c r="M52" s="15">
        <f t="shared" si="2"/>
        <v>9.4117647058823533</v>
      </c>
    </row>
    <row r="53" spans="1:14">
      <c r="A53" s="12" t="s">
        <v>117</v>
      </c>
      <c r="C53" s="15">
        <f t="shared" si="3"/>
        <v>35.375</v>
      </c>
      <c r="D53" s="15">
        <f t="shared" si="3"/>
        <v>100</v>
      </c>
      <c r="E53" s="15"/>
      <c r="F53" s="15">
        <v>28.375</v>
      </c>
      <c r="G53" s="15">
        <f t="shared" si="0"/>
        <v>80.21201413427562</v>
      </c>
      <c r="I53" s="15">
        <v>0.5</v>
      </c>
      <c r="J53" s="15">
        <f t="shared" si="1"/>
        <v>1.4134275618374559</v>
      </c>
      <c r="L53" s="15">
        <v>6.5</v>
      </c>
      <c r="M53" s="15">
        <f t="shared" si="2"/>
        <v>18.374558303886925</v>
      </c>
    </row>
    <row r="54" spans="1:14">
      <c r="A54" s="12" t="s">
        <v>118</v>
      </c>
      <c r="C54" s="15">
        <f t="shared" si="3"/>
        <v>36.332999999999998</v>
      </c>
      <c r="D54" s="15">
        <f t="shared" si="3"/>
        <v>100</v>
      </c>
      <c r="E54" s="15"/>
      <c r="F54" s="15">
        <v>32.332999999999998</v>
      </c>
      <c r="G54" s="15">
        <f t="shared" si="0"/>
        <v>88.990724685547576</v>
      </c>
      <c r="I54" s="15">
        <v>0</v>
      </c>
      <c r="J54" s="15">
        <f t="shared" si="1"/>
        <v>0</v>
      </c>
      <c r="L54" s="15">
        <v>4</v>
      </c>
      <c r="M54" s="15">
        <f t="shared" si="2"/>
        <v>11.009275314452427</v>
      </c>
    </row>
    <row r="55" spans="1:14">
      <c r="A55" s="12" t="s">
        <v>119</v>
      </c>
      <c r="C55" s="15">
        <f t="shared" si="3"/>
        <v>36.683</v>
      </c>
      <c r="D55" s="15">
        <f t="shared" si="3"/>
        <v>100</v>
      </c>
      <c r="E55" s="15"/>
      <c r="F55" s="15">
        <v>30.683</v>
      </c>
      <c r="G55" s="15">
        <f t="shared" si="0"/>
        <v>83.643649646975433</v>
      </c>
      <c r="I55" s="15">
        <v>0</v>
      </c>
      <c r="J55" s="15">
        <f t="shared" si="1"/>
        <v>0</v>
      </c>
      <c r="L55" s="15">
        <v>6</v>
      </c>
      <c r="M55" s="15">
        <f t="shared" si="2"/>
        <v>16.356350353024563</v>
      </c>
    </row>
    <row r="56" spans="1:14">
      <c r="A56" s="12" t="s">
        <v>120</v>
      </c>
      <c r="C56" s="15">
        <f t="shared" si="3"/>
        <v>58.957999999999998</v>
      </c>
      <c r="D56" s="15">
        <f t="shared" si="3"/>
        <v>100</v>
      </c>
      <c r="E56" s="15"/>
      <c r="F56" s="15">
        <v>49.457999999999998</v>
      </c>
      <c r="G56" s="15">
        <f t="shared" si="0"/>
        <v>83.886834695885199</v>
      </c>
      <c r="I56" s="15">
        <v>3.5</v>
      </c>
      <c r="J56" s="15">
        <f t="shared" si="1"/>
        <v>5.9364293225686087</v>
      </c>
      <c r="L56" s="15">
        <v>6</v>
      </c>
      <c r="M56" s="15">
        <f t="shared" si="2"/>
        <v>10.176735981546186</v>
      </c>
    </row>
    <row r="57" spans="1:14">
      <c r="A57" s="12" t="s">
        <v>121</v>
      </c>
      <c r="C57" s="15">
        <f t="shared" si="3"/>
        <v>28.75</v>
      </c>
      <c r="D57" s="15">
        <f t="shared" si="3"/>
        <v>100</v>
      </c>
      <c r="E57" s="15"/>
      <c r="F57" s="15">
        <v>21.75</v>
      </c>
      <c r="G57" s="15">
        <f t="shared" si="0"/>
        <v>75.65217391304347</v>
      </c>
      <c r="I57" s="15">
        <v>2</v>
      </c>
      <c r="J57" s="15">
        <f t="shared" si="1"/>
        <v>6.9565217391304346</v>
      </c>
      <c r="L57" s="15">
        <v>5</v>
      </c>
      <c r="M57" s="15">
        <f t="shared" si="2"/>
        <v>17.391304347826086</v>
      </c>
    </row>
    <row r="58" spans="1:14">
      <c r="A58" s="12" t="s">
        <v>122</v>
      </c>
      <c r="C58" s="15">
        <f t="shared" si="3"/>
        <v>25.882999999999999</v>
      </c>
      <c r="D58" s="15">
        <f t="shared" si="3"/>
        <v>99.999999999999986</v>
      </c>
      <c r="E58" s="15"/>
      <c r="F58" s="15">
        <v>21.882999999999999</v>
      </c>
      <c r="G58" s="15">
        <f t="shared" si="0"/>
        <v>84.545840899432051</v>
      </c>
      <c r="I58" s="15">
        <v>0</v>
      </c>
      <c r="J58" s="15">
        <f t="shared" si="1"/>
        <v>0</v>
      </c>
      <c r="L58" s="15">
        <v>4</v>
      </c>
      <c r="M58" s="15">
        <f t="shared" si="2"/>
        <v>15.45415910056794</v>
      </c>
    </row>
    <row r="59" spans="1:14" ht="9.6" customHeight="1">
      <c r="D59" s="15"/>
      <c r="E59" s="15"/>
      <c r="G59" s="15" t="str">
        <f t="shared" si="0"/>
        <v/>
      </c>
    </row>
    <row r="60" spans="1:14">
      <c r="A60" s="12" t="s">
        <v>123</v>
      </c>
      <c r="C60" s="15">
        <f t="shared" si="3"/>
        <v>110.583</v>
      </c>
      <c r="D60" s="15">
        <f t="shared" si="3"/>
        <v>100</v>
      </c>
      <c r="E60" s="15"/>
      <c r="F60" s="15">
        <v>63.082999999999998</v>
      </c>
      <c r="G60" s="15">
        <f t="shared" si="0"/>
        <v>57.045838872159372</v>
      </c>
      <c r="I60" s="15">
        <v>2.5</v>
      </c>
      <c r="J60" s="15">
        <f t="shared" ref="J60:J89" si="4">IF($A60&lt;&gt;0,I60/$C60*100,"")</f>
        <v>2.2607453225179279</v>
      </c>
      <c r="L60" s="15">
        <v>45</v>
      </c>
      <c r="M60" s="15">
        <f t="shared" ref="M60:M105" si="5">IF($A60&lt;&gt;0,L60/$C60*100,"")</f>
        <v>40.693415805322694</v>
      </c>
    </row>
    <row r="61" spans="1:14" ht="7.9" customHeight="1">
      <c r="C61" s="15" t="str">
        <f t="shared" si="3"/>
        <v/>
      </c>
      <c r="D61" s="15" t="str">
        <f t="shared" si="3"/>
        <v/>
      </c>
      <c r="E61" s="15"/>
      <c r="G61" s="15" t="str">
        <f t="shared" si="0"/>
        <v/>
      </c>
      <c r="J61" s="15" t="str">
        <f t="shared" si="4"/>
        <v/>
      </c>
      <c r="L61" s="15" t="s">
        <v>88</v>
      </c>
      <c r="M61" s="15" t="str">
        <f t="shared" si="5"/>
        <v/>
      </c>
    </row>
    <row r="62" spans="1:14">
      <c r="A62" s="12" t="s">
        <v>124</v>
      </c>
      <c r="C62" s="15">
        <f t="shared" si="3"/>
        <v>190.709</v>
      </c>
      <c r="D62" s="15">
        <f t="shared" si="3"/>
        <v>100</v>
      </c>
      <c r="E62" s="15"/>
      <c r="F62" s="15">
        <f>SUM(F63:F67)</f>
        <v>157.709</v>
      </c>
      <c r="G62" s="15">
        <f t="shared" si="0"/>
        <v>82.696149631113371</v>
      </c>
      <c r="I62" s="15">
        <f>SUM(I63:I67)</f>
        <v>0.5</v>
      </c>
      <c r="J62" s="15">
        <f t="shared" si="4"/>
        <v>0.2621795510437368</v>
      </c>
      <c r="L62" s="15">
        <f>SUM(L63:L67)</f>
        <v>32.5</v>
      </c>
      <c r="M62" s="15">
        <f t="shared" si="5"/>
        <v>17.041670817842892</v>
      </c>
      <c r="N62" s="16"/>
    </row>
    <row r="63" spans="1:14">
      <c r="A63" s="12" t="s">
        <v>125</v>
      </c>
      <c r="C63" s="15">
        <f t="shared" si="3"/>
        <v>18.899999999999999</v>
      </c>
      <c r="D63" s="15">
        <f t="shared" si="3"/>
        <v>100.00000000000001</v>
      </c>
      <c r="E63" s="15"/>
      <c r="F63" s="15">
        <f>(17+37)/30/2+15</f>
        <v>15.9</v>
      </c>
      <c r="G63" s="15">
        <f t="shared" si="0"/>
        <v>84.126984126984141</v>
      </c>
      <c r="I63" s="15">
        <v>0</v>
      </c>
      <c r="J63" s="15">
        <f t="shared" si="4"/>
        <v>0</v>
      </c>
      <c r="L63" s="15">
        <v>3</v>
      </c>
      <c r="M63" s="15">
        <f t="shared" si="5"/>
        <v>15.873015873015875</v>
      </c>
      <c r="N63" s="16"/>
    </row>
    <row r="64" spans="1:14">
      <c r="A64" s="12" t="s">
        <v>126</v>
      </c>
      <c r="C64" s="15">
        <f t="shared" si="3"/>
        <v>64.24199999999999</v>
      </c>
      <c r="D64" s="15">
        <f t="shared" si="3"/>
        <v>100.00000000000001</v>
      </c>
      <c r="E64" s="15"/>
      <c r="F64" s="15">
        <v>56.241999999999997</v>
      </c>
      <c r="G64" s="15">
        <f t="shared" si="0"/>
        <v>87.547087575106644</v>
      </c>
      <c r="I64" s="15">
        <v>0</v>
      </c>
      <c r="J64" s="15">
        <f t="shared" si="4"/>
        <v>0</v>
      </c>
      <c r="L64" s="15">
        <v>8</v>
      </c>
      <c r="M64" s="15">
        <f t="shared" si="5"/>
        <v>12.452912424893373</v>
      </c>
      <c r="N64" s="16"/>
    </row>
    <row r="65" spans="1:14">
      <c r="A65" s="12" t="s">
        <v>557</v>
      </c>
      <c r="C65" s="15">
        <f t="shared" si="3"/>
        <v>38.75</v>
      </c>
      <c r="D65" s="15">
        <f t="shared" si="3"/>
        <v>99.999999999999986</v>
      </c>
      <c r="E65" s="15"/>
      <c r="F65" s="15">
        <v>33.25</v>
      </c>
      <c r="G65" s="15">
        <f t="shared" si="0"/>
        <v>85.806451612903217</v>
      </c>
      <c r="I65" s="15">
        <v>0</v>
      </c>
      <c r="J65" s="15">
        <f t="shared" si="4"/>
        <v>0</v>
      </c>
      <c r="L65" s="15">
        <v>5.5</v>
      </c>
      <c r="M65" s="15">
        <f t="shared" si="5"/>
        <v>14.193548387096774</v>
      </c>
      <c r="N65" s="16"/>
    </row>
    <row r="66" spans="1:14">
      <c r="A66" s="12" t="s">
        <v>128</v>
      </c>
      <c r="C66" s="15">
        <f>IF($A66&lt;&gt;0,F66+I66+L66,"")</f>
        <v>25.75</v>
      </c>
      <c r="D66" s="15">
        <f t="shared" si="3"/>
        <v>99.999999999999986</v>
      </c>
      <c r="E66" s="15"/>
      <c r="F66" s="15">
        <v>20.25</v>
      </c>
      <c r="G66" s="15">
        <f t="shared" si="0"/>
        <v>78.640776699029118</v>
      </c>
      <c r="I66" s="15">
        <v>0</v>
      </c>
      <c r="J66" s="15">
        <f t="shared" si="4"/>
        <v>0</v>
      </c>
      <c r="L66" s="15">
        <v>5.5</v>
      </c>
      <c r="M66" s="15">
        <f t="shared" si="5"/>
        <v>21.359223300970871</v>
      </c>
      <c r="N66" s="16"/>
    </row>
    <row r="67" spans="1:14">
      <c r="A67" s="12" t="s">
        <v>129</v>
      </c>
      <c r="C67" s="15">
        <f t="shared" si="3"/>
        <v>43.067</v>
      </c>
      <c r="D67" s="15">
        <f t="shared" si="3"/>
        <v>100</v>
      </c>
      <c r="E67" s="15"/>
      <c r="F67" s="15">
        <v>32.067</v>
      </c>
      <c r="G67" s="15">
        <f t="shared" si="0"/>
        <v>74.458402024752132</v>
      </c>
      <c r="I67" s="15">
        <v>0.5</v>
      </c>
      <c r="J67" s="15">
        <f t="shared" si="4"/>
        <v>1.1609817261476303</v>
      </c>
      <c r="L67" s="15">
        <v>10.5</v>
      </c>
      <c r="M67" s="15">
        <f t="shared" si="5"/>
        <v>24.380616249100239</v>
      </c>
      <c r="N67" s="16"/>
    </row>
    <row r="68" spans="1:14" ht="7.15" customHeight="1">
      <c r="C68" s="15" t="str">
        <f t="shared" si="3"/>
        <v/>
      </c>
      <c r="D68" s="15" t="str">
        <f t="shared" si="3"/>
        <v/>
      </c>
      <c r="E68" s="15"/>
      <c r="G68" s="15" t="str">
        <f t="shared" si="0"/>
        <v/>
      </c>
      <c r="J68" s="15" t="str">
        <f t="shared" si="4"/>
        <v/>
      </c>
      <c r="L68" s="15" t="s">
        <v>88</v>
      </c>
      <c r="M68" s="15" t="str">
        <f t="shared" si="5"/>
        <v/>
      </c>
    </row>
    <row r="69" spans="1:14">
      <c r="A69" s="12" t="s">
        <v>171</v>
      </c>
      <c r="C69" s="15">
        <f t="shared" si="3"/>
        <v>705.25800000000004</v>
      </c>
      <c r="D69" s="15">
        <f t="shared" si="3"/>
        <v>100</v>
      </c>
      <c r="E69" s="15"/>
      <c r="F69" s="15">
        <f>F71+F73+F80+F82</f>
        <v>461.63300000000004</v>
      </c>
      <c r="G69" s="15">
        <f t="shared" si="0"/>
        <v>65.45590408049253</v>
      </c>
      <c r="I69" s="15">
        <f>I71+I73+I80+I82</f>
        <v>96.375</v>
      </c>
      <c r="J69" s="15">
        <f t="shared" si="4"/>
        <v>13.665211879907776</v>
      </c>
      <c r="L69" s="15">
        <f>L71+L73+L80+L82</f>
        <v>147.25</v>
      </c>
      <c r="M69" s="15">
        <f t="shared" si="5"/>
        <v>20.87888403959969</v>
      </c>
    </row>
    <row r="70" spans="1:14" ht="6.6" customHeight="1">
      <c r="C70" s="15" t="str">
        <f t="shared" si="3"/>
        <v/>
      </c>
      <c r="D70" s="15" t="str">
        <f t="shared" si="3"/>
        <v/>
      </c>
      <c r="E70" s="15"/>
      <c r="G70" s="15" t="str">
        <f t="shared" si="0"/>
        <v/>
      </c>
      <c r="J70" s="15" t="str">
        <f t="shared" si="4"/>
        <v/>
      </c>
      <c r="L70" s="15" t="s">
        <v>88</v>
      </c>
      <c r="M70" s="15" t="str">
        <f t="shared" si="5"/>
        <v/>
      </c>
    </row>
    <row r="71" spans="1:14">
      <c r="A71" s="12" t="s">
        <v>172</v>
      </c>
      <c r="C71" s="15">
        <f t="shared" si="3"/>
        <v>66.790999999999997</v>
      </c>
      <c r="D71" s="15">
        <f t="shared" si="3"/>
        <v>100</v>
      </c>
      <c r="E71" s="15"/>
      <c r="F71" s="15">
        <v>43.290999999999997</v>
      </c>
      <c r="G71" s="15">
        <f t="shared" si="0"/>
        <v>64.815618870805949</v>
      </c>
      <c r="I71" s="15">
        <v>7.5</v>
      </c>
      <c r="J71" s="15">
        <f t="shared" si="4"/>
        <v>11.229057807189593</v>
      </c>
      <c r="L71" s="15">
        <v>16</v>
      </c>
      <c r="M71" s="15">
        <f>IF($A71&lt;&gt;0,L71/$C71*100,"")</f>
        <v>23.955323322004464</v>
      </c>
    </row>
    <row r="72" spans="1:14" ht="7.9" customHeight="1">
      <c r="C72" s="15" t="str">
        <f t="shared" si="3"/>
        <v/>
      </c>
      <c r="D72" s="15" t="str">
        <f t="shared" si="3"/>
        <v/>
      </c>
      <c r="E72" s="15"/>
      <c r="G72" s="15" t="str">
        <f t="shared" si="0"/>
        <v/>
      </c>
      <c r="J72" s="15" t="str">
        <f t="shared" si="4"/>
        <v/>
      </c>
      <c r="L72" s="15" t="s">
        <v>88</v>
      </c>
      <c r="M72" s="15" t="str">
        <f t="shared" si="5"/>
        <v/>
      </c>
    </row>
    <row r="73" spans="1:14">
      <c r="A73" s="12" t="s">
        <v>130</v>
      </c>
      <c r="C73" s="15">
        <f t="shared" si="3"/>
        <v>390.67500000000001</v>
      </c>
      <c r="D73" s="15">
        <f t="shared" si="3"/>
        <v>100</v>
      </c>
      <c r="E73" s="15"/>
      <c r="F73" s="15">
        <f>SUM(F74:F78)</f>
        <v>287.42500000000001</v>
      </c>
      <c r="G73" s="15">
        <f t="shared" si="0"/>
        <v>73.571382862993545</v>
      </c>
      <c r="I73" s="15">
        <f>SUM(I74:I78)</f>
        <v>24.25</v>
      </c>
      <c r="J73" s="15">
        <f t="shared" si="4"/>
        <v>6.2072054776988548</v>
      </c>
      <c r="L73" s="15">
        <f>SUM(L74:L78)</f>
        <v>79</v>
      </c>
      <c r="M73" s="15">
        <f t="shared" si="5"/>
        <v>20.221411659307609</v>
      </c>
    </row>
    <row r="74" spans="1:14">
      <c r="A74" s="12" t="s">
        <v>131</v>
      </c>
      <c r="C74" s="15">
        <f t="shared" si="3"/>
        <v>193.8</v>
      </c>
      <c r="D74" s="15">
        <f t="shared" si="3"/>
        <v>99.999999999999986</v>
      </c>
      <c r="E74" s="15"/>
      <c r="F74" s="15">
        <v>140.55000000000001</v>
      </c>
      <c r="G74" s="15">
        <f t="shared" si="0"/>
        <v>72.523219814241486</v>
      </c>
      <c r="I74" s="15">
        <v>18.25</v>
      </c>
      <c r="J74" s="15">
        <f t="shared" si="4"/>
        <v>9.4169246646026821</v>
      </c>
      <c r="L74" s="15">
        <v>35</v>
      </c>
      <c r="M74" s="15">
        <f t="shared" si="5"/>
        <v>18.059855521155828</v>
      </c>
    </row>
    <row r="75" spans="1:14">
      <c r="A75" s="12" t="s">
        <v>132</v>
      </c>
      <c r="C75" s="15">
        <f t="shared" ref="C75:D105" si="6">IF($A75&lt;&gt;0,F75+I75+L75,"")</f>
        <v>72.75</v>
      </c>
      <c r="D75" s="15">
        <f t="shared" si="6"/>
        <v>100.00000000000001</v>
      </c>
      <c r="E75" s="15"/>
      <c r="F75" s="15">
        <v>55.75</v>
      </c>
      <c r="G75" s="15">
        <f t="shared" si="0"/>
        <v>76.632302405498294</v>
      </c>
      <c r="I75" s="15">
        <v>2</v>
      </c>
      <c r="J75" s="15">
        <f t="shared" si="4"/>
        <v>2.7491408934707904</v>
      </c>
      <c r="L75" s="15">
        <v>15</v>
      </c>
      <c r="M75" s="15">
        <f t="shared" si="5"/>
        <v>20.618556701030926</v>
      </c>
    </row>
    <row r="76" spans="1:14">
      <c r="A76" s="12" t="s">
        <v>133</v>
      </c>
      <c r="C76" s="15">
        <f t="shared" si="6"/>
        <v>24.125</v>
      </c>
      <c r="D76" s="15">
        <f t="shared" si="6"/>
        <v>100.00000000000001</v>
      </c>
      <c r="E76" s="15"/>
      <c r="F76" s="15">
        <v>16.125</v>
      </c>
      <c r="G76" s="15">
        <f t="shared" ref="G76:G89" si="7">IF($A76&lt;&gt;0,F76/$C76*100,"")</f>
        <v>66.839378238341979</v>
      </c>
      <c r="I76" s="15">
        <v>0</v>
      </c>
      <c r="J76" s="15">
        <f t="shared" si="4"/>
        <v>0</v>
      </c>
      <c r="L76" s="15">
        <v>8</v>
      </c>
      <c r="M76" s="15">
        <f t="shared" si="5"/>
        <v>33.160621761658035</v>
      </c>
    </row>
    <row r="77" spans="1:14">
      <c r="A77" s="12" t="s">
        <v>134</v>
      </c>
      <c r="C77" s="15">
        <f t="shared" si="6"/>
        <v>39</v>
      </c>
      <c r="D77" s="15">
        <f t="shared" si="6"/>
        <v>100.00000000000001</v>
      </c>
      <c r="E77" s="15"/>
      <c r="F77" s="9">
        <v>30</v>
      </c>
      <c r="G77" s="15">
        <f t="shared" si="7"/>
        <v>76.923076923076934</v>
      </c>
      <c r="I77" s="15">
        <v>1</v>
      </c>
      <c r="J77" s="15">
        <f t="shared" si="4"/>
        <v>2.5641025641025639</v>
      </c>
      <c r="L77" s="15">
        <v>8</v>
      </c>
      <c r="M77" s="15">
        <f t="shared" si="5"/>
        <v>20.512820512820511</v>
      </c>
    </row>
    <row r="78" spans="1:14">
      <c r="A78" s="12" t="s">
        <v>135</v>
      </c>
      <c r="C78" s="15">
        <f t="shared" si="6"/>
        <v>61</v>
      </c>
      <c r="D78" s="15">
        <f t="shared" si="6"/>
        <v>100</v>
      </c>
      <c r="E78" s="15"/>
      <c r="F78" s="15">
        <v>45</v>
      </c>
      <c r="G78" s="15">
        <f t="shared" si="7"/>
        <v>73.770491803278688</v>
      </c>
      <c r="I78" s="15">
        <v>3</v>
      </c>
      <c r="J78" s="15">
        <f t="shared" si="4"/>
        <v>4.918032786885246</v>
      </c>
      <c r="L78" s="15">
        <v>13</v>
      </c>
      <c r="M78" s="15">
        <f t="shared" si="5"/>
        <v>21.311475409836063</v>
      </c>
    </row>
    <row r="79" spans="1:14" ht="6.6" customHeight="1">
      <c r="C79" s="15" t="str">
        <f t="shared" si="6"/>
        <v/>
      </c>
      <c r="D79" s="15" t="str">
        <f t="shared" si="6"/>
        <v/>
      </c>
      <c r="E79" s="15"/>
      <c r="G79" s="15" t="str">
        <f t="shared" si="7"/>
        <v/>
      </c>
      <c r="J79" s="15" t="str">
        <f t="shared" si="4"/>
        <v/>
      </c>
      <c r="L79" s="15" t="s">
        <v>88</v>
      </c>
      <c r="M79" s="15" t="str">
        <f t="shared" si="5"/>
        <v/>
      </c>
    </row>
    <row r="80" spans="1:14">
      <c r="A80" s="12" t="s">
        <v>136</v>
      </c>
      <c r="C80" s="15">
        <f t="shared" si="6"/>
        <v>96.24199999999999</v>
      </c>
      <c r="D80" s="15">
        <f t="shared" si="6"/>
        <v>100</v>
      </c>
      <c r="E80" s="15"/>
      <c r="F80" s="15">
        <v>47.241999999999997</v>
      </c>
      <c r="G80" s="15">
        <f t="shared" si="7"/>
        <v>49.086677334219992</v>
      </c>
      <c r="I80" s="15">
        <v>27</v>
      </c>
      <c r="J80" s="15">
        <f t="shared" si="4"/>
        <v>28.054279836246131</v>
      </c>
      <c r="L80" s="15">
        <v>22</v>
      </c>
      <c r="M80" s="15">
        <f t="shared" si="5"/>
        <v>22.859042829533884</v>
      </c>
    </row>
    <row r="81" spans="1:14" ht="8.4499999999999993" customHeight="1">
      <c r="C81" s="15" t="str">
        <f t="shared" si="6"/>
        <v/>
      </c>
      <c r="D81" s="15" t="str">
        <f t="shared" si="6"/>
        <v/>
      </c>
      <c r="E81" s="15"/>
      <c r="G81" s="15" t="str">
        <f t="shared" si="7"/>
        <v/>
      </c>
      <c r="J81" s="15" t="str">
        <f t="shared" si="4"/>
        <v/>
      </c>
      <c r="L81" s="15" t="s">
        <v>88</v>
      </c>
      <c r="M81" s="15" t="str">
        <f t="shared" si="5"/>
        <v/>
      </c>
    </row>
    <row r="82" spans="1:14">
      <c r="A82" s="12" t="s">
        <v>137</v>
      </c>
      <c r="C82" s="15">
        <f t="shared" si="6"/>
        <v>151.55000000000001</v>
      </c>
      <c r="D82" s="15">
        <f t="shared" si="6"/>
        <v>99.999999999999986</v>
      </c>
      <c r="E82" s="15"/>
      <c r="F82" s="15">
        <v>83.674999999999997</v>
      </c>
      <c r="G82" s="15">
        <f t="shared" si="7"/>
        <v>55.212801055757168</v>
      </c>
      <c r="I82" s="15">
        <v>37.625</v>
      </c>
      <c r="J82" s="15">
        <f t="shared" si="4"/>
        <v>24.826789838337181</v>
      </c>
      <c r="L82" s="15">
        <v>30.25</v>
      </c>
      <c r="M82" s="15">
        <f t="shared" si="5"/>
        <v>19.96040910590564</v>
      </c>
    </row>
    <row r="83" spans="1:14" ht="8.4499999999999993" customHeight="1">
      <c r="C83" s="15" t="str">
        <f t="shared" si="6"/>
        <v/>
      </c>
      <c r="D83" s="15" t="str">
        <f t="shared" si="6"/>
        <v/>
      </c>
      <c r="E83" s="15"/>
      <c r="G83" s="15" t="str">
        <f t="shared" si="7"/>
        <v/>
      </c>
      <c r="J83" s="15" t="str">
        <f t="shared" si="4"/>
        <v/>
      </c>
      <c r="L83" s="15" t="s">
        <v>88</v>
      </c>
      <c r="M83" s="15" t="str">
        <f t="shared" si="5"/>
        <v/>
      </c>
    </row>
    <row r="84" spans="1:14">
      <c r="A84" s="12" t="s">
        <v>173</v>
      </c>
      <c r="C84" s="15">
        <f t="shared" si="6"/>
        <v>117.99933333333334</v>
      </c>
      <c r="D84" s="15">
        <f t="shared" si="6"/>
        <v>99.999999999999986</v>
      </c>
      <c r="E84" s="15"/>
      <c r="F84" s="15">
        <f>F85</f>
        <v>89.99933333333334</v>
      </c>
      <c r="G84" s="15">
        <f t="shared" si="7"/>
        <v>76.271052378826994</v>
      </c>
      <c r="I84" s="15">
        <f>I85</f>
        <v>12</v>
      </c>
      <c r="J84" s="15">
        <f t="shared" si="4"/>
        <v>10.169548980502714</v>
      </c>
      <c r="L84" s="15">
        <f>L85</f>
        <v>16</v>
      </c>
      <c r="M84" s="15">
        <f t="shared" si="5"/>
        <v>13.559398640670286</v>
      </c>
    </row>
    <row r="85" spans="1:14" ht="15" customHeight="1">
      <c r="A85" s="12" t="s">
        <v>138</v>
      </c>
      <c r="C85" s="15">
        <f t="shared" si="6"/>
        <v>117.99933333333334</v>
      </c>
      <c r="D85" s="15">
        <f t="shared" si="6"/>
        <v>99.999999999999986</v>
      </c>
      <c r="E85" s="15"/>
      <c r="F85" s="15">
        <f>SUM(F86:F89)</f>
        <v>89.99933333333334</v>
      </c>
      <c r="G85" s="15">
        <f t="shared" si="7"/>
        <v>76.271052378826994</v>
      </c>
      <c r="I85" s="15">
        <f>SUM(I86:I89)</f>
        <v>12</v>
      </c>
      <c r="J85" s="15">
        <f t="shared" si="4"/>
        <v>10.169548980502714</v>
      </c>
      <c r="L85" s="15">
        <f>SUM(L86:L89)</f>
        <v>16</v>
      </c>
      <c r="M85" s="15">
        <f t="shared" si="5"/>
        <v>13.559398640670286</v>
      </c>
    </row>
    <row r="86" spans="1:14">
      <c r="A86" s="12" t="s">
        <v>139</v>
      </c>
      <c r="C86" s="15">
        <f t="shared" si="6"/>
        <v>22.8</v>
      </c>
      <c r="D86" s="15">
        <f t="shared" si="6"/>
        <v>100.00000000000001</v>
      </c>
      <c r="E86" s="15"/>
      <c r="F86" s="15">
        <f>3/30+6/30+19.5</f>
        <v>19.8</v>
      </c>
      <c r="G86" s="15">
        <f t="shared" si="7"/>
        <v>86.842105263157904</v>
      </c>
      <c r="I86" s="15">
        <v>0</v>
      </c>
      <c r="J86" s="15">
        <f t="shared" si="4"/>
        <v>0</v>
      </c>
      <c r="L86" s="15">
        <v>3</v>
      </c>
      <c r="M86" s="15">
        <f t="shared" si="5"/>
        <v>13.157894736842104</v>
      </c>
    </row>
    <row r="87" spans="1:14">
      <c r="A87" s="12" t="s">
        <v>140</v>
      </c>
      <c r="C87" s="15">
        <f t="shared" si="6"/>
        <v>45.015999999999998</v>
      </c>
      <c r="D87" s="15">
        <f t="shared" si="6"/>
        <v>100.00000000000001</v>
      </c>
      <c r="E87" s="15"/>
      <c r="F87" s="15">
        <v>35.015999999999998</v>
      </c>
      <c r="G87" s="15">
        <f t="shared" si="7"/>
        <v>77.785676204016355</v>
      </c>
      <c r="I87" s="15">
        <v>6</v>
      </c>
      <c r="J87" s="15">
        <f t="shared" si="4"/>
        <v>13.328594277590192</v>
      </c>
      <c r="L87" s="15">
        <v>4</v>
      </c>
      <c r="M87" s="15">
        <f t="shared" si="5"/>
        <v>8.885729518393461</v>
      </c>
    </row>
    <row r="88" spans="1:14">
      <c r="A88" s="12" t="s">
        <v>141</v>
      </c>
      <c r="C88" s="15">
        <f t="shared" si="6"/>
        <v>23.433333333333334</v>
      </c>
      <c r="D88" s="15">
        <f t="shared" si="6"/>
        <v>100.00000000000001</v>
      </c>
      <c r="E88" s="15"/>
      <c r="F88" s="15">
        <f>9/30+4/30+18</f>
        <v>18.433333333333334</v>
      </c>
      <c r="G88" s="15">
        <f t="shared" si="7"/>
        <v>78.662873399715508</v>
      </c>
      <c r="I88" s="15">
        <v>2</v>
      </c>
      <c r="J88" s="15">
        <f t="shared" si="4"/>
        <v>8.5348506401137971</v>
      </c>
      <c r="L88" s="15">
        <v>3</v>
      </c>
      <c r="M88" s="15">
        <f t="shared" si="5"/>
        <v>12.802275960170698</v>
      </c>
    </row>
    <row r="89" spans="1:14">
      <c r="A89" s="12" t="s">
        <v>142</v>
      </c>
      <c r="C89" s="15">
        <f>IF($A89&lt;&gt;0,F89+I89+L89,"")</f>
        <v>26.75</v>
      </c>
      <c r="D89" s="15">
        <f t="shared" si="6"/>
        <v>99.999999999999986</v>
      </c>
      <c r="E89" s="15"/>
      <c r="F89" s="15">
        <v>16.75</v>
      </c>
      <c r="G89" s="15">
        <f t="shared" si="7"/>
        <v>62.616822429906534</v>
      </c>
      <c r="I89" s="15">
        <v>4</v>
      </c>
      <c r="J89" s="15">
        <f t="shared" si="4"/>
        <v>14.953271028037381</v>
      </c>
      <c r="L89" s="15">
        <v>6</v>
      </c>
      <c r="M89" s="15">
        <f t="shared" si="5"/>
        <v>22.429906542056074</v>
      </c>
    </row>
    <row r="90" spans="1:14" ht="8.4499999999999993" customHeight="1">
      <c r="D90" s="15"/>
      <c r="E90" s="15"/>
    </row>
    <row r="91" spans="1:14">
      <c r="A91" s="12" t="s">
        <v>188</v>
      </c>
      <c r="C91" s="15">
        <f t="shared" si="6"/>
        <v>348.06900000000002</v>
      </c>
      <c r="D91" s="15">
        <f t="shared" si="6"/>
        <v>100</v>
      </c>
      <c r="E91" s="15"/>
      <c r="F91" s="15">
        <f>SUM(F92)</f>
        <v>259.31900000000002</v>
      </c>
      <c r="G91" s="15">
        <f t="shared" ref="G91:G105" si="8">IF($A91&lt;&gt;0,F91/$C91*100,"")</f>
        <v>74.502182038618784</v>
      </c>
      <c r="I91" s="15">
        <f>SUM(I92)</f>
        <v>19</v>
      </c>
      <c r="J91" s="15">
        <f t="shared" ref="J91:J101" si="9">IF($A91&lt;&gt;0,I91/$C91*100,"")</f>
        <v>5.458687788915416</v>
      </c>
      <c r="L91" s="15">
        <f>SUM(L92)</f>
        <v>69.75</v>
      </c>
      <c r="M91" s="15">
        <f t="shared" si="5"/>
        <v>20.039130172465804</v>
      </c>
      <c r="N91" s="64"/>
    </row>
    <row r="92" spans="1:14">
      <c r="A92" s="12" t="s">
        <v>143</v>
      </c>
      <c r="C92" s="15">
        <f t="shared" si="6"/>
        <v>348.06900000000002</v>
      </c>
      <c r="D92" s="15">
        <f t="shared" si="6"/>
        <v>100</v>
      </c>
      <c r="E92" s="15"/>
      <c r="F92" s="15">
        <f>SUM(F93:F101)</f>
        <v>259.31900000000002</v>
      </c>
      <c r="G92" s="15">
        <f t="shared" si="8"/>
        <v>74.502182038618784</v>
      </c>
      <c r="I92" s="15">
        <f>SUM(I93:I101)</f>
        <v>19</v>
      </c>
      <c r="J92" s="15">
        <f t="shared" si="9"/>
        <v>5.458687788915416</v>
      </c>
      <c r="L92" s="15">
        <f>SUM(L93:L101)</f>
        <v>69.75</v>
      </c>
      <c r="M92" s="15">
        <f t="shared" si="5"/>
        <v>20.039130172465804</v>
      </c>
      <c r="N92" s="64"/>
    </row>
    <row r="93" spans="1:14">
      <c r="A93" s="12" t="s">
        <v>144</v>
      </c>
      <c r="C93" s="15">
        <f t="shared" si="6"/>
        <v>54.59</v>
      </c>
      <c r="D93" s="15">
        <f t="shared" si="6"/>
        <v>100</v>
      </c>
      <c r="E93" s="15"/>
      <c r="F93" s="15">
        <v>40.090000000000003</v>
      </c>
      <c r="G93" s="15">
        <f t="shared" si="8"/>
        <v>73.438358673749775</v>
      </c>
      <c r="I93" s="15">
        <v>5.5</v>
      </c>
      <c r="J93" s="15">
        <f t="shared" si="9"/>
        <v>10.075105330646638</v>
      </c>
      <c r="L93" s="15">
        <v>9</v>
      </c>
      <c r="M93" s="15">
        <f t="shared" si="5"/>
        <v>16.486535995603589</v>
      </c>
      <c r="N93" s="64"/>
    </row>
    <row r="94" spans="1:14">
      <c r="A94" s="12" t="s">
        <v>145</v>
      </c>
      <c r="C94" s="15">
        <f t="shared" si="6"/>
        <v>26.25</v>
      </c>
      <c r="D94" s="15">
        <f t="shared" si="6"/>
        <v>100</v>
      </c>
      <c r="E94" s="15"/>
      <c r="F94" s="15">
        <v>19.75</v>
      </c>
      <c r="G94" s="15">
        <f t="shared" si="8"/>
        <v>75.238095238095241</v>
      </c>
      <c r="I94" s="15">
        <v>2</v>
      </c>
      <c r="J94" s="15">
        <f t="shared" si="9"/>
        <v>7.6190476190476195</v>
      </c>
      <c r="L94" s="15">
        <v>4.5</v>
      </c>
      <c r="M94" s="15">
        <f t="shared" si="5"/>
        <v>17.142857142857142</v>
      </c>
      <c r="N94" s="64"/>
    </row>
    <row r="95" spans="1:14">
      <c r="A95" s="12" t="s">
        <v>146</v>
      </c>
      <c r="C95" s="15">
        <f t="shared" si="6"/>
        <v>53.767000000000003</v>
      </c>
      <c r="D95" s="15">
        <f t="shared" si="6"/>
        <v>103.20061561924601</v>
      </c>
      <c r="E95" s="15"/>
      <c r="F95" s="15">
        <v>34.267000000000003</v>
      </c>
      <c r="G95" s="15">
        <f t="shared" si="8"/>
        <v>63.732400915059429</v>
      </c>
      <c r="I95" s="15">
        <v>5</v>
      </c>
      <c r="J95" s="15">
        <v>12.5</v>
      </c>
      <c r="L95" s="15">
        <v>14.5</v>
      </c>
      <c r="M95" s="15">
        <f t="shared" si="5"/>
        <v>26.968214704186583</v>
      </c>
      <c r="N95" s="64"/>
    </row>
    <row r="96" spans="1:14">
      <c r="A96" s="12" t="s">
        <v>147</v>
      </c>
      <c r="C96" s="15">
        <f t="shared" si="6"/>
        <v>29.25</v>
      </c>
      <c r="D96" s="15">
        <f t="shared" si="6"/>
        <v>100</v>
      </c>
      <c r="E96" s="15"/>
      <c r="F96" s="15">
        <v>23.25</v>
      </c>
      <c r="G96" s="15">
        <f t="shared" si="8"/>
        <v>79.487179487179489</v>
      </c>
      <c r="I96" s="15">
        <v>2</v>
      </c>
      <c r="J96" s="15">
        <f t="shared" si="9"/>
        <v>6.8376068376068382</v>
      </c>
      <c r="L96" s="15">
        <v>4</v>
      </c>
      <c r="M96" s="15">
        <f t="shared" si="5"/>
        <v>13.675213675213676</v>
      </c>
      <c r="N96" s="64"/>
    </row>
    <row r="97" spans="1:14">
      <c r="A97" s="12" t="s">
        <v>148</v>
      </c>
      <c r="C97" s="15">
        <f t="shared" si="6"/>
        <v>34.5</v>
      </c>
      <c r="D97" s="15">
        <f t="shared" si="6"/>
        <v>100</v>
      </c>
      <c r="E97" s="15"/>
      <c r="F97" s="15">
        <v>27.5</v>
      </c>
      <c r="G97" s="15">
        <f t="shared" si="8"/>
        <v>79.710144927536234</v>
      </c>
      <c r="I97" s="15">
        <v>0.5</v>
      </c>
      <c r="J97" s="15">
        <f t="shared" si="9"/>
        <v>1.4492753623188406</v>
      </c>
      <c r="L97" s="15">
        <v>6.5</v>
      </c>
      <c r="M97" s="15">
        <f t="shared" si="5"/>
        <v>18.840579710144929</v>
      </c>
      <c r="N97" s="64"/>
    </row>
    <row r="98" spans="1:14">
      <c r="A98" s="12" t="s">
        <v>149</v>
      </c>
      <c r="C98" s="15">
        <f t="shared" si="6"/>
        <v>55.55</v>
      </c>
      <c r="D98" s="15">
        <f t="shared" si="6"/>
        <v>100</v>
      </c>
      <c r="E98" s="15"/>
      <c r="F98" s="15">
        <v>41.8</v>
      </c>
      <c r="G98" s="15">
        <f t="shared" si="8"/>
        <v>75.247524752475243</v>
      </c>
      <c r="I98" s="15">
        <v>0</v>
      </c>
      <c r="J98" s="15">
        <f t="shared" si="9"/>
        <v>0</v>
      </c>
      <c r="L98" s="15">
        <v>13.75</v>
      </c>
      <c r="M98" s="15">
        <f t="shared" si="5"/>
        <v>24.752475247524757</v>
      </c>
      <c r="N98" s="64"/>
    </row>
    <row r="99" spans="1:14">
      <c r="A99" s="12" t="s">
        <v>455</v>
      </c>
      <c r="C99" s="15">
        <f t="shared" si="6"/>
        <v>21.25</v>
      </c>
      <c r="D99" s="15">
        <f t="shared" si="6"/>
        <v>100</v>
      </c>
      <c r="E99" s="15"/>
      <c r="F99" s="15">
        <v>16.25</v>
      </c>
      <c r="G99" s="15">
        <f t="shared" si="8"/>
        <v>76.470588235294116</v>
      </c>
      <c r="I99" s="15">
        <v>1</v>
      </c>
      <c r="J99" s="15">
        <f t="shared" si="9"/>
        <v>4.7058823529411766</v>
      </c>
      <c r="L99" s="15">
        <v>4</v>
      </c>
      <c r="M99" s="15">
        <f t="shared" si="5"/>
        <v>18.823529411764707</v>
      </c>
      <c r="N99" s="64"/>
    </row>
    <row r="100" spans="1:14">
      <c r="A100" s="12" t="s">
        <v>150</v>
      </c>
      <c r="C100" s="15">
        <f>IF($A100&lt;&gt;0,F100+I100+L100,"")</f>
        <v>50.811999999999998</v>
      </c>
      <c r="D100" s="15">
        <f>IF($A100&lt;&gt;0,G100+J100+M100,"")</f>
        <v>100</v>
      </c>
      <c r="E100" s="15"/>
      <c r="F100" s="15">
        <v>38.311999999999998</v>
      </c>
      <c r="G100" s="15">
        <f t="shared" si="8"/>
        <v>75.39951192631662</v>
      </c>
      <c r="I100" s="15">
        <v>2</v>
      </c>
      <c r="J100" s="15">
        <f t="shared" si="9"/>
        <v>3.9360780917893412</v>
      </c>
      <c r="L100" s="15">
        <v>10.5</v>
      </c>
      <c r="M100" s="15">
        <f t="shared" si="5"/>
        <v>20.664409981894043</v>
      </c>
      <c r="N100" s="64"/>
    </row>
    <row r="101" spans="1:14">
      <c r="A101" s="12" t="s">
        <v>151</v>
      </c>
      <c r="C101" s="15">
        <f t="shared" si="6"/>
        <v>22.1</v>
      </c>
      <c r="D101" s="15">
        <f t="shared" si="6"/>
        <v>99.999999999999986</v>
      </c>
      <c r="E101" s="15"/>
      <c r="F101" s="15">
        <f>65/30+43/30+14.5</f>
        <v>18.100000000000001</v>
      </c>
      <c r="G101" s="15">
        <f t="shared" si="8"/>
        <v>81.900452488687776</v>
      </c>
      <c r="I101" s="15">
        <v>1</v>
      </c>
      <c r="J101" s="15">
        <f t="shared" si="9"/>
        <v>4.5248868778280542</v>
      </c>
      <c r="L101" s="15">
        <v>3</v>
      </c>
      <c r="M101" s="15">
        <f t="shared" si="5"/>
        <v>13.574660633484163</v>
      </c>
      <c r="N101" s="64"/>
    </row>
    <row r="102" spans="1:14" ht="8.4499999999999993" customHeight="1">
      <c r="C102" s="15" t="str">
        <f t="shared" si="6"/>
        <v/>
      </c>
      <c r="D102" s="15" t="str">
        <f t="shared" si="6"/>
        <v/>
      </c>
      <c r="E102" s="15"/>
      <c r="G102" s="15" t="str">
        <f t="shared" si="8"/>
        <v/>
      </c>
      <c r="L102" s="15" t="s">
        <v>88</v>
      </c>
      <c r="M102" s="15" t="str">
        <f t="shared" si="5"/>
        <v/>
      </c>
    </row>
    <row r="103" spans="1:14">
      <c r="A103" s="12" t="s">
        <v>152</v>
      </c>
      <c r="C103" s="15">
        <f t="shared" si="6"/>
        <v>140.5</v>
      </c>
      <c r="D103" s="15">
        <f t="shared" si="6"/>
        <v>100</v>
      </c>
      <c r="E103" s="15"/>
      <c r="F103" s="15">
        <v>125</v>
      </c>
      <c r="G103" s="15">
        <f t="shared" si="8"/>
        <v>88.967971530249116</v>
      </c>
      <c r="I103" s="15">
        <v>0</v>
      </c>
      <c r="J103" s="15">
        <f t="shared" ref="J103:J105" si="10">IF($A103&lt;&gt;0,I103/$C103*100,"")</f>
        <v>0</v>
      </c>
      <c r="L103" s="15">
        <v>15.5</v>
      </c>
      <c r="M103" s="15">
        <f t="shared" si="5"/>
        <v>11.032028469750891</v>
      </c>
    </row>
    <row r="104" spans="1:14" ht="8.4499999999999993" customHeight="1">
      <c r="D104" s="15"/>
      <c r="E104" s="15"/>
    </row>
    <row r="105" spans="1:14" ht="12" customHeight="1">
      <c r="A105" s="4" t="s">
        <v>154</v>
      </c>
      <c r="C105" s="15">
        <f t="shared" si="6"/>
        <v>609.74599999999998</v>
      </c>
      <c r="D105" s="15">
        <f t="shared" si="6"/>
        <v>100</v>
      </c>
      <c r="E105" s="15"/>
      <c r="F105" s="15">
        <f>SUM(F107:F112)</f>
        <v>582.74599999999998</v>
      </c>
      <c r="G105" s="15">
        <f t="shared" si="8"/>
        <v>95.571926671105672</v>
      </c>
      <c r="I105" s="15">
        <f>SUM(I107:I112)</f>
        <v>12.5</v>
      </c>
      <c r="J105" s="15">
        <f t="shared" si="10"/>
        <v>2.0500339485621883</v>
      </c>
      <c r="L105" s="15">
        <f>SUM(L107:L112)</f>
        <v>14.5</v>
      </c>
      <c r="M105" s="15">
        <f t="shared" si="5"/>
        <v>2.3780393803321385</v>
      </c>
    </row>
    <row r="106" spans="1:14" ht="7.9" customHeight="1">
      <c r="A106" s="4"/>
      <c r="D106" s="15"/>
      <c r="E106" s="15"/>
    </row>
    <row r="107" spans="1:14">
      <c r="A107" s="10" t="s">
        <v>155</v>
      </c>
      <c r="C107" s="15">
        <f t="shared" ref="C107:D112" si="11">IF($A107&lt;&gt;0,F107+I107+L107,"")</f>
        <v>211.08</v>
      </c>
      <c r="D107" s="15">
        <f t="shared" si="11"/>
        <v>100</v>
      </c>
      <c r="E107" s="15"/>
      <c r="F107" s="15">
        <v>196.08</v>
      </c>
      <c r="G107" s="15">
        <f t="shared" ref="G107:G112" si="12">IF($A107&lt;&gt;0,F107/$C107*100,"")</f>
        <v>92.893689596361568</v>
      </c>
      <c r="I107" s="15">
        <v>6.5</v>
      </c>
      <c r="J107" s="15">
        <f t="shared" ref="J107:J112" si="13">IF($A107&lt;&gt;0,I107/$C107*100,"")</f>
        <v>3.0794011749099863</v>
      </c>
      <c r="L107" s="15">
        <v>8.5</v>
      </c>
      <c r="M107" s="15">
        <f t="shared" ref="M107:M112" si="14">IF($A107&lt;&gt;0,L107/$C107*100,"")</f>
        <v>4.026909228728444</v>
      </c>
      <c r="N107" s="16"/>
    </row>
    <row r="108" spans="1:14" ht="14.25">
      <c r="A108" s="10" t="s">
        <v>595</v>
      </c>
      <c r="C108" s="15">
        <f t="shared" si="11"/>
        <v>101.824</v>
      </c>
      <c r="D108" s="15">
        <f t="shared" si="11"/>
        <v>100.00000000000001</v>
      </c>
      <c r="E108" s="15"/>
      <c r="F108" s="15">
        <f>94.824+5</f>
        <v>99.823999999999998</v>
      </c>
      <c r="G108" s="15">
        <f t="shared" si="12"/>
        <v>98.035826524198626</v>
      </c>
      <c r="I108" s="15">
        <v>2</v>
      </c>
      <c r="J108" s="15">
        <f t="shared" si="13"/>
        <v>1.9641734758013829</v>
      </c>
      <c r="L108" s="15">
        <v>0</v>
      </c>
      <c r="M108" s="15">
        <f t="shared" si="14"/>
        <v>0</v>
      </c>
    </row>
    <row r="109" spans="1:14" ht="14.25">
      <c r="A109" s="10" t="s">
        <v>596</v>
      </c>
      <c r="C109" s="15">
        <f t="shared" si="11"/>
        <v>118.467</v>
      </c>
      <c r="D109" s="15">
        <f t="shared" si="11"/>
        <v>100.00000000000001</v>
      </c>
      <c r="E109" s="15"/>
      <c r="F109" s="15">
        <f>109.217+0.25+3</f>
        <v>112.467</v>
      </c>
      <c r="G109" s="15">
        <f t="shared" si="12"/>
        <v>94.935298437539572</v>
      </c>
      <c r="I109" s="15">
        <v>3</v>
      </c>
      <c r="J109" s="15">
        <f t="shared" si="13"/>
        <v>2.5323507812302162</v>
      </c>
      <c r="L109" s="15">
        <v>3</v>
      </c>
      <c r="M109" s="15">
        <f t="shared" si="14"/>
        <v>2.5323507812302162</v>
      </c>
    </row>
    <row r="110" spans="1:14">
      <c r="A110" s="10" t="s">
        <v>156</v>
      </c>
      <c r="C110" s="15">
        <f t="shared" si="11"/>
        <v>81</v>
      </c>
      <c r="D110" s="15">
        <f t="shared" si="11"/>
        <v>100</v>
      </c>
      <c r="E110" s="15"/>
      <c r="F110" s="15">
        <v>78</v>
      </c>
      <c r="G110" s="15">
        <f t="shared" si="12"/>
        <v>96.296296296296291</v>
      </c>
      <c r="I110" s="15">
        <v>1</v>
      </c>
      <c r="J110" s="15">
        <f t="shared" si="13"/>
        <v>1.2345679012345678</v>
      </c>
      <c r="L110" s="15">
        <v>2</v>
      </c>
      <c r="M110" s="15">
        <f t="shared" si="14"/>
        <v>2.4691358024691357</v>
      </c>
    </row>
    <row r="111" spans="1:14">
      <c r="A111" s="10" t="s">
        <v>157</v>
      </c>
      <c r="C111" s="15">
        <f t="shared" si="11"/>
        <v>66.375</v>
      </c>
      <c r="D111" s="15">
        <f t="shared" si="11"/>
        <v>99.999999999999986</v>
      </c>
      <c r="E111" s="15"/>
      <c r="F111" s="15">
        <v>65.375</v>
      </c>
      <c r="G111" s="15">
        <f t="shared" si="12"/>
        <v>98.49340866290018</v>
      </c>
      <c r="I111" s="15">
        <v>0</v>
      </c>
      <c r="J111" s="15">
        <f t="shared" si="13"/>
        <v>0</v>
      </c>
      <c r="L111" s="15">
        <v>1</v>
      </c>
      <c r="M111" s="15">
        <f t="shared" si="14"/>
        <v>1.5065913370998116</v>
      </c>
    </row>
    <row r="112" spans="1:14">
      <c r="A112" s="10" t="s">
        <v>468</v>
      </c>
      <c r="C112" s="15">
        <f t="shared" si="11"/>
        <v>31</v>
      </c>
      <c r="D112" s="15">
        <f t="shared" si="11"/>
        <v>100</v>
      </c>
      <c r="E112" s="15"/>
      <c r="F112" s="15">
        <v>31</v>
      </c>
      <c r="G112" s="15">
        <f t="shared" si="12"/>
        <v>100</v>
      </c>
      <c r="I112" s="15">
        <v>0</v>
      </c>
      <c r="J112" s="15">
        <f t="shared" si="13"/>
        <v>0</v>
      </c>
      <c r="L112" s="15">
        <v>0</v>
      </c>
      <c r="M112" s="15">
        <f t="shared" si="14"/>
        <v>0</v>
      </c>
    </row>
    <row r="113" spans="1:13" ht="6.6" customHeight="1" thickBot="1">
      <c r="A113" s="14"/>
      <c r="B113" s="14"/>
      <c r="C113" s="19"/>
      <c r="D113" s="14"/>
      <c r="E113" s="14"/>
      <c r="F113" s="19"/>
      <c r="G113" s="19"/>
      <c r="H113" s="19"/>
      <c r="I113" s="19"/>
      <c r="J113" s="19"/>
      <c r="K113" s="19"/>
      <c r="L113" s="19"/>
      <c r="M113" s="19"/>
    </row>
    <row r="114" spans="1:13" ht="7.9" customHeight="1"/>
    <row r="115" spans="1:13" ht="14.25">
      <c r="A115" s="11" t="s">
        <v>446</v>
      </c>
    </row>
    <row r="116" spans="1:13" ht="14.25">
      <c r="A116" s="11" t="s">
        <v>221</v>
      </c>
    </row>
    <row r="117" spans="1:13" ht="14.25">
      <c r="A117" s="11" t="s">
        <v>597</v>
      </c>
    </row>
    <row r="118" spans="1:13" ht="8.4499999999999993" customHeight="1">
      <c r="A118" s="11" t="s">
        <v>158</v>
      </c>
    </row>
    <row r="119" spans="1:13">
      <c r="A119" s="2" t="s">
        <v>598</v>
      </c>
    </row>
    <row r="120" spans="1:13">
      <c r="A120" s="12" t="s">
        <v>159</v>
      </c>
    </row>
    <row r="122" spans="1:13">
      <c r="A122" s="20"/>
    </row>
  </sheetData>
  <mergeCells count="5">
    <mergeCell ref="C7:M7"/>
    <mergeCell ref="C8:D8"/>
    <mergeCell ref="F8:G8"/>
    <mergeCell ref="I8:J8"/>
    <mergeCell ref="L8:M8"/>
  </mergeCells>
  <printOptions horizontalCentered="1" verticalCentered="1"/>
  <pageMargins left="0" right="0" top="0" bottom="0" header="0.31496062992125984" footer="0.31496062992125984"/>
  <pageSetup paperSize="9" scale="5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692FA-B1DF-4323-851C-9933F0924E4C}">
  <dimension ref="A1:M113"/>
  <sheetViews>
    <sheetView showZeros="0" workbookViewId="0">
      <selection activeCell="A5" sqref="A5"/>
    </sheetView>
  </sheetViews>
  <sheetFormatPr baseColWidth="10" defaultRowHeight="14.25"/>
  <cols>
    <col min="1" max="1" width="42.7109375" style="72" customWidth="1"/>
    <col min="2" max="3" width="8.7109375" style="72" customWidth="1"/>
    <col min="4" max="4" width="2.7109375" style="72" customWidth="1"/>
    <col min="5" max="5" width="8.7109375" style="77" customWidth="1"/>
    <col min="6" max="6" width="8.7109375" style="74" customWidth="1"/>
    <col min="7" max="7" width="2.7109375" style="77" customWidth="1"/>
    <col min="8" max="8" width="8.7109375" style="77" customWidth="1"/>
    <col min="9" max="9" width="8.7109375" style="74" customWidth="1"/>
    <col min="10" max="10" width="2.7109375" style="77" customWidth="1"/>
    <col min="11" max="11" width="8.7109375" style="77" customWidth="1"/>
    <col min="12" max="12" width="8.7109375" style="75" customWidth="1"/>
    <col min="13" max="13" width="3.5703125" style="76" customWidth="1"/>
    <col min="14" max="256" width="11.42578125" style="76"/>
    <col min="257" max="257" width="42.7109375" style="76" customWidth="1"/>
    <col min="258" max="259" width="8.7109375" style="76" customWidth="1"/>
    <col min="260" max="260" width="2.7109375" style="76" customWidth="1"/>
    <col min="261" max="262" width="8.7109375" style="76" customWidth="1"/>
    <col min="263" max="263" width="2.7109375" style="76" customWidth="1"/>
    <col min="264" max="265" width="8.7109375" style="76" customWidth="1"/>
    <col min="266" max="266" width="2.7109375" style="76" customWidth="1"/>
    <col min="267" max="268" width="8.7109375" style="76" customWidth="1"/>
    <col min="269" max="269" width="3.5703125" style="76" customWidth="1"/>
    <col min="270" max="512" width="11.42578125" style="76"/>
    <col min="513" max="513" width="42.7109375" style="76" customWidth="1"/>
    <col min="514" max="515" width="8.7109375" style="76" customWidth="1"/>
    <col min="516" max="516" width="2.7109375" style="76" customWidth="1"/>
    <col min="517" max="518" width="8.7109375" style="76" customWidth="1"/>
    <col min="519" max="519" width="2.7109375" style="76" customWidth="1"/>
    <col min="520" max="521" width="8.7109375" style="76" customWidth="1"/>
    <col min="522" max="522" width="2.7109375" style="76" customWidth="1"/>
    <col min="523" max="524" width="8.7109375" style="76" customWidth="1"/>
    <col min="525" max="525" width="3.5703125" style="76" customWidth="1"/>
    <col min="526" max="768" width="11.42578125" style="76"/>
    <col min="769" max="769" width="42.7109375" style="76" customWidth="1"/>
    <col min="770" max="771" width="8.7109375" style="76" customWidth="1"/>
    <col min="772" max="772" width="2.7109375" style="76" customWidth="1"/>
    <col min="773" max="774" width="8.7109375" style="76" customWidth="1"/>
    <col min="775" max="775" width="2.7109375" style="76" customWidth="1"/>
    <col min="776" max="777" width="8.7109375" style="76" customWidth="1"/>
    <col min="778" max="778" width="2.7109375" style="76" customWidth="1"/>
    <col min="779" max="780" width="8.7109375" style="76" customWidth="1"/>
    <col min="781" max="781" width="3.5703125" style="76" customWidth="1"/>
    <col min="782" max="1024" width="11.42578125" style="76"/>
    <col min="1025" max="1025" width="42.7109375" style="76" customWidth="1"/>
    <col min="1026" max="1027" width="8.7109375" style="76" customWidth="1"/>
    <col min="1028" max="1028" width="2.7109375" style="76" customWidth="1"/>
    <col min="1029" max="1030" width="8.7109375" style="76" customWidth="1"/>
    <col min="1031" max="1031" width="2.7109375" style="76" customWidth="1"/>
    <col min="1032" max="1033" width="8.7109375" style="76" customWidth="1"/>
    <col min="1034" max="1034" width="2.7109375" style="76" customWidth="1"/>
    <col min="1035" max="1036" width="8.7109375" style="76" customWidth="1"/>
    <col min="1037" max="1037" width="3.5703125" style="76" customWidth="1"/>
    <col min="1038" max="1280" width="11.42578125" style="76"/>
    <col min="1281" max="1281" width="42.7109375" style="76" customWidth="1"/>
    <col min="1282" max="1283" width="8.7109375" style="76" customWidth="1"/>
    <col min="1284" max="1284" width="2.7109375" style="76" customWidth="1"/>
    <col min="1285" max="1286" width="8.7109375" style="76" customWidth="1"/>
    <col min="1287" max="1287" width="2.7109375" style="76" customWidth="1"/>
    <col min="1288" max="1289" width="8.7109375" style="76" customWidth="1"/>
    <col min="1290" max="1290" width="2.7109375" style="76" customWidth="1"/>
    <col min="1291" max="1292" width="8.7109375" style="76" customWidth="1"/>
    <col min="1293" max="1293" width="3.5703125" style="76" customWidth="1"/>
    <col min="1294" max="1536" width="11.42578125" style="76"/>
    <col min="1537" max="1537" width="42.7109375" style="76" customWidth="1"/>
    <col min="1538" max="1539" width="8.7109375" style="76" customWidth="1"/>
    <col min="1540" max="1540" width="2.7109375" style="76" customWidth="1"/>
    <col min="1541" max="1542" width="8.7109375" style="76" customWidth="1"/>
    <col min="1543" max="1543" width="2.7109375" style="76" customWidth="1"/>
    <col min="1544" max="1545" width="8.7109375" style="76" customWidth="1"/>
    <col min="1546" max="1546" width="2.7109375" style="76" customWidth="1"/>
    <col min="1547" max="1548" width="8.7109375" style="76" customWidth="1"/>
    <col min="1549" max="1549" width="3.5703125" style="76" customWidth="1"/>
    <col min="1550" max="1792" width="11.42578125" style="76"/>
    <col min="1793" max="1793" width="42.7109375" style="76" customWidth="1"/>
    <col min="1794" max="1795" width="8.7109375" style="76" customWidth="1"/>
    <col min="1796" max="1796" width="2.7109375" style="76" customWidth="1"/>
    <col min="1797" max="1798" width="8.7109375" style="76" customWidth="1"/>
    <col min="1799" max="1799" width="2.7109375" style="76" customWidth="1"/>
    <col min="1800" max="1801" width="8.7109375" style="76" customWidth="1"/>
    <col min="1802" max="1802" width="2.7109375" style="76" customWidth="1"/>
    <col min="1803" max="1804" width="8.7109375" style="76" customWidth="1"/>
    <col min="1805" max="1805" width="3.5703125" style="76" customWidth="1"/>
    <col min="1806" max="2048" width="11.42578125" style="76"/>
    <col min="2049" max="2049" width="42.7109375" style="76" customWidth="1"/>
    <col min="2050" max="2051" width="8.7109375" style="76" customWidth="1"/>
    <col min="2052" max="2052" width="2.7109375" style="76" customWidth="1"/>
    <col min="2053" max="2054" width="8.7109375" style="76" customWidth="1"/>
    <col min="2055" max="2055" width="2.7109375" style="76" customWidth="1"/>
    <col min="2056" max="2057" width="8.7109375" style="76" customWidth="1"/>
    <col min="2058" max="2058" width="2.7109375" style="76" customWidth="1"/>
    <col min="2059" max="2060" width="8.7109375" style="76" customWidth="1"/>
    <col min="2061" max="2061" width="3.5703125" style="76" customWidth="1"/>
    <col min="2062" max="2304" width="11.42578125" style="76"/>
    <col min="2305" max="2305" width="42.7109375" style="76" customWidth="1"/>
    <col min="2306" max="2307" width="8.7109375" style="76" customWidth="1"/>
    <col min="2308" max="2308" width="2.7109375" style="76" customWidth="1"/>
    <col min="2309" max="2310" width="8.7109375" style="76" customWidth="1"/>
    <col min="2311" max="2311" width="2.7109375" style="76" customWidth="1"/>
    <col min="2312" max="2313" width="8.7109375" style="76" customWidth="1"/>
    <col min="2314" max="2314" width="2.7109375" style="76" customWidth="1"/>
    <col min="2315" max="2316" width="8.7109375" style="76" customWidth="1"/>
    <col min="2317" max="2317" width="3.5703125" style="76" customWidth="1"/>
    <col min="2318" max="2560" width="11.42578125" style="76"/>
    <col min="2561" max="2561" width="42.7109375" style="76" customWidth="1"/>
    <col min="2562" max="2563" width="8.7109375" style="76" customWidth="1"/>
    <col min="2564" max="2564" width="2.7109375" style="76" customWidth="1"/>
    <col min="2565" max="2566" width="8.7109375" style="76" customWidth="1"/>
    <col min="2567" max="2567" width="2.7109375" style="76" customWidth="1"/>
    <col min="2568" max="2569" width="8.7109375" style="76" customWidth="1"/>
    <col min="2570" max="2570" width="2.7109375" style="76" customWidth="1"/>
    <col min="2571" max="2572" width="8.7109375" style="76" customWidth="1"/>
    <col min="2573" max="2573" width="3.5703125" style="76" customWidth="1"/>
    <col min="2574" max="2816" width="11.42578125" style="76"/>
    <col min="2817" max="2817" width="42.7109375" style="76" customWidth="1"/>
    <col min="2818" max="2819" width="8.7109375" style="76" customWidth="1"/>
    <col min="2820" max="2820" width="2.7109375" style="76" customWidth="1"/>
    <col min="2821" max="2822" width="8.7109375" style="76" customWidth="1"/>
    <col min="2823" max="2823" width="2.7109375" style="76" customWidth="1"/>
    <col min="2824" max="2825" width="8.7109375" style="76" customWidth="1"/>
    <col min="2826" max="2826" width="2.7109375" style="76" customWidth="1"/>
    <col min="2827" max="2828" width="8.7109375" style="76" customWidth="1"/>
    <col min="2829" max="2829" width="3.5703125" style="76" customWidth="1"/>
    <col min="2830" max="3072" width="11.42578125" style="76"/>
    <col min="3073" max="3073" width="42.7109375" style="76" customWidth="1"/>
    <col min="3074" max="3075" width="8.7109375" style="76" customWidth="1"/>
    <col min="3076" max="3076" width="2.7109375" style="76" customWidth="1"/>
    <col min="3077" max="3078" width="8.7109375" style="76" customWidth="1"/>
    <col min="3079" max="3079" width="2.7109375" style="76" customWidth="1"/>
    <col min="3080" max="3081" width="8.7109375" style="76" customWidth="1"/>
    <col min="3082" max="3082" width="2.7109375" style="76" customWidth="1"/>
    <col min="3083" max="3084" width="8.7109375" style="76" customWidth="1"/>
    <col min="3085" max="3085" width="3.5703125" style="76" customWidth="1"/>
    <col min="3086" max="3328" width="11.42578125" style="76"/>
    <col min="3329" max="3329" width="42.7109375" style="76" customWidth="1"/>
    <col min="3330" max="3331" width="8.7109375" style="76" customWidth="1"/>
    <col min="3332" max="3332" width="2.7109375" style="76" customWidth="1"/>
    <col min="3333" max="3334" width="8.7109375" style="76" customWidth="1"/>
    <col min="3335" max="3335" width="2.7109375" style="76" customWidth="1"/>
    <col min="3336" max="3337" width="8.7109375" style="76" customWidth="1"/>
    <col min="3338" max="3338" width="2.7109375" style="76" customWidth="1"/>
    <col min="3339" max="3340" width="8.7109375" style="76" customWidth="1"/>
    <col min="3341" max="3341" width="3.5703125" style="76" customWidth="1"/>
    <col min="3342" max="3584" width="11.42578125" style="76"/>
    <col min="3585" max="3585" width="42.7109375" style="76" customWidth="1"/>
    <col min="3586" max="3587" width="8.7109375" style="76" customWidth="1"/>
    <col min="3588" max="3588" width="2.7109375" style="76" customWidth="1"/>
    <col min="3589" max="3590" width="8.7109375" style="76" customWidth="1"/>
    <col min="3591" max="3591" width="2.7109375" style="76" customWidth="1"/>
    <col min="3592" max="3593" width="8.7109375" style="76" customWidth="1"/>
    <col min="3594" max="3594" width="2.7109375" style="76" customWidth="1"/>
    <col min="3595" max="3596" width="8.7109375" style="76" customWidth="1"/>
    <col min="3597" max="3597" width="3.5703125" style="76" customWidth="1"/>
    <col min="3598" max="3840" width="11.42578125" style="76"/>
    <col min="3841" max="3841" width="42.7109375" style="76" customWidth="1"/>
    <col min="3842" max="3843" width="8.7109375" style="76" customWidth="1"/>
    <col min="3844" max="3844" width="2.7109375" style="76" customWidth="1"/>
    <col min="3845" max="3846" width="8.7109375" style="76" customWidth="1"/>
    <col min="3847" max="3847" width="2.7109375" style="76" customWidth="1"/>
    <col min="3848" max="3849" width="8.7109375" style="76" customWidth="1"/>
    <col min="3850" max="3850" width="2.7109375" style="76" customWidth="1"/>
    <col min="3851" max="3852" width="8.7109375" style="76" customWidth="1"/>
    <col min="3853" max="3853" width="3.5703125" style="76" customWidth="1"/>
    <col min="3854" max="4096" width="11.42578125" style="76"/>
    <col min="4097" max="4097" width="42.7109375" style="76" customWidth="1"/>
    <col min="4098" max="4099" width="8.7109375" style="76" customWidth="1"/>
    <col min="4100" max="4100" width="2.7109375" style="76" customWidth="1"/>
    <col min="4101" max="4102" width="8.7109375" style="76" customWidth="1"/>
    <col min="4103" max="4103" width="2.7109375" style="76" customWidth="1"/>
    <col min="4104" max="4105" width="8.7109375" style="76" customWidth="1"/>
    <col min="4106" max="4106" width="2.7109375" style="76" customWidth="1"/>
    <col min="4107" max="4108" width="8.7109375" style="76" customWidth="1"/>
    <col min="4109" max="4109" width="3.5703125" style="76" customWidth="1"/>
    <col min="4110" max="4352" width="11.42578125" style="76"/>
    <col min="4353" max="4353" width="42.7109375" style="76" customWidth="1"/>
    <col min="4354" max="4355" width="8.7109375" style="76" customWidth="1"/>
    <col min="4356" max="4356" width="2.7109375" style="76" customWidth="1"/>
    <col min="4357" max="4358" width="8.7109375" style="76" customWidth="1"/>
    <col min="4359" max="4359" width="2.7109375" style="76" customWidth="1"/>
    <col min="4360" max="4361" width="8.7109375" style="76" customWidth="1"/>
    <col min="4362" max="4362" width="2.7109375" style="76" customWidth="1"/>
    <col min="4363" max="4364" width="8.7109375" style="76" customWidth="1"/>
    <col min="4365" max="4365" width="3.5703125" style="76" customWidth="1"/>
    <col min="4366" max="4608" width="11.42578125" style="76"/>
    <col min="4609" max="4609" width="42.7109375" style="76" customWidth="1"/>
    <col min="4610" max="4611" width="8.7109375" style="76" customWidth="1"/>
    <col min="4612" max="4612" width="2.7109375" style="76" customWidth="1"/>
    <col min="4613" max="4614" width="8.7109375" style="76" customWidth="1"/>
    <col min="4615" max="4615" width="2.7109375" style="76" customWidth="1"/>
    <col min="4616" max="4617" width="8.7109375" style="76" customWidth="1"/>
    <col min="4618" max="4618" width="2.7109375" style="76" customWidth="1"/>
    <col min="4619" max="4620" width="8.7109375" style="76" customWidth="1"/>
    <col min="4621" max="4621" width="3.5703125" style="76" customWidth="1"/>
    <col min="4622" max="4864" width="11.42578125" style="76"/>
    <col min="4865" max="4865" width="42.7109375" style="76" customWidth="1"/>
    <col min="4866" max="4867" width="8.7109375" style="76" customWidth="1"/>
    <col min="4868" max="4868" width="2.7109375" style="76" customWidth="1"/>
    <col min="4869" max="4870" width="8.7109375" style="76" customWidth="1"/>
    <col min="4871" max="4871" width="2.7109375" style="76" customWidth="1"/>
    <col min="4872" max="4873" width="8.7109375" style="76" customWidth="1"/>
    <col min="4874" max="4874" width="2.7109375" style="76" customWidth="1"/>
    <col min="4875" max="4876" width="8.7109375" style="76" customWidth="1"/>
    <col min="4877" max="4877" width="3.5703125" style="76" customWidth="1"/>
    <col min="4878" max="5120" width="11.42578125" style="76"/>
    <col min="5121" max="5121" width="42.7109375" style="76" customWidth="1"/>
    <col min="5122" max="5123" width="8.7109375" style="76" customWidth="1"/>
    <col min="5124" max="5124" width="2.7109375" style="76" customWidth="1"/>
    <col min="5125" max="5126" width="8.7109375" style="76" customWidth="1"/>
    <col min="5127" max="5127" width="2.7109375" style="76" customWidth="1"/>
    <col min="5128" max="5129" width="8.7109375" style="76" customWidth="1"/>
    <col min="5130" max="5130" width="2.7109375" style="76" customWidth="1"/>
    <col min="5131" max="5132" width="8.7109375" style="76" customWidth="1"/>
    <col min="5133" max="5133" width="3.5703125" style="76" customWidth="1"/>
    <col min="5134" max="5376" width="11.42578125" style="76"/>
    <col min="5377" max="5377" width="42.7109375" style="76" customWidth="1"/>
    <col min="5378" max="5379" width="8.7109375" style="76" customWidth="1"/>
    <col min="5380" max="5380" width="2.7109375" style="76" customWidth="1"/>
    <col min="5381" max="5382" width="8.7109375" style="76" customWidth="1"/>
    <col min="5383" max="5383" width="2.7109375" style="76" customWidth="1"/>
    <col min="5384" max="5385" width="8.7109375" style="76" customWidth="1"/>
    <col min="5386" max="5386" width="2.7109375" style="76" customWidth="1"/>
    <col min="5387" max="5388" width="8.7109375" style="76" customWidth="1"/>
    <col min="5389" max="5389" width="3.5703125" style="76" customWidth="1"/>
    <col min="5390" max="5632" width="11.42578125" style="76"/>
    <col min="5633" max="5633" width="42.7109375" style="76" customWidth="1"/>
    <col min="5634" max="5635" width="8.7109375" style="76" customWidth="1"/>
    <col min="5636" max="5636" width="2.7109375" style="76" customWidth="1"/>
    <col min="5637" max="5638" width="8.7109375" style="76" customWidth="1"/>
    <col min="5639" max="5639" width="2.7109375" style="76" customWidth="1"/>
    <col min="5640" max="5641" width="8.7109375" style="76" customWidth="1"/>
    <col min="5642" max="5642" width="2.7109375" style="76" customWidth="1"/>
    <col min="5643" max="5644" width="8.7109375" style="76" customWidth="1"/>
    <col min="5645" max="5645" width="3.5703125" style="76" customWidth="1"/>
    <col min="5646" max="5888" width="11.42578125" style="76"/>
    <col min="5889" max="5889" width="42.7109375" style="76" customWidth="1"/>
    <col min="5890" max="5891" width="8.7109375" style="76" customWidth="1"/>
    <col min="5892" max="5892" width="2.7109375" style="76" customWidth="1"/>
    <col min="5893" max="5894" width="8.7109375" style="76" customWidth="1"/>
    <col min="5895" max="5895" width="2.7109375" style="76" customWidth="1"/>
    <col min="5896" max="5897" width="8.7109375" style="76" customWidth="1"/>
    <col min="5898" max="5898" width="2.7109375" style="76" customWidth="1"/>
    <col min="5899" max="5900" width="8.7109375" style="76" customWidth="1"/>
    <col min="5901" max="5901" width="3.5703125" style="76" customWidth="1"/>
    <col min="5902" max="6144" width="11.42578125" style="76"/>
    <col min="6145" max="6145" width="42.7109375" style="76" customWidth="1"/>
    <col min="6146" max="6147" width="8.7109375" style="76" customWidth="1"/>
    <col min="6148" max="6148" width="2.7109375" style="76" customWidth="1"/>
    <col min="6149" max="6150" width="8.7109375" style="76" customWidth="1"/>
    <col min="6151" max="6151" width="2.7109375" style="76" customWidth="1"/>
    <col min="6152" max="6153" width="8.7109375" style="76" customWidth="1"/>
    <col min="6154" max="6154" width="2.7109375" style="76" customWidth="1"/>
    <col min="6155" max="6156" width="8.7109375" style="76" customWidth="1"/>
    <col min="6157" max="6157" width="3.5703125" style="76" customWidth="1"/>
    <col min="6158" max="6400" width="11.42578125" style="76"/>
    <col min="6401" max="6401" width="42.7109375" style="76" customWidth="1"/>
    <col min="6402" max="6403" width="8.7109375" style="76" customWidth="1"/>
    <col min="6404" max="6404" width="2.7109375" style="76" customWidth="1"/>
    <col min="6405" max="6406" width="8.7109375" style="76" customWidth="1"/>
    <col min="6407" max="6407" width="2.7109375" style="76" customWidth="1"/>
    <col min="6408" max="6409" width="8.7109375" style="76" customWidth="1"/>
    <col min="6410" max="6410" width="2.7109375" style="76" customWidth="1"/>
    <col min="6411" max="6412" width="8.7109375" style="76" customWidth="1"/>
    <col min="6413" max="6413" width="3.5703125" style="76" customWidth="1"/>
    <col min="6414" max="6656" width="11.42578125" style="76"/>
    <col min="6657" max="6657" width="42.7109375" style="76" customWidth="1"/>
    <col min="6658" max="6659" width="8.7109375" style="76" customWidth="1"/>
    <col min="6660" max="6660" width="2.7109375" style="76" customWidth="1"/>
    <col min="6661" max="6662" width="8.7109375" style="76" customWidth="1"/>
    <col min="6663" max="6663" width="2.7109375" style="76" customWidth="1"/>
    <col min="6664" max="6665" width="8.7109375" style="76" customWidth="1"/>
    <col min="6666" max="6666" width="2.7109375" style="76" customWidth="1"/>
    <col min="6667" max="6668" width="8.7109375" style="76" customWidth="1"/>
    <col min="6669" max="6669" width="3.5703125" style="76" customWidth="1"/>
    <col min="6670" max="6912" width="11.42578125" style="76"/>
    <col min="6913" max="6913" width="42.7109375" style="76" customWidth="1"/>
    <col min="6914" max="6915" width="8.7109375" style="76" customWidth="1"/>
    <col min="6916" max="6916" width="2.7109375" style="76" customWidth="1"/>
    <col min="6917" max="6918" width="8.7109375" style="76" customWidth="1"/>
    <col min="6919" max="6919" width="2.7109375" style="76" customWidth="1"/>
    <col min="6920" max="6921" width="8.7109375" style="76" customWidth="1"/>
    <col min="6922" max="6922" width="2.7109375" style="76" customWidth="1"/>
    <col min="6923" max="6924" width="8.7109375" style="76" customWidth="1"/>
    <col min="6925" max="6925" width="3.5703125" style="76" customWidth="1"/>
    <col min="6926" max="7168" width="11.42578125" style="76"/>
    <col min="7169" max="7169" width="42.7109375" style="76" customWidth="1"/>
    <col min="7170" max="7171" width="8.7109375" style="76" customWidth="1"/>
    <col min="7172" max="7172" width="2.7109375" style="76" customWidth="1"/>
    <col min="7173" max="7174" width="8.7109375" style="76" customWidth="1"/>
    <col min="7175" max="7175" width="2.7109375" style="76" customWidth="1"/>
    <col min="7176" max="7177" width="8.7109375" style="76" customWidth="1"/>
    <col min="7178" max="7178" width="2.7109375" style="76" customWidth="1"/>
    <col min="7179" max="7180" width="8.7109375" style="76" customWidth="1"/>
    <col min="7181" max="7181" width="3.5703125" style="76" customWidth="1"/>
    <col min="7182" max="7424" width="11.42578125" style="76"/>
    <col min="7425" max="7425" width="42.7109375" style="76" customWidth="1"/>
    <col min="7426" max="7427" width="8.7109375" style="76" customWidth="1"/>
    <col min="7428" max="7428" width="2.7109375" style="76" customWidth="1"/>
    <col min="7429" max="7430" width="8.7109375" style="76" customWidth="1"/>
    <col min="7431" max="7431" width="2.7109375" style="76" customWidth="1"/>
    <col min="7432" max="7433" width="8.7109375" style="76" customWidth="1"/>
    <col min="7434" max="7434" width="2.7109375" style="76" customWidth="1"/>
    <col min="7435" max="7436" width="8.7109375" style="76" customWidth="1"/>
    <col min="7437" max="7437" width="3.5703125" style="76" customWidth="1"/>
    <col min="7438" max="7680" width="11.42578125" style="76"/>
    <col min="7681" max="7681" width="42.7109375" style="76" customWidth="1"/>
    <col min="7682" max="7683" width="8.7109375" style="76" customWidth="1"/>
    <col min="7684" max="7684" width="2.7109375" style="76" customWidth="1"/>
    <col min="7685" max="7686" width="8.7109375" style="76" customWidth="1"/>
    <col min="7687" max="7687" width="2.7109375" style="76" customWidth="1"/>
    <col min="7688" max="7689" width="8.7109375" style="76" customWidth="1"/>
    <col min="7690" max="7690" width="2.7109375" style="76" customWidth="1"/>
    <col min="7691" max="7692" width="8.7109375" style="76" customWidth="1"/>
    <col min="7693" max="7693" width="3.5703125" style="76" customWidth="1"/>
    <col min="7694" max="7936" width="11.42578125" style="76"/>
    <col min="7937" max="7937" width="42.7109375" style="76" customWidth="1"/>
    <col min="7938" max="7939" width="8.7109375" style="76" customWidth="1"/>
    <col min="7940" max="7940" width="2.7109375" style="76" customWidth="1"/>
    <col min="7941" max="7942" width="8.7109375" style="76" customWidth="1"/>
    <col min="7943" max="7943" width="2.7109375" style="76" customWidth="1"/>
    <col min="7944" max="7945" width="8.7109375" style="76" customWidth="1"/>
    <col min="7946" max="7946" width="2.7109375" style="76" customWidth="1"/>
    <col min="7947" max="7948" width="8.7109375" style="76" customWidth="1"/>
    <col min="7949" max="7949" width="3.5703125" style="76" customWidth="1"/>
    <col min="7950" max="8192" width="11.42578125" style="76"/>
    <col min="8193" max="8193" width="42.7109375" style="76" customWidth="1"/>
    <col min="8194" max="8195" width="8.7109375" style="76" customWidth="1"/>
    <col min="8196" max="8196" width="2.7109375" style="76" customWidth="1"/>
    <col min="8197" max="8198" width="8.7109375" style="76" customWidth="1"/>
    <col min="8199" max="8199" width="2.7109375" style="76" customWidth="1"/>
    <col min="8200" max="8201" width="8.7109375" style="76" customWidth="1"/>
    <col min="8202" max="8202" width="2.7109375" style="76" customWidth="1"/>
    <col min="8203" max="8204" width="8.7109375" style="76" customWidth="1"/>
    <col min="8205" max="8205" width="3.5703125" style="76" customWidth="1"/>
    <col min="8206" max="8448" width="11.42578125" style="76"/>
    <col min="8449" max="8449" width="42.7109375" style="76" customWidth="1"/>
    <col min="8450" max="8451" width="8.7109375" style="76" customWidth="1"/>
    <col min="8452" max="8452" width="2.7109375" style="76" customWidth="1"/>
    <col min="8453" max="8454" width="8.7109375" style="76" customWidth="1"/>
    <col min="8455" max="8455" width="2.7109375" style="76" customWidth="1"/>
    <col min="8456" max="8457" width="8.7109375" style="76" customWidth="1"/>
    <col min="8458" max="8458" width="2.7109375" style="76" customWidth="1"/>
    <col min="8459" max="8460" width="8.7109375" style="76" customWidth="1"/>
    <col min="8461" max="8461" width="3.5703125" style="76" customWidth="1"/>
    <col min="8462" max="8704" width="11.42578125" style="76"/>
    <col min="8705" max="8705" width="42.7109375" style="76" customWidth="1"/>
    <col min="8706" max="8707" width="8.7109375" style="76" customWidth="1"/>
    <col min="8708" max="8708" width="2.7109375" style="76" customWidth="1"/>
    <col min="8709" max="8710" width="8.7109375" style="76" customWidth="1"/>
    <col min="8711" max="8711" width="2.7109375" style="76" customWidth="1"/>
    <col min="8712" max="8713" width="8.7109375" style="76" customWidth="1"/>
    <col min="8714" max="8714" width="2.7109375" style="76" customWidth="1"/>
    <col min="8715" max="8716" width="8.7109375" style="76" customWidth="1"/>
    <col min="8717" max="8717" width="3.5703125" style="76" customWidth="1"/>
    <col min="8718" max="8960" width="11.42578125" style="76"/>
    <col min="8961" max="8961" width="42.7109375" style="76" customWidth="1"/>
    <col min="8962" max="8963" width="8.7109375" style="76" customWidth="1"/>
    <col min="8964" max="8964" width="2.7109375" style="76" customWidth="1"/>
    <col min="8965" max="8966" width="8.7109375" style="76" customWidth="1"/>
    <col min="8967" max="8967" width="2.7109375" style="76" customWidth="1"/>
    <col min="8968" max="8969" width="8.7109375" style="76" customWidth="1"/>
    <col min="8970" max="8970" width="2.7109375" style="76" customWidth="1"/>
    <col min="8971" max="8972" width="8.7109375" style="76" customWidth="1"/>
    <col min="8973" max="8973" width="3.5703125" style="76" customWidth="1"/>
    <col min="8974" max="9216" width="11.42578125" style="76"/>
    <col min="9217" max="9217" width="42.7109375" style="76" customWidth="1"/>
    <col min="9218" max="9219" width="8.7109375" style="76" customWidth="1"/>
    <col min="9220" max="9220" width="2.7109375" style="76" customWidth="1"/>
    <col min="9221" max="9222" width="8.7109375" style="76" customWidth="1"/>
    <col min="9223" max="9223" width="2.7109375" style="76" customWidth="1"/>
    <col min="9224" max="9225" width="8.7109375" style="76" customWidth="1"/>
    <col min="9226" max="9226" width="2.7109375" style="76" customWidth="1"/>
    <col min="9227" max="9228" width="8.7109375" style="76" customWidth="1"/>
    <col min="9229" max="9229" width="3.5703125" style="76" customWidth="1"/>
    <col min="9230" max="9472" width="11.42578125" style="76"/>
    <col min="9473" max="9473" width="42.7109375" style="76" customWidth="1"/>
    <col min="9474" max="9475" width="8.7109375" style="76" customWidth="1"/>
    <col min="9476" max="9476" width="2.7109375" style="76" customWidth="1"/>
    <col min="9477" max="9478" width="8.7109375" style="76" customWidth="1"/>
    <col min="9479" max="9479" width="2.7109375" style="76" customWidth="1"/>
    <col min="9480" max="9481" width="8.7109375" style="76" customWidth="1"/>
    <col min="9482" max="9482" width="2.7109375" style="76" customWidth="1"/>
    <col min="9483" max="9484" width="8.7109375" style="76" customWidth="1"/>
    <col min="9485" max="9485" width="3.5703125" style="76" customWidth="1"/>
    <col min="9486" max="9728" width="11.42578125" style="76"/>
    <col min="9729" max="9729" width="42.7109375" style="76" customWidth="1"/>
    <col min="9730" max="9731" width="8.7109375" style="76" customWidth="1"/>
    <col min="9732" max="9732" width="2.7109375" style="76" customWidth="1"/>
    <col min="9733" max="9734" width="8.7109375" style="76" customWidth="1"/>
    <col min="9735" max="9735" width="2.7109375" style="76" customWidth="1"/>
    <col min="9736" max="9737" width="8.7109375" style="76" customWidth="1"/>
    <col min="9738" max="9738" width="2.7109375" style="76" customWidth="1"/>
    <col min="9739" max="9740" width="8.7109375" style="76" customWidth="1"/>
    <col min="9741" max="9741" width="3.5703125" style="76" customWidth="1"/>
    <col min="9742" max="9984" width="11.42578125" style="76"/>
    <col min="9985" max="9985" width="42.7109375" style="76" customWidth="1"/>
    <col min="9986" max="9987" width="8.7109375" style="76" customWidth="1"/>
    <col min="9988" max="9988" width="2.7109375" style="76" customWidth="1"/>
    <col min="9989" max="9990" width="8.7109375" style="76" customWidth="1"/>
    <col min="9991" max="9991" width="2.7109375" style="76" customWidth="1"/>
    <col min="9992" max="9993" width="8.7109375" style="76" customWidth="1"/>
    <col min="9994" max="9994" width="2.7109375" style="76" customWidth="1"/>
    <col min="9995" max="9996" width="8.7109375" style="76" customWidth="1"/>
    <col min="9997" max="9997" width="3.5703125" style="76" customWidth="1"/>
    <col min="9998" max="10240" width="11.42578125" style="76"/>
    <col min="10241" max="10241" width="42.7109375" style="76" customWidth="1"/>
    <col min="10242" max="10243" width="8.7109375" style="76" customWidth="1"/>
    <col min="10244" max="10244" width="2.7109375" style="76" customWidth="1"/>
    <col min="10245" max="10246" width="8.7109375" style="76" customWidth="1"/>
    <col min="10247" max="10247" width="2.7109375" style="76" customWidth="1"/>
    <col min="10248" max="10249" width="8.7109375" style="76" customWidth="1"/>
    <col min="10250" max="10250" width="2.7109375" style="76" customWidth="1"/>
    <col min="10251" max="10252" width="8.7109375" style="76" customWidth="1"/>
    <col min="10253" max="10253" width="3.5703125" style="76" customWidth="1"/>
    <col min="10254" max="10496" width="11.42578125" style="76"/>
    <col min="10497" max="10497" width="42.7109375" style="76" customWidth="1"/>
    <col min="10498" max="10499" width="8.7109375" style="76" customWidth="1"/>
    <col min="10500" max="10500" width="2.7109375" style="76" customWidth="1"/>
    <col min="10501" max="10502" width="8.7109375" style="76" customWidth="1"/>
    <col min="10503" max="10503" width="2.7109375" style="76" customWidth="1"/>
    <col min="10504" max="10505" width="8.7109375" style="76" customWidth="1"/>
    <col min="10506" max="10506" width="2.7109375" style="76" customWidth="1"/>
    <col min="10507" max="10508" width="8.7109375" style="76" customWidth="1"/>
    <col min="10509" max="10509" width="3.5703125" style="76" customWidth="1"/>
    <col min="10510" max="10752" width="11.42578125" style="76"/>
    <col min="10753" max="10753" width="42.7109375" style="76" customWidth="1"/>
    <col min="10754" max="10755" width="8.7109375" style="76" customWidth="1"/>
    <col min="10756" max="10756" width="2.7109375" style="76" customWidth="1"/>
    <col min="10757" max="10758" width="8.7109375" style="76" customWidth="1"/>
    <col min="10759" max="10759" width="2.7109375" style="76" customWidth="1"/>
    <col min="10760" max="10761" width="8.7109375" style="76" customWidth="1"/>
    <col min="10762" max="10762" width="2.7109375" style="76" customWidth="1"/>
    <col min="10763" max="10764" width="8.7109375" style="76" customWidth="1"/>
    <col min="10765" max="10765" width="3.5703125" style="76" customWidth="1"/>
    <col min="10766" max="11008" width="11.42578125" style="76"/>
    <col min="11009" max="11009" width="42.7109375" style="76" customWidth="1"/>
    <col min="11010" max="11011" width="8.7109375" style="76" customWidth="1"/>
    <col min="11012" max="11012" width="2.7109375" style="76" customWidth="1"/>
    <col min="11013" max="11014" width="8.7109375" style="76" customWidth="1"/>
    <col min="11015" max="11015" width="2.7109375" style="76" customWidth="1"/>
    <col min="11016" max="11017" width="8.7109375" style="76" customWidth="1"/>
    <col min="11018" max="11018" width="2.7109375" style="76" customWidth="1"/>
    <col min="11019" max="11020" width="8.7109375" style="76" customWidth="1"/>
    <col min="11021" max="11021" width="3.5703125" style="76" customWidth="1"/>
    <col min="11022" max="11264" width="11.42578125" style="76"/>
    <col min="11265" max="11265" width="42.7109375" style="76" customWidth="1"/>
    <col min="11266" max="11267" width="8.7109375" style="76" customWidth="1"/>
    <col min="11268" max="11268" width="2.7109375" style="76" customWidth="1"/>
    <col min="11269" max="11270" width="8.7109375" style="76" customWidth="1"/>
    <col min="11271" max="11271" width="2.7109375" style="76" customWidth="1"/>
    <col min="11272" max="11273" width="8.7109375" style="76" customWidth="1"/>
    <col min="11274" max="11274" width="2.7109375" style="76" customWidth="1"/>
    <col min="11275" max="11276" width="8.7109375" style="76" customWidth="1"/>
    <col min="11277" max="11277" width="3.5703125" style="76" customWidth="1"/>
    <col min="11278" max="11520" width="11.42578125" style="76"/>
    <col min="11521" max="11521" width="42.7109375" style="76" customWidth="1"/>
    <col min="11522" max="11523" width="8.7109375" style="76" customWidth="1"/>
    <col min="11524" max="11524" width="2.7109375" style="76" customWidth="1"/>
    <col min="11525" max="11526" width="8.7109375" style="76" customWidth="1"/>
    <col min="11527" max="11527" width="2.7109375" style="76" customWidth="1"/>
    <col min="11528" max="11529" width="8.7109375" style="76" customWidth="1"/>
    <col min="11530" max="11530" width="2.7109375" style="76" customWidth="1"/>
    <col min="11531" max="11532" width="8.7109375" style="76" customWidth="1"/>
    <col min="11533" max="11533" width="3.5703125" style="76" customWidth="1"/>
    <col min="11534" max="11776" width="11.42578125" style="76"/>
    <col min="11777" max="11777" width="42.7109375" style="76" customWidth="1"/>
    <col min="11778" max="11779" width="8.7109375" style="76" customWidth="1"/>
    <col min="11780" max="11780" width="2.7109375" style="76" customWidth="1"/>
    <col min="11781" max="11782" width="8.7109375" style="76" customWidth="1"/>
    <col min="11783" max="11783" width="2.7109375" style="76" customWidth="1"/>
    <col min="11784" max="11785" width="8.7109375" style="76" customWidth="1"/>
    <col min="11786" max="11786" width="2.7109375" style="76" customWidth="1"/>
    <col min="11787" max="11788" width="8.7109375" style="76" customWidth="1"/>
    <col min="11789" max="11789" width="3.5703125" style="76" customWidth="1"/>
    <col min="11790" max="12032" width="11.42578125" style="76"/>
    <col min="12033" max="12033" width="42.7109375" style="76" customWidth="1"/>
    <col min="12034" max="12035" width="8.7109375" style="76" customWidth="1"/>
    <col min="12036" max="12036" width="2.7109375" style="76" customWidth="1"/>
    <col min="12037" max="12038" width="8.7109375" style="76" customWidth="1"/>
    <col min="12039" max="12039" width="2.7109375" style="76" customWidth="1"/>
    <col min="12040" max="12041" width="8.7109375" style="76" customWidth="1"/>
    <col min="12042" max="12042" width="2.7109375" style="76" customWidth="1"/>
    <col min="12043" max="12044" width="8.7109375" style="76" customWidth="1"/>
    <col min="12045" max="12045" width="3.5703125" style="76" customWidth="1"/>
    <col min="12046" max="12288" width="11.42578125" style="76"/>
    <col min="12289" max="12289" width="42.7109375" style="76" customWidth="1"/>
    <col min="12290" max="12291" width="8.7109375" style="76" customWidth="1"/>
    <col min="12292" max="12292" width="2.7109375" style="76" customWidth="1"/>
    <col min="12293" max="12294" width="8.7109375" style="76" customWidth="1"/>
    <col min="12295" max="12295" width="2.7109375" style="76" customWidth="1"/>
    <col min="12296" max="12297" width="8.7109375" style="76" customWidth="1"/>
    <col min="12298" max="12298" width="2.7109375" style="76" customWidth="1"/>
    <col min="12299" max="12300" width="8.7109375" style="76" customWidth="1"/>
    <col min="12301" max="12301" width="3.5703125" style="76" customWidth="1"/>
    <col min="12302" max="12544" width="11.42578125" style="76"/>
    <col min="12545" max="12545" width="42.7109375" style="76" customWidth="1"/>
    <col min="12546" max="12547" width="8.7109375" style="76" customWidth="1"/>
    <col min="12548" max="12548" width="2.7109375" style="76" customWidth="1"/>
    <col min="12549" max="12550" width="8.7109375" style="76" customWidth="1"/>
    <col min="12551" max="12551" width="2.7109375" style="76" customWidth="1"/>
    <col min="12552" max="12553" width="8.7109375" style="76" customWidth="1"/>
    <col min="12554" max="12554" width="2.7109375" style="76" customWidth="1"/>
    <col min="12555" max="12556" width="8.7109375" style="76" customWidth="1"/>
    <col min="12557" max="12557" width="3.5703125" style="76" customWidth="1"/>
    <col min="12558" max="12800" width="11.42578125" style="76"/>
    <col min="12801" max="12801" width="42.7109375" style="76" customWidth="1"/>
    <col min="12802" max="12803" width="8.7109375" style="76" customWidth="1"/>
    <col min="12804" max="12804" width="2.7109375" style="76" customWidth="1"/>
    <col min="12805" max="12806" width="8.7109375" style="76" customWidth="1"/>
    <col min="12807" max="12807" width="2.7109375" style="76" customWidth="1"/>
    <col min="12808" max="12809" width="8.7109375" style="76" customWidth="1"/>
    <col min="12810" max="12810" width="2.7109375" style="76" customWidth="1"/>
    <col min="12811" max="12812" width="8.7109375" style="76" customWidth="1"/>
    <col min="12813" max="12813" width="3.5703125" style="76" customWidth="1"/>
    <col min="12814" max="13056" width="11.42578125" style="76"/>
    <col min="13057" max="13057" width="42.7109375" style="76" customWidth="1"/>
    <col min="13058" max="13059" width="8.7109375" style="76" customWidth="1"/>
    <col min="13060" max="13060" width="2.7109375" style="76" customWidth="1"/>
    <col min="13061" max="13062" width="8.7109375" style="76" customWidth="1"/>
    <col min="13063" max="13063" width="2.7109375" style="76" customWidth="1"/>
    <col min="13064" max="13065" width="8.7109375" style="76" customWidth="1"/>
    <col min="13066" max="13066" width="2.7109375" style="76" customWidth="1"/>
    <col min="13067" max="13068" width="8.7109375" style="76" customWidth="1"/>
    <col min="13069" max="13069" width="3.5703125" style="76" customWidth="1"/>
    <col min="13070" max="13312" width="11.42578125" style="76"/>
    <col min="13313" max="13313" width="42.7109375" style="76" customWidth="1"/>
    <col min="13314" max="13315" width="8.7109375" style="76" customWidth="1"/>
    <col min="13316" max="13316" width="2.7109375" style="76" customWidth="1"/>
    <col min="13317" max="13318" width="8.7109375" style="76" customWidth="1"/>
    <col min="13319" max="13319" width="2.7109375" style="76" customWidth="1"/>
    <col min="13320" max="13321" width="8.7109375" style="76" customWidth="1"/>
    <col min="13322" max="13322" width="2.7109375" style="76" customWidth="1"/>
    <col min="13323" max="13324" width="8.7109375" style="76" customWidth="1"/>
    <col min="13325" max="13325" width="3.5703125" style="76" customWidth="1"/>
    <col min="13326" max="13568" width="11.42578125" style="76"/>
    <col min="13569" max="13569" width="42.7109375" style="76" customWidth="1"/>
    <col min="13570" max="13571" width="8.7109375" style="76" customWidth="1"/>
    <col min="13572" max="13572" width="2.7109375" style="76" customWidth="1"/>
    <col min="13573" max="13574" width="8.7109375" style="76" customWidth="1"/>
    <col min="13575" max="13575" width="2.7109375" style="76" customWidth="1"/>
    <col min="13576" max="13577" width="8.7109375" style="76" customWidth="1"/>
    <col min="13578" max="13578" width="2.7109375" style="76" customWidth="1"/>
    <col min="13579" max="13580" width="8.7109375" style="76" customWidth="1"/>
    <col min="13581" max="13581" width="3.5703125" style="76" customWidth="1"/>
    <col min="13582" max="13824" width="11.42578125" style="76"/>
    <col min="13825" max="13825" width="42.7109375" style="76" customWidth="1"/>
    <col min="13826" max="13827" width="8.7109375" style="76" customWidth="1"/>
    <col min="13828" max="13828" width="2.7109375" style="76" customWidth="1"/>
    <col min="13829" max="13830" width="8.7109375" style="76" customWidth="1"/>
    <col min="13831" max="13831" width="2.7109375" style="76" customWidth="1"/>
    <col min="13832" max="13833" width="8.7109375" style="76" customWidth="1"/>
    <col min="13834" max="13834" width="2.7109375" style="76" customWidth="1"/>
    <col min="13835" max="13836" width="8.7109375" style="76" customWidth="1"/>
    <col min="13837" max="13837" width="3.5703125" style="76" customWidth="1"/>
    <col min="13838" max="14080" width="11.42578125" style="76"/>
    <col min="14081" max="14081" width="42.7109375" style="76" customWidth="1"/>
    <col min="14082" max="14083" width="8.7109375" style="76" customWidth="1"/>
    <col min="14084" max="14084" width="2.7109375" style="76" customWidth="1"/>
    <col min="14085" max="14086" width="8.7109375" style="76" customWidth="1"/>
    <col min="14087" max="14087" width="2.7109375" style="76" customWidth="1"/>
    <col min="14088" max="14089" width="8.7109375" style="76" customWidth="1"/>
    <col min="14090" max="14090" width="2.7109375" style="76" customWidth="1"/>
    <col min="14091" max="14092" width="8.7109375" style="76" customWidth="1"/>
    <col min="14093" max="14093" width="3.5703125" style="76" customWidth="1"/>
    <col min="14094" max="14336" width="11.42578125" style="76"/>
    <col min="14337" max="14337" width="42.7109375" style="76" customWidth="1"/>
    <col min="14338" max="14339" width="8.7109375" style="76" customWidth="1"/>
    <col min="14340" max="14340" width="2.7109375" style="76" customWidth="1"/>
    <col min="14341" max="14342" width="8.7109375" style="76" customWidth="1"/>
    <col min="14343" max="14343" width="2.7109375" style="76" customWidth="1"/>
    <col min="14344" max="14345" width="8.7109375" style="76" customWidth="1"/>
    <col min="14346" max="14346" width="2.7109375" style="76" customWidth="1"/>
    <col min="14347" max="14348" width="8.7109375" style="76" customWidth="1"/>
    <col min="14349" max="14349" width="3.5703125" style="76" customWidth="1"/>
    <col min="14350" max="14592" width="11.42578125" style="76"/>
    <col min="14593" max="14593" width="42.7109375" style="76" customWidth="1"/>
    <col min="14594" max="14595" width="8.7109375" style="76" customWidth="1"/>
    <col min="14596" max="14596" width="2.7109375" style="76" customWidth="1"/>
    <col min="14597" max="14598" width="8.7109375" style="76" customWidth="1"/>
    <col min="14599" max="14599" width="2.7109375" style="76" customWidth="1"/>
    <col min="14600" max="14601" width="8.7109375" style="76" customWidth="1"/>
    <col min="14602" max="14602" width="2.7109375" style="76" customWidth="1"/>
    <col min="14603" max="14604" width="8.7109375" style="76" customWidth="1"/>
    <col min="14605" max="14605" width="3.5703125" style="76" customWidth="1"/>
    <col min="14606" max="14848" width="11.42578125" style="76"/>
    <col min="14849" max="14849" width="42.7109375" style="76" customWidth="1"/>
    <col min="14850" max="14851" width="8.7109375" style="76" customWidth="1"/>
    <col min="14852" max="14852" width="2.7109375" style="76" customWidth="1"/>
    <col min="14853" max="14854" width="8.7109375" style="76" customWidth="1"/>
    <col min="14855" max="14855" width="2.7109375" style="76" customWidth="1"/>
    <col min="14856" max="14857" width="8.7109375" style="76" customWidth="1"/>
    <col min="14858" max="14858" width="2.7109375" style="76" customWidth="1"/>
    <col min="14859" max="14860" width="8.7109375" style="76" customWidth="1"/>
    <col min="14861" max="14861" width="3.5703125" style="76" customWidth="1"/>
    <col min="14862" max="15104" width="11.42578125" style="76"/>
    <col min="15105" max="15105" width="42.7109375" style="76" customWidth="1"/>
    <col min="15106" max="15107" width="8.7109375" style="76" customWidth="1"/>
    <col min="15108" max="15108" width="2.7109375" style="76" customWidth="1"/>
    <col min="15109" max="15110" width="8.7109375" style="76" customWidth="1"/>
    <col min="15111" max="15111" width="2.7109375" style="76" customWidth="1"/>
    <col min="15112" max="15113" width="8.7109375" style="76" customWidth="1"/>
    <col min="15114" max="15114" width="2.7109375" style="76" customWidth="1"/>
    <col min="15115" max="15116" width="8.7109375" style="76" customWidth="1"/>
    <col min="15117" max="15117" width="3.5703125" style="76" customWidth="1"/>
    <col min="15118" max="15360" width="11.42578125" style="76"/>
    <col min="15361" max="15361" width="42.7109375" style="76" customWidth="1"/>
    <col min="15362" max="15363" width="8.7109375" style="76" customWidth="1"/>
    <col min="15364" max="15364" width="2.7109375" style="76" customWidth="1"/>
    <col min="15365" max="15366" width="8.7109375" style="76" customWidth="1"/>
    <col min="15367" max="15367" width="2.7109375" style="76" customWidth="1"/>
    <col min="15368" max="15369" width="8.7109375" style="76" customWidth="1"/>
    <col min="15370" max="15370" width="2.7109375" style="76" customWidth="1"/>
    <col min="15371" max="15372" width="8.7109375" style="76" customWidth="1"/>
    <col min="15373" max="15373" width="3.5703125" style="76" customWidth="1"/>
    <col min="15374" max="15616" width="11.42578125" style="76"/>
    <col min="15617" max="15617" width="42.7109375" style="76" customWidth="1"/>
    <col min="15618" max="15619" width="8.7109375" style="76" customWidth="1"/>
    <col min="15620" max="15620" width="2.7109375" style="76" customWidth="1"/>
    <col min="15621" max="15622" width="8.7109375" style="76" customWidth="1"/>
    <col min="15623" max="15623" width="2.7109375" style="76" customWidth="1"/>
    <col min="15624" max="15625" width="8.7109375" style="76" customWidth="1"/>
    <col min="15626" max="15626" width="2.7109375" style="76" customWidth="1"/>
    <col min="15627" max="15628" width="8.7109375" style="76" customWidth="1"/>
    <col min="15629" max="15629" width="3.5703125" style="76" customWidth="1"/>
    <col min="15630" max="15872" width="11.42578125" style="76"/>
    <col min="15873" max="15873" width="42.7109375" style="76" customWidth="1"/>
    <col min="15874" max="15875" width="8.7109375" style="76" customWidth="1"/>
    <col min="15876" max="15876" width="2.7109375" style="76" customWidth="1"/>
    <col min="15877" max="15878" width="8.7109375" style="76" customWidth="1"/>
    <col min="15879" max="15879" width="2.7109375" style="76" customWidth="1"/>
    <col min="15880" max="15881" width="8.7109375" style="76" customWidth="1"/>
    <col min="15882" max="15882" width="2.7109375" style="76" customWidth="1"/>
    <col min="15883" max="15884" width="8.7109375" style="76" customWidth="1"/>
    <col min="15885" max="15885" width="3.5703125" style="76" customWidth="1"/>
    <col min="15886" max="16128" width="11.42578125" style="76"/>
    <col min="16129" max="16129" width="42.7109375" style="76" customWidth="1"/>
    <col min="16130" max="16131" width="8.7109375" style="76" customWidth="1"/>
    <col min="16132" max="16132" width="2.7109375" style="76" customWidth="1"/>
    <col min="16133" max="16134" width="8.7109375" style="76" customWidth="1"/>
    <col min="16135" max="16135" width="2.7109375" style="76" customWidth="1"/>
    <col min="16136" max="16137" width="8.7109375" style="76" customWidth="1"/>
    <col min="16138" max="16138" width="2.7109375" style="76" customWidth="1"/>
    <col min="16139" max="16140" width="8.7109375" style="76" customWidth="1"/>
    <col min="16141" max="16141" width="3.5703125" style="76" customWidth="1"/>
    <col min="16142" max="16384" width="11.42578125" style="76"/>
  </cols>
  <sheetData>
    <row r="1" spans="1:13" ht="13.15" customHeight="1">
      <c r="A1" s="72" t="s">
        <v>222</v>
      </c>
      <c r="E1" s="73"/>
      <c r="G1" s="73"/>
      <c r="H1" s="73"/>
      <c r="J1" s="73"/>
      <c r="K1" s="73"/>
    </row>
    <row r="2" spans="1:13" ht="13.15" customHeight="1">
      <c r="A2" s="72" t="s">
        <v>223</v>
      </c>
      <c r="E2" s="73"/>
      <c r="G2" s="73"/>
      <c r="H2" s="73"/>
      <c r="J2" s="73"/>
      <c r="K2" s="73"/>
    </row>
    <row r="3" spans="1:13" ht="8.25" customHeight="1"/>
    <row r="4" spans="1:13" ht="13.15" customHeight="1">
      <c r="A4" s="78" t="s">
        <v>622</v>
      </c>
    </row>
    <row r="5" spans="1:13" ht="10.5" customHeight="1" thickBot="1">
      <c r="L5" s="74"/>
      <c r="M5" s="77"/>
    </row>
    <row r="6" spans="1:13" ht="11.25" customHeight="1">
      <c r="A6" s="79"/>
      <c r="B6" s="79"/>
      <c r="C6" s="79"/>
      <c r="D6" s="79"/>
      <c r="E6" s="80"/>
      <c r="F6" s="81"/>
      <c r="G6" s="80"/>
      <c r="H6" s="80"/>
      <c r="I6" s="81"/>
      <c r="J6" s="80"/>
      <c r="K6" s="80"/>
      <c r="L6" s="81"/>
      <c r="M6" s="80"/>
    </row>
    <row r="7" spans="1:13" ht="12" customHeight="1">
      <c r="A7" s="78" t="s">
        <v>81</v>
      </c>
      <c r="B7" s="292" t="s">
        <v>82</v>
      </c>
      <c r="C7" s="292"/>
      <c r="D7" s="78"/>
      <c r="E7" s="293" t="s">
        <v>380</v>
      </c>
      <c r="F7" s="293"/>
      <c r="G7" s="82"/>
      <c r="H7" s="293" t="s">
        <v>422</v>
      </c>
      <c r="I7" s="293"/>
      <c r="J7" s="82"/>
      <c r="K7" s="293" t="s">
        <v>423</v>
      </c>
      <c r="L7" s="294"/>
    </row>
    <row r="8" spans="1:13" ht="15" customHeight="1">
      <c r="A8" s="82" t="s">
        <v>428</v>
      </c>
      <c r="B8" s="77" t="s">
        <v>86</v>
      </c>
      <c r="C8" s="77" t="s">
        <v>87</v>
      </c>
      <c r="D8" s="77"/>
      <c r="E8" s="77" t="s">
        <v>86</v>
      </c>
      <c r="F8" s="74" t="s">
        <v>87</v>
      </c>
      <c r="H8" s="77" t="s">
        <v>86</v>
      </c>
      <c r="I8" s="74" t="s">
        <v>87</v>
      </c>
      <c r="K8" s="77" t="s">
        <v>86</v>
      </c>
      <c r="L8" s="74" t="s">
        <v>87</v>
      </c>
    </row>
    <row r="9" spans="1:13" ht="9.75" customHeight="1" thickBot="1">
      <c r="A9" s="83"/>
      <c r="B9" s="83"/>
      <c r="C9" s="83"/>
      <c r="D9" s="83"/>
      <c r="E9" s="84"/>
      <c r="F9" s="85"/>
      <c r="G9" s="84"/>
      <c r="H9" s="84"/>
      <c r="I9" s="85"/>
      <c r="J9" s="84"/>
      <c r="K9" s="84"/>
    </row>
    <row r="10" spans="1:13" ht="9.75" customHeight="1">
      <c r="E10" s="86"/>
      <c r="G10" s="86"/>
      <c r="H10" s="86"/>
      <c r="J10" s="86"/>
      <c r="K10" s="86"/>
      <c r="L10" s="81"/>
      <c r="M10" s="80"/>
    </row>
    <row r="11" spans="1:13" ht="13.15" customHeight="1">
      <c r="A11" s="87" t="s">
        <v>164</v>
      </c>
      <c r="B11" s="88">
        <f>IF($A11&lt;&gt;"",B13+B95,"")</f>
        <v>315</v>
      </c>
      <c r="C11" s="89">
        <f>SUM(C13+C95)</f>
        <v>100</v>
      </c>
      <c r="D11" s="87"/>
      <c r="E11" s="86">
        <f>SUM(E13+E95)</f>
        <v>6</v>
      </c>
      <c r="F11" s="74">
        <f>IF($A11&lt;&gt;"",E11/$B11*100,"")</f>
        <v>1.9047619047619049</v>
      </c>
      <c r="G11" s="86"/>
      <c r="H11" s="86">
        <f>SUM(H13+H95)</f>
        <v>156</v>
      </c>
      <c r="I11" s="74">
        <f t="shared" ref="I11:I74" si="0">IF($A11&lt;&gt;"",H11/$B11*100,"")</f>
        <v>49.523809523809526</v>
      </c>
      <c r="J11" s="86"/>
      <c r="K11" s="86">
        <f>SUM(K13+K95)</f>
        <v>153</v>
      </c>
      <c r="L11" s="74">
        <f t="shared" ref="L11:L74" si="1">IF($A11&lt;&gt;"",K11/$B11*100,"")</f>
        <v>48.571428571428569</v>
      </c>
    </row>
    <row r="12" spans="1:13" ht="10.5" customHeight="1">
      <c r="B12" s="88" t="str">
        <f>IF($A12&lt;&gt;"",E12+H12+K12,"")</f>
        <v/>
      </c>
      <c r="C12" s="89" t="str">
        <f>IF(A12&lt;&gt;0,B12/$B$11*100,"")</f>
        <v/>
      </c>
      <c r="E12" s="86"/>
      <c r="F12" s="74" t="str">
        <f t="shared" ref="F12:F75" si="2">IF($A12&lt;&gt;"",E12/$B12*100,"")</f>
        <v/>
      </c>
      <c r="G12" s="86"/>
      <c r="H12" s="86"/>
      <c r="I12" s="74" t="str">
        <f t="shared" si="0"/>
        <v/>
      </c>
      <c r="J12" s="86"/>
      <c r="K12" s="86"/>
      <c r="L12" s="74" t="str">
        <f t="shared" si="1"/>
        <v/>
      </c>
    </row>
    <row r="13" spans="1:13" ht="13.15" customHeight="1">
      <c r="A13" s="87" t="s">
        <v>424</v>
      </c>
      <c r="B13" s="88">
        <f t="shared" ref="B13:B76" si="3">IF($A13&lt;&gt;"",E13+H13+K13,"")</f>
        <v>164</v>
      </c>
      <c r="C13" s="89">
        <f>IF($A13&lt;&gt;0,B13/$B$11*100,"")</f>
        <v>52.06349206349207</v>
      </c>
      <c r="D13" s="87"/>
      <c r="E13" s="86">
        <f>SUM(E15+E26+E34+E60+E72+E79+E93)</f>
        <v>3</v>
      </c>
      <c r="F13" s="74">
        <f t="shared" si="2"/>
        <v>1.8292682926829267</v>
      </c>
      <c r="G13" s="86"/>
      <c r="H13" s="86">
        <f>SUM(H15+H26+H34+H60+H72+H79+H93)</f>
        <v>77</v>
      </c>
      <c r="I13" s="74">
        <f t="shared" si="0"/>
        <v>46.951219512195117</v>
      </c>
      <c r="J13" s="86"/>
      <c r="K13" s="86">
        <f>SUM(K15+K26+K34+K60+K72+K79+K93)</f>
        <v>84</v>
      </c>
      <c r="L13" s="74">
        <f t="shared" si="1"/>
        <v>51.219512195121951</v>
      </c>
    </row>
    <row r="14" spans="1:13" ht="10.5" customHeight="1">
      <c r="B14" s="88" t="str">
        <f t="shared" si="3"/>
        <v/>
      </c>
      <c r="C14" s="89" t="str">
        <f t="shared" ref="C14:C77" si="4">IF($A14&lt;&gt;0,B14/$B$11*100,"")</f>
        <v/>
      </c>
      <c r="E14" s="86"/>
      <c r="F14" s="74" t="str">
        <f t="shared" si="2"/>
        <v/>
      </c>
      <c r="G14" s="86"/>
      <c r="H14" s="86"/>
      <c r="I14" s="74" t="str">
        <f t="shared" si="0"/>
        <v/>
      </c>
      <c r="J14" s="86"/>
      <c r="K14" s="86"/>
      <c r="L14" s="74" t="str">
        <f t="shared" si="1"/>
        <v/>
      </c>
    </row>
    <row r="15" spans="1:13" ht="13.15" customHeight="1">
      <c r="A15" s="87" t="s">
        <v>166</v>
      </c>
      <c r="B15" s="88">
        <f t="shared" si="3"/>
        <v>37</v>
      </c>
      <c r="C15" s="89">
        <f t="shared" si="4"/>
        <v>11.746031746031745</v>
      </c>
      <c r="D15" s="87"/>
      <c r="E15" s="86">
        <f>SUM(E16+E21)</f>
        <v>0</v>
      </c>
      <c r="F15" s="74">
        <f t="shared" si="2"/>
        <v>0</v>
      </c>
      <c r="G15" s="86"/>
      <c r="H15" s="86">
        <f>SUM(H16+H21)</f>
        <v>20</v>
      </c>
      <c r="I15" s="74">
        <f t="shared" si="0"/>
        <v>54.054054054054056</v>
      </c>
      <c r="J15" s="86"/>
      <c r="K15" s="86">
        <f>SUM(K16+K21)</f>
        <v>17</v>
      </c>
      <c r="L15" s="74">
        <f t="shared" si="1"/>
        <v>45.945945945945951</v>
      </c>
    </row>
    <row r="16" spans="1:13" ht="13.15" customHeight="1">
      <c r="A16" s="72" t="s">
        <v>95</v>
      </c>
      <c r="B16" s="88">
        <f t="shared" si="3"/>
        <v>29</v>
      </c>
      <c r="C16" s="89">
        <f t="shared" si="4"/>
        <v>9.2063492063492074</v>
      </c>
      <c r="E16" s="86">
        <f>SUM(E17:E19)</f>
        <v>0</v>
      </c>
      <c r="F16" s="74">
        <f t="shared" si="2"/>
        <v>0</v>
      </c>
      <c r="G16" s="86"/>
      <c r="H16" s="86">
        <f>SUM(H17:H19)</f>
        <v>15</v>
      </c>
      <c r="I16" s="74">
        <f t="shared" si="0"/>
        <v>51.724137931034484</v>
      </c>
      <c r="J16" s="86"/>
      <c r="K16" s="86">
        <f>SUM(K17:K19)</f>
        <v>14</v>
      </c>
      <c r="L16" s="74">
        <f t="shared" si="1"/>
        <v>48.275862068965516</v>
      </c>
    </row>
    <row r="17" spans="1:12" ht="13.15" customHeight="1">
      <c r="A17" s="72" t="s">
        <v>96</v>
      </c>
      <c r="B17" s="88">
        <f>IF($A17&lt;&gt;"",E17+H17+K17,"")</f>
        <v>2</v>
      </c>
      <c r="C17" s="89">
        <f t="shared" si="4"/>
        <v>0.63492063492063489</v>
      </c>
      <c r="E17" s="90"/>
      <c r="F17" s="74">
        <f t="shared" si="2"/>
        <v>0</v>
      </c>
      <c r="G17" s="90"/>
      <c r="H17" s="90">
        <v>1</v>
      </c>
      <c r="I17" s="74">
        <f t="shared" si="0"/>
        <v>50</v>
      </c>
      <c r="J17" s="90"/>
      <c r="K17" s="90">
        <v>1</v>
      </c>
      <c r="L17" s="74">
        <f t="shared" si="1"/>
        <v>50</v>
      </c>
    </row>
    <row r="18" spans="1:12" ht="13.15" customHeight="1">
      <c r="A18" s="72" t="s">
        <v>97</v>
      </c>
      <c r="B18" s="88">
        <f t="shared" si="3"/>
        <v>13</v>
      </c>
      <c r="C18" s="89">
        <f t="shared" si="4"/>
        <v>4.1269841269841265</v>
      </c>
      <c r="E18" s="90"/>
      <c r="F18" s="74">
        <f t="shared" si="2"/>
        <v>0</v>
      </c>
      <c r="G18" s="90"/>
      <c r="H18" s="90">
        <v>7</v>
      </c>
      <c r="I18" s="74">
        <f t="shared" si="0"/>
        <v>53.846153846153847</v>
      </c>
      <c r="J18" s="90"/>
      <c r="K18" s="90">
        <v>6</v>
      </c>
      <c r="L18" s="74">
        <f t="shared" si="1"/>
        <v>46.153846153846153</v>
      </c>
    </row>
    <row r="19" spans="1:12" ht="13.15" customHeight="1">
      <c r="A19" s="72" t="s">
        <v>98</v>
      </c>
      <c r="B19" s="88">
        <f>IF($A19&lt;&gt;"",E19+H19+K19,"")</f>
        <v>14</v>
      </c>
      <c r="C19" s="89">
        <f t="shared" si="4"/>
        <v>4.4444444444444446</v>
      </c>
      <c r="E19" s="90"/>
      <c r="F19" s="74">
        <f t="shared" si="2"/>
        <v>0</v>
      </c>
      <c r="G19" s="90"/>
      <c r="H19" s="90">
        <v>7</v>
      </c>
      <c r="I19" s="74">
        <f t="shared" si="0"/>
        <v>50</v>
      </c>
      <c r="J19" s="90"/>
      <c r="K19" s="90">
        <v>7</v>
      </c>
      <c r="L19" s="74">
        <f t="shared" si="1"/>
        <v>50</v>
      </c>
    </row>
    <row r="20" spans="1:12" ht="10.5" customHeight="1">
      <c r="B20" s="88" t="str">
        <f t="shared" si="3"/>
        <v/>
      </c>
      <c r="C20" s="89" t="str">
        <f t="shared" si="4"/>
        <v/>
      </c>
      <c r="E20" s="86"/>
      <c r="F20" s="74" t="str">
        <f t="shared" si="2"/>
        <v/>
      </c>
      <c r="G20" s="86"/>
      <c r="H20" s="86"/>
      <c r="I20" s="74" t="str">
        <f t="shared" si="0"/>
        <v/>
      </c>
      <c r="J20" s="86"/>
      <c r="K20" s="86"/>
      <c r="L20" s="74" t="str">
        <f t="shared" si="1"/>
        <v/>
      </c>
    </row>
    <row r="21" spans="1:12" ht="13.15" customHeight="1">
      <c r="A21" s="72" t="s">
        <v>429</v>
      </c>
      <c r="B21" s="88">
        <f t="shared" si="3"/>
        <v>8</v>
      </c>
      <c r="C21" s="89">
        <f t="shared" si="4"/>
        <v>2.5396825396825395</v>
      </c>
      <c r="E21" s="86">
        <f>SUM(E22:E24)</f>
        <v>0</v>
      </c>
      <c r="F21" s="74">
        <f t="shared" si="2"/>
        <v>0</v>
      </c>
      <c r="G21" s="86"/>
      <c r="H21" s="86">
        <f>SUM(H22:H24)</f>
        <v>5</v>
      </c>
      <c r="I21" s="74">
        <f t="shared" si="0"/>
        <v>62.5</v>
      </c>
      <c r="J21" s="86"/>
      <c r="K21" s="86">
        <f>SUM(K22:K24)</f>
        <v>3</v>
      </c>
      <c r="L21" s="74">
        <f t="shared" si="1"/>
        <v>37.5</v>
      </c>
    </row>
    <row r="22" spans="1:12" ht="13.15" customHeight="1">
      <c r="A22" s="72" t="s">
        <v>100</v>
      </c>
      <c r="B22" s="88">
        <f>IF($A22&lt;&gt;"",E22+H22+K22,"")</f>
        <v>4</v>
      </c>
      <c r="C22" s="89">
        <f t="shared" si="4"/>
        <v>1.2698412698412698</v>
      </c>
      <c r="E22" s="90"/>
      <c r="F22" s="74">
        <f t="shared" si="2"/>
        <v>0</v>
      </c>
      <c r="G22" s="90"/>
      <c r="H22" s="90">
        <v>2</v>
      </c>
      <c r="I22" s="74">
        <f t="shared" si="0"/>
        <v>50</v>
      </c>
      <c r="J22" s="90"/>
      <c r="K22" s="90">
        <v>2</v>
      </c>
      <c r="L22" s="74">
        <f t="shared" si="1"/>
        <v>50</v>
      </c>
    </row>
    <row r="23" spans="1:12" ht="13.15" customHeight="1">
      <c r="A23" s="72" t="s">
        <v>101</v>
      </c>
      <c r="B23" s="88">
        <f t="shared" si="3"/>
        <v>2</v>
      </c>
      <c r="C23" s="89">
        <f t="shared" si="4"/>
        <v>0.63492063492063489</v>
      </c>
      <c r="E23" s="90"/>
      <c r="F23" s="74">
        <f t="shared" si="2"/>
        <v>0</v>
      </c>
      <c r="G23" s="90"/>
      <c r="H23" s="90">
        <v>1</v>
      </c>
      <c r="I23" s="74">
        <f t="shared" si="0"/>
        <v>50</v>
      </c>
      <c r="J23" s="90"/>
      <c r="K23" s="90">
        <v>1</v>
      </c>
      <c r="L23" s="74">
        <f t="shared" si="1"/>
        <v>50</v>
      </c>
    </row>
    <row r="24" spans="1:12" ht="13.15" customHeight="1">
      <c r="A24" s="72" t="s">
        <v>102</v>
      </c>
      <c r="B24" s="88">
        <f>IF($A24&lt;&gt;"",E24+H24+K24,"")</f>
        <v>2</v>
      </c>
      <c r="C24" s="89">
        <f t="shared" si="4"/>
        <v>0.63492063492063489</v>
      </c>
      <c r="E24" s="90"/>
      <c r="F24" s="74">
        <f t="shared" si="2"/>
        <v>0</v>
      </c>
      <c r="G24" s="90"/>
      <c r="H24" s="90">
        <v>2</v>
      </c>
      <c r="I24" s="74">
        <f t="shared" si="0"/>
        <v>100</v>
      </c>
      <c r="J24" s="90"/>
      <c r="K24" s="90"/>
      <c r="L24" s="74">
        <f t="shared" si="1"/>
        <v>0</v>
      </c>
    </row>
    <row r="25" spans="1:12" ht="10.5" customHeight="1">
      <c r="B25" s="88" t="str">
        <f t="shared" si="3"/>
        <v/>
      </c>
      <c r="C25" s="89" t="str">
        <f t="shared" si="4"/>
        <v/>
      </c>
      <c r="E25" s="86"/>
      <c r="F25" s="74" t="str">
        <f t="shared" si="2"/>
        <v/>
      </c>
      <c r="G25" s="86"/>
      <c r="H25" s="86"/>
      <c r="I25" s="74" t="str">
        <f t="shared" si="0"/>
        <v/>
      </c>
      <c r="J25" s="86"/>
      <c r="K25" s="86"/>
      <c r="L25" s="74" t="str">
        <f t="shared" si="1"/>
        <v/>
      </c>
    </row>
    <row r="26" spans="1:12" ht="13.15" customHeight="1">
      <c r="A26" s="87" t="s">
        <v>185</v>
      </c>
      <c r="B26" s="88">
        <f t="shared" si="3"/>
        <v>15</v>
      </c>
      <c r="C26" s="89">
        <f t="shared" si="4"/>
        <v>4.7619047619047619</v>
      </c>
      <c r="D26" s="87"/>
      <c r="E26" s="86">
        <f t="shared" ref="E26:K26" si="5">SUM(E27)</f>
        <v>0</v>
      </c>
      <c r="F26" s="74">
        <f t="shared" si="2"/>
        <v>0</v>
      </c>
      <c r="G26" s="86"/>
      <c r="H26" s="86">
        <f t="shared" si="5"/>
        <v>8</v>
      </c>
      <c r="I26" s="74">
        <f t="shared" si="0"/>
        <v>53.333333333333336</v>
      </c>
      <c r="J26" s="86"/>
      <c r="K26" s="86">
        <f t="shared" si="5"/>
        <v>7</v>
      </c>
      <c r="L26" s="74">
        <f t="shared" si="1"/>
        <v>46.666666666666664</v>
      </c>
    </row>
    <row r="27" spans="1:12" ht="13.15" customHeight="1">
      <c r="A27" s="72" t="s">
        <v>430</v>
      </c>
      <c r="B27" s="88">
        <f>IF($A27&lt;&gt;"",E27+H27+K27,"")</f>
        <v>15</v>
      </c>
      <c r="C27" s="89">
        <f t="shared" si="4"/>
        <v>4.7619047619047619</v>
      </c>
      <c r="E27" s="86">
        <f>SUM(E28:E32)</f>
        <v>0</v>
      </c>
      <c r="F27" s="74">
        <f t="shared" si="2"/>
        <v>0</v>
      </c>
      <c r="G27" s="86"/>
      <c r="H27" s="86">
        <f>SUM(H28:H32)</f>
        <v>8</v>
      </c>
      <c r="I27" s="74">
        <f t="shared" si="0"/>
        <v>53.333333333333336</v>
      </c>
      <c r="J27" s="86"/>
      <c r="K27" s="86">
        <f>SUM(K28:K32)</f>
        <v>7</v>
      </c>
      <c r="L27" s="74">
        <f t="shared" si="1"/>
        <v>46.666666666666664</v>
      </c>
    </row>
    <row r="28" spans="1:12" ht="13.15" customHeight="1">
      <c r="A28" s="72" t="s">
        <v>104</v>
      </c>
      <c r="B28" s="88">
        <f t="shared" si="3"/>
        <v>2</v>
      </c>
      <c r="C28" s="89">
        <f t="shared" si="4"/>
        <v>0.63492063492063489</v>
      </c>
      <c r="E28" s="90"/>
      <c r="F28" s="74">
        <f t="shared" si="2"/>
        <v>0</v>
      </c>
      <c r="G28" s="90"/>
      <c r="H28" s="90">
        <v>1</v>
      </c>
      <c r="I28" s="74">
        <f t="shared" si="0"/>
        <v>50</v>
      </c>
      <c r="J28" s="90"/>
      <c r="K28" s="90">
        <v>1</v>
      </c>
      <c r="L28" s="74">
        <f t="shared" si="1"/>
        <v>50</v>
      </c>
    </row>
    <row r="29" spans="1:12" ht="13.15" customHeight="1">
      <c r="A29" s="72" t="s">
        <v>105</v>
      </c>
      <c r="B29" s="88">
        <f t="shared" si="3"/>
        <v>3</v>
      </c>
      <c r="C29" s="89">
        <f t="shared" si="4"/>
        <v>0.95238095238095244</v>
      </c>
      <c r="E29" s="90"/>
      <c r="F29" s="74">
        <f t="shared" si="2"/>
        <v>0</v>
      </c>
      <c r="G29" s="90"/>
      <c r="H29" s="90">
        <v>2</v>
      </c>
      <c r="I29" s="74">
        <f t="shared" si="0"/>
        <v>66.666666666666657</v>
      </c>
      <c r="J29" s="90"/>
      <c r="K29" s="90">
        <v>1</v>
      </c>
      <c r="L29" s="74">
        <f t="shared" si="1"/>
        <v>33.333333333333329</v>
      </c>
    </row>
    <row r="30" spans="1:12" ht="13.15" customHeight="1">
      <c r="A30" s="72" t="s">
        <v>106</v>
      </c>
      <c r="B30" s="88">
        <f t="shared" si="3"/>
        <v>2</v>
      </c>
      <c r="C30" s="89">
        <f t="shared" si="4"/>
        <v>0.63492063492063489</v>
      </c>
      <c r="E30" s="90"/>
      <c r="F30" s="74">
        <f t="shared" si="2"/>
        <v>0</v>
      </c>
      <c r="G30" s="90"/>
      <c r="H30" s="90">
        <v>1</v>
      </c>
      <c r="I30" s="74">
        <f t="shared" si="0"/>
        <v>50</v>
      </c>
      <c r="J30" s="90"/>
      <c r="K30" s="90">
        <v>1</v>
      </c>
      <c r="L30" s="74">
        <f t="shared" si="1"/>
        <v>50</v>
      </c>
    </row>
    <row r="31" spans="1:12" ht="13.15" customHeight="1">
      <c r="A31" s="72" t="s">
        <v>107</v>
      </c>
      <c r="B31" s="88">
        <f t="shared" si="3"/>
        <v>6</v>
      </c>
      <c r="C31" s="89">
        <f t="shared" si="4"/>
        <v>1.9047619047619049</v>
      </c>
      <c r="E31" s="90"/>
      <c r="F31" s="74">
        <f t="shared" si="2"/>
        <v>0</v>
      </c>
      <c r="G31" s="90"/>
      <c r="H31" s="90">
        <v>3</v>
      </c>
      <c r="I31" s="74">
        <f t="shared" si="0"/>
        <v>50</v>
      </c>
      <c r="J31" s="90"/>
      <c r="K31" s="90">
        <v>3</v>
      </c>
      <c r="L31" s="74">
        <f t="shared" si="1"/>
        <v>50</v>
      </c>
    </row>
    <row r="32" spans="1:12" ht="13.15" customHeight="1">
      <c r="A32" s="72" t="s">
        <v>108</v>
      </c>
      <c r="B32" s="88">
        <f t="shared" si="3"/>
        <v>2</v>
      </c>
      <c r="C32" s="89">
        <f t="shared" si="4"/>
        <v>0.63492063492063489</v>
      </c>
      <c r="E32" s="90"/>
      <c r="F32" s="74">
        <f t="shared" si="2"/>
        <v>0</v>
      </c>
      <c r="G32" s="90"/>
      <c r="H32" s="90">
        <v>1</v>
      </c>
      <c r="I32" s="74">
        <f t="shared" si="0"/>
        <v>50</v>
      </c>
      <c r="J32" s="90"/>
      <c r="K32" s="90">
        <v>1</v>
      </c>
      <c r="L32" s="74">
        <f t="shared" si="1"/>
        <v>50</v>
      </c>
    </row>
    <row r="33" spans="1:12" ht="10.5" customHeight="1">
      <c r="B33" s="88" t="str">
        <f t="shared" si="3"/>
        <v/>
      </c>
      <c r="C33" s="89" t="str">
        <f t="shared" si="4"/>
        <v/>
      </c>
      <c r="E33" s="86"/>
      <c r="F33" s="74" t="str">
        <f t="shared" si="2"/>
        <v/>
      </c>
      <c r="G33" s="86"/>
      <c r="H33" s="86"/>
      <c r="I33" s="74" t="str">
        <f t="shared" si="0"/>
        <v/>
      </c>
      <c r="J33" s="86"/>
      <c r="K33" s="86"/>
      <c r="L33" s="74" t="str">
        <f t="shared" si="1"/>
        <v/>
      </c>
    </row>
    <row r="34" spans="1:12" ht="13.15" customHeight="1">
      <c r="A34" s="87" t="s">
        <v>167</v>
      </c>
      <c r="B34" s="88">
        <f t="shared" si="3"/>
        <v>71</v>
      </c>
      <c r="C34" s="89">
        <f t="shared" si="4"/>
        <v>22.539682539682541</v>
      </c>
      <c r="D34" s="87"/>
      <c r="E34" s="86">
        <f>SUM(E35+E37+E44+E50)</f>
        <v>2</v>
      </c>
      <c r="F34" s="74">
        <f t="shared" si="2"/>
        <v>2.8169014084507045</v>
      </c>
      <c r="G34" s="86"/>
      <c r="H34" s="86">
        <f>SUM(H35+H37+H44+H50)</f>
        <v>35</v>
      </c>
      <c r="I34" s="74">
        <f t="shared" si="0"/>
        <v>49.295774647887328</v>
      </c>
      <c r="J34" s="86"/>
      <c r="K34" s="86">
        <f>SUM(K35+K37+K44+K50)</f>
        <v>34</v>
      </c>
      <c r="L34" s="74">
        <f t="shared" si="1"/>
        <v>47.887323943661968</v>
      </c>
    </row>
    <row r="35" spans="1:12" ht="13.15" customHeight="1">
      <c r="A35" s="72" t="s">
        <v>123</v>
      </c>
      <c r="B35" s="88">
        <f t="shared" si="3"/>
        <v>2</v>
      </c>
      <c r="C35" s="89">
        <f t="shared" si="4"/>
        <v>0.63492063492063489</v>
      </c>
      <c r="E35" s="91"/>
      <c r="F35" s="74">
        <f t="shared" si="2"/>
        <v>0</v>
      </c>
      <c r="G35" s="91"/>
      <c r="H35" s="91">
        <v>1</v>
      </c>
      <c r="I35" s="74">
        <f t="shared" si="0"/>
        <v>50</v>
      </c>
      <c r="J35" s="91"/>
      <c r="K35" s="91">
        <v>1</v>
      </c>
      <c r="L35" s="74">
        <f t="shared" si="1"/>
        <v>50</v>
      </c>
    </row>
    <row r="36" spans="1:12" ht="10.5" customHeight="1">
      <c r="B36" s="88" t="str">
        <f t="shared" si="3"/>
        <v/>
      </c>
      <c r="C36" s="89" t="str">
        <f t="shared" si="4"/>
        <v/>
      </c>
      <c r="E36" s="86"/>
      <c r="F36" s="74" t="str">
        <f t="shared" si="2"/>
        <v/>
      </c>
      <c r="G36" s="86"/>
      <c r="H36" s="86"/>
      <c r="I36" s="74" t="str">
        <f t="shared" si="0"/>
        <v/>
      </c>
      <c r="J36" s="86"/>
      <c r="K36" s="86"/>
      <c r="L36" s="74" t="str">
        <f t="shared" si="1"/>
        <v/>
      </c>
    </row>
    <row r="37" spans="1:12" ht="13.15" customHeight="1">
      <c r="A37" s="72" t="s">
        <v>431</v>
      </c>
      <c r="B37" s="88">
        <f t="shared" si="3"/>
        <v>25</v>
      </c>
      <c r="C37" s="89">
        <f t="shared" si="4"/>
        <v>7.9365079365079358</v>
      </c>
      <c r="E37" s="86">
        <f>SUM(E38:E42)</f>
        <v>0</v>
      </c>
      <c r="F37" s="74">
        <f t="shared" si="2"/>
        <v>0</v>
      </c>
      <c r="G37" s="86"/>
      <c r="H37" s="86">
        <f>SUM(H38:H42)</f>
        <v>15</v>
      </c>
      <c r="I37" s="74">
        <f t="shared" si="0"/>
        <v>60</v>
      </c>
      <c r="J37" s="86"/>
      <c r="K37" s="86">
        <f>SUM(K38:K42)</f>
        <v>10</v>
      </c>
      <c r="L37" s="74">
        <f t="shared" si="1"/>
        <v>40</v>
      </c>
    </row>
    <row r="38" spans="1:12" ht="13.15" customHeight="1">
      <c r="A38" s="72" t="s">
        <v>502</v>
      </c>
      <c r="B38" s="88">
        <f t="shared" si="3"/>
        <v>1</v>
      </c>
      <c r="C38" s="89">
        <f t="shared" si="4"/>
        <v>0.31746031746031744</v>
      </c>
      <c r="E38" s="90"/>
      <c r="G38" s="90"/>
      <c r="H38" s="90"/>
      <c r="J38" s="90"/>
      <c r="K38" s="90">
        <v>1</v>
      </c>
      <c r="L38" s="74">
        <f t="shared" si="1"/>
        <v>100</v>
      </c>
    </row>
    <row r="39" spans="1:12" ht="15" customHeight="1">
      <c r="A39" s="72" t="s">
        <v>432</v>
      </c>
      <c r="B39" s="88">
        <f t="shared" si="3"/>
        <v>17</v>
      </c>
      <c r="C39" s="89">
        <f t="shared" si="4"/>
        <v>5.3968253968253972</v>
      </c>
      <c r="E39" s="90"/>
      <c r="F39" s="74">
        <f t="shared" si="2"/>
        <v>0</v>
      </c>
      <c r="G39" s="90"/>
      <c r="H39" s="90">
        <v>10</v>
      </c>
      <c r="I39" s="74">
        <f t="shared" si="0"/>
        <v>58.82352941176471</v>
      </c>
      <c r="J39" s="90"/>
      <c r="K39" s="90">
        <v>7</v>
      </c>
      <c r="L39" s="74">
        <f t="shared" si="1"/>
        <v>41.17647058823529</v>
      </c>
    </row>
    <row r="40" spans="1:12" ht="13.15" customHeight="1">
      <c r="A40" s="72" t="s">
        <v>127</v>
      </c>
      <c r="B40" s="88">
        <f t="shared" si="3"/>
        <v>3</v>
      </c>
      <c r="C40" s="89">
        <f t="shared" si="4"/>
        <v>0.95238095238095244</v>
      </c>
      <c r="E40" s="90"/>
      <c r="F40" s="74">
        <f t="shared" si="2"/>
        <v>0</v>
      </c>
      <c r="G40" s="90"/>
      <c r="H40" s="90">
        <v>2</v>
      </c>
      <c r="I40" s="74">
        <f t="shared" si="0"/>
        <v>66.666666666666657</v>
      </c>
      <c r="J40" s="90"/>
      <c r="K40" s="90">
        <v>1</v>
      </c>
      <c r="L40" s="74">
        <f t="shared" si="1"/>
        <v>33.333333333333329</v>
      </c>
    </row>
    <row r="41" spans="1:12" ht="13.15" customHeight="1">
      <c r="A41" s="72" t="s">
        <v>433</v>
      </c>
      <c r="B41" s="88">
        <f t="shared" si="3"/>
        <v>2</v>
      </c>
      <c r="C41" s="89">
        <f t="shared" si="4"/>
        <v>0.63492063492063489</v>
      </c>
      <c r="E41" s="90"/>
      <c r="F41" s="74">
        <f t="shared" si="2"/>
        <v>0</v>
      </c>
      <c r="G41" s="90"/>
      <c r="H41" s="90">
        <v>2</v>
      </c>
      <c r="I41" s="74">
        <f t="shared" si="0"/>
        <v>100</v>
      </c>
      <c r="J41" s="90"/>
      <c r="K41" s="90"/>
      <c r="L41" s="74">
        <f t="shared" si="1"/>
        <v>0</v>
      </c>
    </row>
    <row r="42" spans="1:12" ht="13.15" customHeight="1">
      <c r="A42" s="72" t="s">
        <v>129</v>
      </c>
      <c r="B42" s="88">
        <f t="shared" si="3"/>
        <v>2</v>
      </c>
      <c r="C42" s="89">
        <f t="shared" si="4"/>
        <v>0.63492063492063489</v>
      </c>
      <c r="E42" s="90"/>
      <c r="F42" s="74">
        <f t="shared" si="2"/>
        <v>0</v>
      </c>
      <c r="G42" s="90"/>
      <c r="H42" s="90">
        <v>1</v>
      </c>
      <c r="I42" s="74">
        <f t="shared" si="0"/>
        <v>50</v>
      </c>
      <c r="J42" s="90"/>
      <c r="K42" s="90">
        <v>1</v>
      </c>
      <c r="L42" s="74">
        <f t="shared" si="1"/>
        <v>50</v>
      </c>
    </row>
    <row r="43" spans="1:12" ht="10.5" customHeight="1">
      <c r="B43" s="88" t="str">
        <f t="shared" si="3"/>
        <v/>
      </c>
      <c r="C43" s="89" t="str">
        <f t="shared" si="4"/>
        <v/>
      </c>
      <c r="E43" s="86"/>
      <c r="F43" s="74" t="str">
        <f t="shared" si="2"/>
        <v/>
      </c>
      <c r="G43" s="86"/>
      <c r="H43" s="86"/>
      <c r="I43" s="74" t="str">
        <f t="shared" si="0"/>
        <v/>
      </c>
      <c r="J43" s="86"/>
      <c r="K43" s="86"/>
      <c r="L43" s="74" t="str">
        <f t="shared" si="1"/>
        <v/>
      </c>
    </row>
    <row r="44" spans="1:12" ht="13.15" customHeight="1">
      <c r="A44" s="72" t="s">
        <v>109</v>
      </c>
      <c r="B44" s="88">
        <f t="shared" si="3"/>
        <v>17</v>
      </c>
      <c r="C44" s="89">
        <f t="shared" si="4"/>
        <v>5.3968253968253972</v>
      </c>
      <c r="E44" s="86">
        <f t="shared" ref="E44:K44" si="6">SUM(E45:E48)</f>
        <v>2</v>
      </c>
      <c r="F44" s="74">
        <f t="shared" si="2"/>
        <v>11.76470588235294</v>
      </c>
      <c r="G44" s="86"/>
      <c r="H44" s="86">
        <f t="shared" si="6"/>
        <v>6</v>
      </c>
      <c r="I44" s="74">
        <f t="shared" si="0"/>
        <v>35.294117647058826</v>
      </c>
      <c r="J44" s="86"/>
      <c r="K44" s="86">
        <f t="shared" si="6"/>
        <v>9</v>
      </c>
      <c r="L44" s="74">
        <f t="shared" si="1"/>
        <v>52.941176470588239</v>
      </c>
    </row>
    <row r="45" spans="1:12" ht="13.15" customHeight="1">
      <c r="A45" s="72" t="s">
        <v>434</v>
      </c>
      <c r="B45" s="88">
        <f t="shared" si="3"/>
        <v>4</v>
      </c>
      <c r="C45" s="89">
        <f t="shared" si="4"/>
        <v>1.2698412698412698</v>
      </c>
      <c r="E45" s="90"/>
      <c r="F45" s="74">
        <f t="shared" si="2"/>
        <v>0</v>
      </c>
      <c r="G45" s="90"/>
      <c r="H45" s="90">
        <v>2</v>
      </c>
      <c r="I45" s="74">
        <f t="shared" si="0"/>
        <v>50</v>
      </c>
      <c r="J45" s="90"/>
      <c r="K45" s="90">
        <v>2</v>
      </c>
      <c r="L45" s="74">
        <f t="shared" si="1"/>
        <v>50</v>
      </c>
    </row>
    <row r="46" spans="1:12" ht="13.15" customHeight="1">
      <c r="A46" s="72" t="s">
        <v>111</v>
      </c>
      <c r="B46" s="88">
        <f t="shared" si="3"/>
        <v>11</v>
      </c>
      <c r="C46" s="89">
        <f t="shared" si="4"/>
        <v>3.4920634920634921</v>
      </c>
      <c r="E46" s="90">
        <v>2</v>
      </c>
      <c r="F46" s="74">
        <f t="shared" si="2"/>
        <v>18.181818181818183</v>
      </c>
      <c r="G46" s="90"/>
      <c r="H46" s="90">
        <v>2</v>
      </c>
      <c r="I46" s="74">
        <f t="shared" si="0"/>
        <v>18.181818181818183</v>
      </c>
      <c r="J46" s="90"/>
      <c r="K46" s="90">
        <v>7</v>
      </c>
      <c r="L46" s="74">
        <f t="shared" si="1"/>
        <v>63.636363636363633</v>
      </c>
    </row>
    <row r="47" spans="1:12" ht="13.15" customHeight="1">
      <c r="A47" s="72" t="s">
        <v>435</v>
      </c>
      <c r="B47" s="88">
        <f t="shared" si="3"/>
        <v>1</v>
      </c>
      <c r="C47" s="89">
        <f t="shared" si="4"/>
        <v>0.31746031746031744</v>
      </c>
      <c r="E47" s="90"/>
      <c r="F47" s="74">
        <f t="shared" si="2"/>
        <v>0</v>
      </c>
      <c r="G47" s="90"/>
      <c r="H47" s="90">
        <v>1</v>
      </c>
      <c r="I47" s="74">
        <f t="shared" si="0"/>
        <v>100</v>
      </c>
      <c r="J47" s="90"/>
      <c r="K47" s="90"/>
      <c r="L47" s="74">
        <f t="shared" si="1"/>
        <v>0</v>
      </c>
    </row>
    <row r="48" spans="1:12" ht="13.15" customHeight="1">
      <c r="A48" s="72" t="s">
        <v>436</v>
      </c>
      <c r="B48" s="88">
        <f t="shared" si="3"/>
        <v>1</v>
      </c>
      <c r="C48" s="89">
        <f t="shared" si="4"/>
        <v>0.31746031746031744</v>
      </c>
      <c r="E48" s="90"/>
      <c r="F48" s="74">
        <f t="shared" si="2"/>
        <v>0</v>
      </c>
      <c r="G48" s="90"/>
      <c r="H48" s="90">
        <v>1</v>
      </c>
      <c r="I48" s="74">
        <f t="shared" si="0"/>
        <v>100</v>
      </c>
      <c r="J48" s="90"/>
      <c r="K48" s="90"/>
      <c r="L48" s="74">
        <f t="shared" si="1"/>
        <v>0</v>
      </c>
    </row>
    <row r="49" spans="1:12" ht="10.5" customHeight="1">
      <c r="B49" s="88" t="str">
        <f t="shared" si="3"/>
        <v/>
      </c>
      <c r="C49" s="89" t="str">
        <f t="shared" si="4"/>
        <v/>
      </c>
      <c r="E49" s="86"/>
      <c r="F49" s="74" t="str">
        <f t="shared" si="2"/>
        <v/>
      </c>
      <c r="G49" s="86"/>
      <c r="H49" s="86"/>
      <c r="I49" s="74" t="str">
        <f t="shared" si="0"/>
        <v/>
      </c>
      <c r="J49" s="86"/>
      <c r="K49" s="86"/>
      <c r="L49" s="74" t="str">
        <f t="shared" si="1"/>
        <v/>
      </c>
    </row>
    <row r="50" spans="1:12" ht="13.15" customHeight="1">
      <c r="A50" s="72" t="s">
        <v>437</v>
      </c>
      <c r="B50" s="88">
        <f t="shared" si="3"/>
        <v>27</v>
      </c>
      <c r="C50" s="89">
        <f t="shared" si="4"/>
        <v>8.5714285714285712</v>
      </c>
      <c r="E50" s="86">
        <f>SUM(E51:E58)</f>
        <v>0</v>
      </c>
      <c r="F50" s="74">
        <f t="shared" si="2"/>
        <v>0</v>
      </c>
      <c r="G50" s="86"/>
      <c r="H50" s="86">
        <f>SUM(H51:H58)</f>
        <v>13</v>
      </c>
      <c r="I50" s="74">
        <f t="shared" si="0"/>
        <v>48.148148148148145</v>
      </c>
      <c r="J50" s="86"/>
      <c r="K50" s="86">
        <f>SUM(K51:K58)</f>
        <v>14</v>
      </c>
      <c r="L50" s="74">
        <f t="shared" si="1"/>
        <v>51.851851851851848</v>
      </c>
    </row>
    <row r="51" spans="1:12" ht="13.15" customHeight="1">
      <c r="A51" s="72" t="s">
        <v>122</v>
      </c>
      <c r="B51" s="88">
        <f t="shared" si="3"/>
        <v>1</v>
      </c>
      <c r="C51" s="89">
        <f t="shared" si="4"/>
        <v>0.31746031746031744</v>
      </c>
      <c r="E51" s="90"/>
      <c r="F51" s="74">
        <f t="shared" si="2"/>
        <v>0</v>
      </c>
      <c r="G51" s="90"/>
      <c r="H51" s="90">
        <v>1</v>
      </c>
      <c r="I51" s="74">
        <f t="shared" si="0"/>
        <v>100</v>
      </c>
      <c r="J51" s="90"/>
      <c r="K51" s="90"/>
      <c r="L51" s="74">
        <f t="shared" si="1"/>
        <v>0</v>
      </c>
    </row>
    <row r="52" spans="1:12" ht="13.15" customHeight="1">
      <c r="A52" s="72" t="s">
        <v>115</v>
      </c>
      <c r="B52" s="88">
        <f t="shared" si="3"/>
        <v>2</v>
      </c>
      <c r="C52" s="89">
        <f t="shared" si="4"/>
        <v>0.63492063492063489</v>
      </c>
      <c r="E52" s="90"/>
      <c r="F52" s="74">
        <f t="shared" si="2"/>
        <v>0</v>
      </c>
      <c r="G52" s="90"/>
      <c r="H52" s="90">
        <v>1</v>
      </c>
      <c r="I52" s="74">
        <f t="shared" si="0"/>
        <v>50</v>
      </c>
      <c r="J52" s="90"/>
      <c r="K52" s="90">
        <v>1</v>
      </c>
      <c r="L52" s="74">
        <f t="shared" si="1"/>
        <v>50</v>
      </c>
    </row>
    <row r="53" spans="1:12" ht="13.15" customHeight="1">
      <c r="A53" s="72" t="s">
        <v>116</v>
      </c>
      <c r="B53" s="88">
        <f t="shared" si="3"/>
        <v>12</v>
      </c>
      <c r="C53" s="89">
        <f t="shared" si="4"/>
        <v>3.8095238095238098</v>
      </c>
      <c r="E53" s="90"/>
      <c r="F53" s="74">
        <f t="shared" si="2"/>
        <v>0</v>
      </c>
      <c r="G53" s="90"/>
      <c r="H53" s="90">
        <v>5</v>
      </c>
      <c r="I53" s="74">
        <f t="shared" si="0"/>
        <v>41.666666666666671</v>
      </c>
      <c r="J53" s="90"/>
      <c r="K53" s="90">
        <v>7</v>
      </c>
      <c r="L53" s="74">
        <f t="shared" si="1"/>
        <v>58.333333333333336</v>
      </c>
    </row>
    <row r="54" spans="1:12" ht="13.15" customHeight="1">
      <c r="A54" s="72" t="s">
        <v>117</v>
      </c>
      <c r="B54" s="88">
        <f t="shared" si="3"/>
        <v>2</v>
      </c>
      <c r="C54" s="89">
        <f t="shared" si="4"/>
        <v>0.63492063492063489</v>
      </c>
      <c r="E54" s="90"/>
      <c r="F54" s="74">
        <f t="shared" si="2"/>
        <v>0</v>
      </c>
      <c r="G54" s="90"/>
      <c r="H54" s="90">
        <v>1</v>
      </c>
      <c r="I54" s="74">
        <f t="shared" si="0"/>
        <v>50</v>
      </c>
      <c r="J54" s="90"/>
      <c r="K54" s="90">
        <v>1</v>
      </c>
      <c r="L54" s="74">
        <f t="shared" si="1"/>
        <v>50</v>
      </c>
    </row>
    <row r="55" spans="1:12" ht="13.15" customHeight="1">
      <c r="A55" s="72" t="s">
        <v>193</v>
      </c>
      <c r="B55" s="88">
        <f t="shared" si="3"/>
        <v>4</v>
      </c>
      <c r="C55" s="89">
        <f t="shared" si="4"/>
        <v>1.2698412698412698</v>
      </c>
      <c r="E55" s="90"/>
      <c r="F55" s="74">
        <f t="shared" si="2"/>
        <v>0</v>
      </c>
      <c r="G55" s="90"/>
      <c r="H55" s="90">
        <v>2</v>
      </c>
      <c r="I55" s="74">
        <f t="shared" si="0"/>
        <v>50</v>
      </c>
      <c r="J55" s="90"/>
      <c r="K55" s="90">
        <v>2</v>
      </c>
      <c r="L55" s="74">
        <f t="shared" si="1"/>
        <v>50</v>
      </c>
    </row>
    <row r="56" spans="1:12" ht="13.15" customHeight="1">
      <c r="A56" s="72" t="s">
        <v>120</v>
      </c>
      <c r="B56" s="88">
        <f t="shared" si="3"/>
        <v>2</v>
      </c>
      <c r="C56" s="89">
        <f t="shared" si="4"/>
        <v>0.63492063492063489</v>
      </c>
      <c r="E56" s="90"/>
      <c r="F56" s="74">
        <f t="shared" si="2"/>
        <v>0</v>
      </c>
      <c r="G56" s="90"/>
      <c r="H56" s="90">
        <v>1</v>
      </c>
      <c r="I56" s="74">
        <f t="shared" si="0"/>
        <v>50</v>
      </c>
      <c r="J56" s="90"/>
      <c r="K56" s="90">
        <v>1</v>
      </c>
      <c r="L56" s="74">
        <f t="shared" si="1"/>
        <v>50</v>
      </c>
    </row>
    <row r="57" spans="1:12" ht="13.15" customHeight="1">
      <c r="A57" s="72" t="s">
        <v>119</v>
      </c>
      <c r="B57" s="88">
        <f t="shared" si="3"/>
        <v>2</v>
      </c>
      <c r="C57" s="89">
        <f t="shared" si="4"/>
        <v>0.63492063492063489</v>
      </c>
      <c r="E57" s="90"/>
      <c r="F57" s="74">
        <f t="shared" si="2"/>
        <v>0</v>
      </c>
      <c r="G57" s="90"/>
      <c r="H57" s="90">
        <v>1</v>
      </c>
      <c r="I57" s="74">
        <f t="shared" si="0"/>
        <v>50</v>
      </c>
      <c r="J57" s="90"/>
      <c r="K57" s="90">
        <v>1</v>
      </c>
      <c r="L57" s="74">
        <f t="shared" si="1"/>
        <v>50</v>
      </c>
    </row>
    <row r="58" spans="1:12" ht="13.15" customHeight="1">
      <c r="A58" s="72" t="s">
        <v>121</v>
      </c>
      <c r="B58" s="88">
        <f t="shared" si="3"/>
        <v>2</v>
      </c>
      <c r="C58" s="89">
        <f t="shared" si="4"/>
        <v>0.63492063492063489</v>
      </c>
      <c r="E58" s="90"/>
      <c r="F58" s="74">
        <f t="shared" si="2"/>
        <v>0</v>
      </c>
      <c r="G58" s="90"/>
      <c r="H58" s="90">
        <v>1</v>
      </c>
      <c r="I58" s="74">
        <f t="shared" si="0"/>
        <v>50</v>
      </c>
      <c r="J58" s="90"/>
      <c r="K58" s="90">
        <v>1</v>
      </c>
      <c r="L58" s="74">
        <f t="shared" si="1"/>
        <v>50</v>
      </c>
    </row>
    <row r="59" spans="1:12" ht="10.5" customHeight="1">
      <c r="B59" s="88" t="str">
        <f t="shared" si="3"/>
        <v/>
      </c>
      <c r="C59" s="89" t="str">
        <f t="shared" si="4"/>
        <v/>
      </c>
      <c r="E59" s="86"/>
      <c r="F59" s="74" t="str">
        <f t="shared" si="2"/>
        <v/>
      </c>
      <c r="G59" s="86"/>
      <c r="H59" s="86"/>
      <c r="I59" s="74" t="str">
        <f t="shared" si="0"/>
        <v/>
      </c>
      <c r="J59" s="86"/>
      <c r="K59" s="86"/>
      <c r="L59" s="74" t="str">
        <f t="shared" si="1"/>
        <v/>
      </c>
    </row>
    <row r="60" spans="1:12" ht="14.25" customHeight="1">
      <c r="A60" s="87" t="s">
        <v>188</v>
      </c>
      <c r="B60" s="88">
        <f t="shared" si="3"/>
        <v>12</v>
      </c>
      <c r="C60" s="89">
        <f t="shared" si="4"/>
        <v>3.8095238095238098</v>
      </c>
      <c r="D60" s="87"/>
      <c r="E60" s="86">
        <f t="shared" ref="E60:K60" si="7">SUM(E61)</f>
        <v>0</v>
      </c>
      <c r="F60" s="74">
        <f t="shared" si="2"/>
        <v>0</v>
      </c>
      <c r="G60" s="86"/>
      <c r="H60" s="86">
        <f t="shared" si="7"/>
        <v>4</v>
      </c>
      <c r="I60" s="74">
        <f t="shared" si="0"/>
        <v>33.333333333333329</v>
      </c>
      <c r="J60" s="86"/>
      <c r="K60" s="86">
        <f t="shared" si="7"/>
        <v>8</v>
      </c>
      <c r="L60" s="74">
        <f t="shared" si="1"/>
        <v>66.666666666666657</v>
      </c>
    </row>
    <row r="61" spans="1:12" ht="13.5" customHeight="1">
      <c r="A61" s="72" t="s">
        <v>438</v>
      </c>
      <c r="B61" s="88">
        <f t="shared" si="3"/>
        <v>12</v>
      </c>
      <c r="C61" s="89">
        <f t="shared" si="4"/>
        <v>3.8095238095238098</v>
      </c>
      <c r="E61" s="86">
        <f>SUM(E62:E70)</f>
        <v>0</v>
      </c>
      <c r="F61" s="74">
        <f t="shared" si="2"/>
        <v>0</v>
      </c>
      <c r="G61" s="86"/>
      <c r="H61" s="86">
        <f>SUM(H62:H70)</f>
        <v>4</v>
      </c>
      <c r="I61" s="74">
        <f t="shared" si="0"/>
        <v>33.333333333333329</v>
      </c>
      <c r="J61" s="86"/>
      <c r="K61" s="86">
        <f>SUM(K62:K70)</f>
        <v>8</v>
      </c>
      <c r="L61" s="74">
        <f t="shared" si="1"/>
        <v>66.666666666666657</v>
      </c>
    </row>
    <row r="62" spans="1:12" ht="12.75" customHeight="1">
      <c r="A62" s="72" t="s">
        <v>439</v>
      </c>
      <c r="B62" s="88">
        <f t="shared" si="3"/>
        <v>1</v>
      </c>
      <c r="C62" s="89">
        <f t="shared" si="4"/>
        <v>0.31746031746031744</v>
      </c>
      <c r="E62" s="90"/>
      <c r="F62" s="74">
        <f t="shared" si="2"/>
        <v>0</v>
      </c>
      <c r="G62" s="90"/>
      <c r="H62" s="90"/>
      <c r="I62" s="74">
        <f t="shared" si="0"/>
        <v>0</v>
      </c>
      <c r="J62" s="90"/>
      <c r="K62" s="90">
        <v>1</v>
      </c>
      <c r="L62" s="74">
        <f t="shared" si="1"/>
        <v>100</v>
      </c>
    </row>
    <row r="63" spans="1:12" ht="12.75" customHeight="1">
      <c r="A63" s="72" t="s">
        <v>144</v>
      </c>
      <c r="B63" s="88">
        <f t="shared" si="3"/>
        <v>1</v>
      </c>
      <c r="C63" s="89">
        <f t="shared" si="4"/>
        <v>0.31746031746031744</v>
      </c>
      <c r="E63" s="90"/>
      <c r="F63" s="74">
        <f t="shared" si="2"/>
        <v>0</v>
      </c>
      <c r="G63" s="90"/>
      <c r="H63" s="90"/>
      <c r="I63" s="74">
        <f t="shared" si="0"/>
        <v>0</v>
      </c>
      <c r="J63" s="90"/>
      <c r="K63" s="90">
        <v>1</v>
      </c>
      <c r="L63" s="74">
        <f t="shared" si="1"/>
        <v>100</v>
      </c>
    </row>
    <row r="64" spans="1:12" ht="12.75" customHeight="1">
      <c r="A64" s="72" t="s">
        <v>146</v>
      </c>
      <c r="B64" s="88">
        <f t="shared" si="3"/>
        <v>2</v>
      </c>
      <c r="C64" s="89">
        <f t="shared" si="4"/>
        <v>0.63492063492063489</v>
      </c>
      <c r="E64" s="90"/>
      <c r="F64" s="74">
        <f t="shared" si="2"/>
        <v>0</v>
      </c>
      <c r="G64" s="90"/>
      <c r="H64" s="90">
        <v>1</v>
      </c>
      <c r="I64" s="74">
        <f t="shared" si="0"/>
        <v>50</v>
      </c>
      <c r="J64" s="90"/>
      <c r="K64" s="90">
        <v>1</v>
      </c>
      <c r="L64" s="74">
        <f t="shared" si="1"/>
        <v>50</v>
      </c>
    </row>
    <row r="65" spans="1:12" ht="12.75" customHeight="1">
      <c r="A65" s="72" t="s">
        <v>148</v>
      </c>
      <c r="B65" s="88">
        <f t="shared" si="3"/>
        <v>1</v>
      </c>
      <c r="C65" s="89">
        <f t="shared" si="4"/>
        <v>0.31746031746031744</v>
      </c>
      <c r="E65" s="90"/>
      <c r="F65" s="74">
        <f t="shared" si="2"/>
        <v>0</v>
      </c>
      <c r="G65" s="90"/>
      <c r="H65" s="90"/>
      <c r="I65" s="74">
        <f t="shared" si="0"/>
        <v>0</v>
      </c>
      <c r="J65" s="90"/>
      <c r="K65" s="90">
        <v>1</v>
      </c>
      <c r="L65" s="74">
        <f t="shared" si="1"/>
        <v>100</v>
      </c>
    </row>
    <row r="66" spans="1:12" ht="12.75" customHeight="1">
      <c r="A66" s="72" t="s">
        <v>147</v>
      </c>
      <c r="B66" s="88">
        <f t="shared" si="3"/>
        <v>2</v>
      </c>
      <c r="C66" s="89">
        <f t="shared" si="4"/>
        <v>0.63492063492063489</v>
      </c>
      <c r="E66" s="90"/>
      <c r="F66" s="74">
        <f t="shared" si="2"/>
        <v>0</v>
      </c>
      <c r="G66" s="90"/>
      <c r="H66" s="90">
        <v>1</v>
      </c>
      <c r="I66" s="74">
        <f t="shared" si="0"/>
        <v>50</v>
      </c>
      <c r="J66" s="90"/>
      <c r="K66" s="90">
        <v>1</v>
      </c>
      <c r="L66" s="74">
        <f t="shared" si="1"/>
        <v>50</v>
      </c>
    </row>
    <row r="67" spans="1:12" ht="11.25" customHeight="1">
      <c r="A67" s="72" t="s">
        <v>145</v>
      </c>
      <c r="B67" s="88">
        <f t="shared" si="3"/>
        <v>1</v>
      </c>
      <c r="C67" s="89">
        <f t="shared" si="4"/>
        <v>0.31746031746031744</v>
      </c>
      <c r="E67" s="90"/>
      <c r="F67" s="74">
        <f t="shared" si="2"/>
        <v>0</v>
      </c>
      <c r="G67" s="90"/>
      <c r="H67" s="90"/>
      <c r="I67" s="74">
        <f t="shared" si="0"/>
        <v>0</v>
      </c>
      <c r="J67" s="90"/>
      <c r="K67" s="90">
        <v>1</v>
      </c>
      <c r="L67" s="74">
        <f t="shared" si="1"/>
        <v>100</v>
      </c>
    </row>
    <row r="68" spans="1:12" ht="12.75" customHeight="1">
      <c r="A68" s="72" t="s">
        <v>149</v>
      </c>
      <c r="B68" s="88">
        <f t="shared" si="3"/>
        <v>1</v>
      </c>
      <c r="C68" s="89">
        <f t="shared" si="4"/>
        <v>0.31746031746031744</v>
      </c>
      <c r="E68" s="90"/>
      <c r="F68" s="74">
        <f t="shared" si="2"/>
        <v>0</v>
      </c>
      <c r="G68" s="90"/>
      <c r="H68" s="90"/>
      <c r="I68" s="74">
        <f t="shared" si="0"/>
        <v>0</v>
      </c>
      <c r="J68" s="90"/>
      <c r="K68" s="90">
        <v>1</v>
      </c>
      <c r="L68" s="74">
        <f t="shared" si="1"/>
        <v>100</v>
      </c>
    </row>
    <row r="69" spans="1:12" ht="13.5" customHeight="1">
      <c r="A69" s="72" t="s">
        <v>151</v>
      </c>
      <c r="B69" s="88">
        <f t="shared" si="3"/>
        <v>2</v>
      </c>
      <c r="C69" s="89">
        <f t="shared" si="4"/>
        <v>0.63492063492063489</v>
      </c>
      <c r="E69" s="90"/>
      <c r="F69" s="74">
        <f t="shared" si="2"/>
        <v>0</v>
      </c>
      <c r="G69" s="90"/>
      <c r="H69" s="90">
        <v>1</v>
      </c>
      <c r="I69" s="74">
        <f t="shared" si="0"/>
        <v>50</v>
      </c>
      <c r="J69" s="90"/>
      <c r="K69" s="90">
        <v>1</v>
      </c>
      <c r="L69" s="74">
        <f t="shared" si="1"/>
        <v>50</v>
      </c>
    </row>
    <row r="70" spans="1:12" ht="12.75" customHeight="1">
      <c r="A70" s="72" t="s">
        <v>175</v>
      </c>
      <c r="B70" s="88">
        <f t="shared" si="3"/>
        <v>1</v>
      </c>
      <c r="C70" s="89">
        <f t="shared" si="4"/>
        <v>0.31746031746031744</v>
      </c>
      <c r="E70" s="90"/>
      <c r="F70" s="74">
        <f t="shared" si="2"/>
        <v>0</v>
      </c>
      <c r="G70" s="90"/>
      <c r="H70" s="90">
        <v>1</v>
      </c>
      <c r="I70" s="74">
        <f t="shared" si="0"/>
        <v>100</v>
      </c>
      <c r="J70" s="90"/>
      <c r="K70" s="90"/>
      <c r="L70" s="74">
        <f t="shared" si="1"/>
        <v>0</v>
      </c>
    </row>
    <row r="71" spans="1:12" ht="10.5" customHeight="1">
      <c r="B71" s="88" t="str">
        <f t="shared" si="3"/>
        <v/>
      </c>
      <c r="C71" s="89" t="str">
        <f t="shared" si="4"/>
        <v/>
      </c>
      <c r="E71" s="86"/>
      <c r="F71" s="74" t="str">
        <f t="shared" si="2"/>
        <v/>
      </c>
      <c r="G71" s="86"/>
      <c r="H71" s="86"/>
      <c r="I71" s="74" t="str">
        <f t="shared" si="0"/>
        <v/>
      </c>
      <c r="J71" s="86"/>
      <c r="K71" s="86"/>
      <c r="L71" s="74" t="str">
        <f t="shared" si="1"/>
        <v/>
      </c>
    </row>
    <row r="72" spans="1:12" ht="13.15" customHeight="1">
      <c r="A72" s="87" t="s">
        <v>173</v>
      </c>
      <c r="B72" s="88">
        <f t="shared" si="3"/>
        <v>6</v>
      </c>
      <c r="C72" s="89">
        <f t="shared" si="4"/>
        <v>1.9047619047619049</v>
      </c>
      <c r="D72" s="87"/>
      <c r="E72" s="86">
        <f t="shared" ref="E72:K72" si="8">SUM(E73)</f>
        <v>0</v>
      </c>
      <c r="F72" s="74">
        <f t="shared" si="2"/>
        <v>0</v>
      </c>
      <c r="G72" s="86"/>
      <c r="H72" s="86">
        <f t="shared" si="8"/>
        <v>3</v>
      </c>
      <c r="I72" s="74">
        <f t="shared" si="0"/>
        <v>50</v>
      </c>
      <c r="J72" s="86"/>
      <c r="K72" s="86">
        <f t="shared" si="8"/>
        <v>3</v>
      </c>
      <c r="L72" s="74">
        <f t="shared" si="1"/>
        <v>50</v>
      </c>
    </row>
    <row r="73" spans="1:12" ht="13.15" customHeight="1">
      <c r="A73" s="72" t="s">
        <v>440</v>
      </c>
      <c r="B73" s="88">
        <f t="shared" si="3"/>
        <v>6</v>
      </c>
      <c r="C73" s="89">
        <f t="shared" si="4"/>
        <v>1.9047619047619049</v>
      </c>
      <c r="E73" s="86">
        <f>SUM(E74:E77)</f>
        <v>0</v>
      </c>
      <c r="F73" s="74">
        <f t="shared" si="2"/>
        <v>0</v>
      </c>
      <c r="G73" s="86"/>
      <c r="H73" s="86">
        <f>SUM(H74:H77)</f>
        <v>3</v>
      </c>
      <c r="I73" s="74">
        <f t="shared" si="0"/>
        <v>50</v>
      </c>
      <c r="J73" s="86"/>
      <c r="K73" s="86">
        <f>SUM(K74:K77)</f>
        <v>3</v>
      </c>
      <c r="L73" s="74">
        <f t="shared" si="1"/>
        <v>50</v>
      </c>
    </row>
    <row r="74" spans="1:12" ht="13.15" customHeight="1">
      <c r="A74" s="72" t="s">
        <v>139</v>
      </c>
      <c r="B74" s="88">
        <f t="shared" si="3"/>
        <v>1</v>
      </c>
      <c r="C74" s="89">
        <f t="shared" si="4"/>
        <v>0.31746031746031744</v>
      </c>
      <c r="E74" s="90"/>
      <c r="F74" s="74">
        <f t="shared" si="2"/>
        <v>0</v>
      </c>
      <c r="G74" s="90"/>
      <c r="H74" s="90">
        <v>1</v>
      </c>
      <c r="I74" s="74">
        <f t="shared" si="0"/>
        <v>100</v>
      </c>
      <c r="J74" s="90"/>
      <c r="K74" s="90"/>
      <c r="L74" s="74">
        <f t="shared" si="1"/>
        <v>0</v>
      </c>
    </row>
    <row r="75" spans="1:12" ht="13.15" customHeight="1">
      <c r="A75" s="72" t="s">
        <v>140</v>
      </c>
      <c r="B75" s="88">
        <f t="shared" si="3"/>
        <v>2</v>
      </c>
      <c r="C75" s="89">
        <f t="shared" si="4"/>
        <v>0.63492063492063489</v>
      </c>
      <c r="E75" s="90"/>
      <c r="F75" s="74">
        <f t="shared" si="2"/>
        <v>0</v>
      </c>
      <c r="G75" s="90"/>
      <c r="H75" s="90">
        <v>1</v>
      </c>
      <c r="I75" s="74">
        <f t="shared" ref="I75:I101" si="9">IF($A75&lt;&gt;"",H75/$B75*100,"")</f>
        <v>50</v>
      </c>
      <c r="J75" s="90"/>
      <c r="K75" s="90">
        <v>1</v>
      </c>
      <c r="L75" s="74">
        <f t="shared" ref="L75:L101" si="10">IF($A75&lt;&gt;"",K75/$B75*100,"")</f>
        <v>50</v>
      </c>
    </row>
    <row r="76" spans="1:12" ht="13.15" customHeight="1">
      <c r="A76" s="72" t="s">
        <v>141</v>
      </c>
      <c r="B76" s="88">
        <f t="shared" si="3"/>
        <v>2</v>
      </c>
      <c r="C76" s="89">
        <f t="shared" si="4"/>
        <v>0.63492063492063489</v>
      </c>
      <c r="E76" s="90"/>
      <c r="F76" s="74">
        <f t="shared" ref="F76:F101" si="11">IF($A76&lt;&gt;"",E76/$B76*100,"")</f>
        <v>0</v>
      </c>
      <c r="G76" s="90"/>
      <c r="H76" s="90">
        <v>1</v>
      </c>
      <c r="I76" s="74">
        <f t="shared" si="9"/>
        <v>50</v>
      </c>
      <c r="J76" s="90"/>
      <c r="K76" s="90">
        <v>1</v>
      </c>
      <c r="L76" s="74">
        <f t="shared" si="10"/>
        <v>50</v>
      </c>
    </row>
    <row r="77" spans="1:12" ht="13.15" customHeight="1">
      <c r="A77" s="72" t="s">
        <v>142</v>
      </c>
      <c r="B77" s="88">
        <f t="shared" ref="B77:B101" si="12">IF($A77&lt;&gt;"",E77+H77+K77,"")</f>
        <v>1</v>
      </c>
      <c r="C77" s="89">
        <f t="shared" si="4"/>
        <v>0.31746031746031744</v>
      </c>
      <c r="E77" s="90"/>
      <c r="F77" s="74">
        <f t="shared" si="11"/>
        <v>0</v>
      </c>
      <c r="G77" s="90"/>
      <c r="H77" s="90"/>
      <c r="I77" s="74">
        <f t="shared" si="9"/>
        <v>0</v>
      </c>
      <c r="J77" s="90"/>
      <c r="K77" s="90">
        <v>1</v>
      </c>
      <c r="L77" s="74">
        <f t="shared" si="10"/>
        <v>100</v>
      </c>
    </row>
    <row r="78" spans="1:12" ht="13.15" customHeight="1">
      <c r="B78" s="88" t="str">
        <f t="shared" si="12"/>
        <v/>
      </c>
      <c r="C78" s="89" t="str">
        <f t="shared" ref="C78:C101" si="13">IF($A78&lt;&gt;0,B78/$B$11*100,"")</f>
        <v/>
      </c>
      <c r="E78" s="86"/>
      <c r="F78" s="74" t="str">
        <f t="shared" si="11"/>
        <v/>
      </c>
      <c r="G78" s="86"/>
      <c r="H78" s="86"/>
      <c r="I78" s="74" t="str">
        <f t="shared" si="9"/>
        <v/>
      </c>
      <c r="J78" s="86"/>
      <c r="K78" s="86"/>
      <c r="L78" s="74" t="str">
        <f t="shared" si="10"/>
        <v/>
      </c>
    </row>
    <row r="79" spans="1:12" ht="13.15" customHeight="1">
      <c r="A79" s="87" t="s">
        <v>171</v>
      </c>
      <c r="B79" s="88">
        <f t="shared" si="12"/>
        <v>19</v>
      </c>
      <c r="C79" s="89">
        <f t="shared" si="13"/>
        <v>6.0317460317460316</v>
      </c>
      <c r="D79" s="87"/>
      <c r="E79" s="86">
        <f>SUM(E80+E87+E89+E91)</f>
        <v>1</v>
      </c>
      <c r="F79" s="74">
        <f t="shared" si="11"/>
        <v>5.2631578947368416</v>
      </c>
      <c r="G79" s="86"/>
      <c r="H79" s="86">
        <f>SUM(H80+H87+H89+H91)</f>
        <v>6</v>
      </c>
      <c r="I79" s="74">
        <f t="shared" si="9"/>
        <v>31.578947368421051</v>
      </c>
      <c r="J79" s="86"/>
      <c r="K79" s="86">
        <f>SUM(K80+K87+K89+K91)</f>
        <v>12</v>
      </c>
      <c r="L79" s="74">
        <f t="shared" si="10"/>
        <v>63.157894736842103</v>
      </c>
    </row>
    <row r="80" spans="1:12" ht="13.15" customHeight="1">
      <c r="A80" s="72" t="s">
        <v>441</v>
      </c>
      <c r="B80" s="88">
        <f t="shared" si="12"/>
        <v>15</v>
      </c>
      <c r="C80" s="89">
        <f t="shared" si="13"/>
        <v>4.7619047619047619</v>
      </c>
      <c r="E80" s="86">
        <f t="shared" ref="E80:K80" si="14">SUM(E81:E85)</f>
        <v>0</v>
      </c>
      <c r="F80" s="74">
        <f t="shared" si="11"/>
        <v>0</v>
      </c>
      <c r="G80" s="86"/>
      <c r="H80" s="86">
        <f t="shared" si="14"/>
        <v>6</v>
      </c>
      <c r="I80" s="74">
        <f t="shared" si="9"/>
        <v>40</v>
      </c>
      <c r="J80" s="86"/>
      <c r="K80" s="86">
        <f t="shared" si="14"/>
        <v>9</v>
      </c>
      <c r="L80" s="74">
        <f t="shared" si="10"/>
        <v>60</v>
      </c>
    </row>
    <row r="81" spans="1:12" ht="13.15" customHeight="1">
      <c r="A81" s="72" t="s">
        <v>187</v>
      </c>
      <c r="B81" s="88">
        <f t="shared" si="12"/>
        <v>2</v>
      </c>
      <c r="C81" s="89">
        <f t="shared" si="13"/>
        <v>0.63492063492063489</v>
      </c>
      <c r="E81" s="90"/>
      <c r="F81" s="74">
        <f t="shared" si="11"/>
        <v>0</v>
      </c>
      <c r="G81" s="90"/>
      <c r="H81" s="90">
        <v>1</v>
      </c>
      <c r="I81" s="74">
        <f t="shared" si="9"/>
        <v>50</v>
      </c>
      <c r="J81" s="90"/>
      <c r="K81" s="90">
        <v>1</v>
      </c>
      <c r="L81" s="74">
        <f t="shared" si="10"/>
        <v>50</v>
      </c>
    </row>
    <row r="82" spans="1:12" ht="13.15" customHeight="1">
      <c r="A82" s="72" t="s">
        <v>132</v>
      </c>
      <c r="B82" s="88">
        <f t="shared" si="12"/>
        <v>1</v>
      </c>
      <c r="C82" s="89">
        <f t="shared" si="13"/>
        <v>0.31746031746031744</v>
      </c>
      <c r="E82" s="90"/>
      <c r="F82" s="74">
        <f t="shared" si="11"/>
        <v>0</v>
      </c>
      <c r="G82" s="90"/>
      <c r="H82" s="90"/>
      <c r="I82" s="74">
        <f t="shared" si="9"/>
        <v>0</v>
      </c>
      <c r="J82" s="90"/>
      <c r="K82" s="90">
        <v>1</v>
      </c>
      <c r="L82" s="74">
        <f t="shared" si="10"/>
        <v>100</v>
      </c>
    </row>
    <row r="83" spans="1:12" ht="13.15" customHeight="1">
      <c r="A83" s="72" t="s">
        <v>134</v>
      </c>
      <c r="B83" s="88">
        <f t="shared" si="12"/>
        <v>1</v>
      </c>
      <c r="C83" s="89">
        <f t="shared" si="13"/>
        <v>0.31746031746031744</v>
      </c>
      <c r="E83" s="90"/>
      <c r="F83" s="74">
        <f t="shared" si="11"/>
        <v>0</v>
      </c>
      <c r="G83" s="90"/>
      <c r="H83" s="90"/>
      <c r="I83" s="74">
        <f t="shared" si="9"/>
        <v>0</v>
      </c>
      <c r="J83" s="90"/>
      <c r="K83" s="90">
        <v>1</v>
      </c>
      <c r="L83" s="74">
        <f t="shared" si="10"/>
        <v>100</v>
      </c>
    </row>
    <row r="84" spans="1:12" ht="13.15" customHeight="1">
      <c r="A84" s="72" t="s">
        <v>133</v>
      </c>
      <c r="B84" s="88">
        <f t="shared" si="12"/>
        <v>2</v>
      </c>
      <c r="C84" s="89">
        <f t="shared" si="13"/>
        <v>0.63492063492063489</v>
      </c>
      <c r="E84" s="90"/>
      <c r="F84" s="74">
        <f t="shared" si="11"/>
        <v>0</v>
      </c>
      <c r="G84" s="90"/>
      <c r="H84" s="90">
        <v>1</v>
      </c>
      <c r="I84" s="74">
        <f t="shared" si="9"/>
        <v>50</v>
      </c>
      <c r="J84" s="90"/>
      <c r="K84" s="90">
        <v>1</v>
      </c>
      <c r="L84" s="74">
        <f t="shared" si="10"/>
        <v>50</v>
      </c>
    </row>
    <row r="85" spans="1:12" ht="13.15" customHeight="1">
      <c r="A85" s="72" t="s">
        <v>135</v>
      </c>
      <c r="B85" s="88">
        <f t="shared" si="12"/>
        <v>9</v>
      </c>
      <c r="C85" s="89">
        <f t="shared" si="13"/>
        <v>2.8571428571428572</v>
      </c>
      <c r="E85" s="90"/>
      <c r="F85" s="74">
        <f t="shared" si="11"/>
        <v>0</v>
      </c>
      <c r="G85" s="90"/>
      <c r="H85" s="90">
        <v>4</v>
      </c>
      <c r="I85" s="74">
        <f t="shared" si="9"/>
        <v>44.444444444444443</v>
      </c>
      <c r="J85" s="90"/>
      <c r="K85" s="90">
        <v>5</v>
      </c>
      <c r="L85" s="74">
        <f t="shared" si="10"/>
        <v>55.555555555555557</v>
      </c>
    </row>
    <row r="86" spans="1:12" ht="10.5" customHeight="1">
      <c r="B86" s="88" t="str">
        <f t="shared" si="12"/>
        <v/>
      </c>
      <c r="C86" s="89" t="str">
        <f t="shared" si="13"/>
        <v/>
      </c>
      <c r="E86" s="90"/>
      <c r="F86" s="74" t="str">
        <f t="shared" si="11"/>
        <v/>
      </c>
      <c r="G86" s="90"/>
      <c r="H86" s="90"/>
      <c r="I86" s="74" t="str">
        <f t="shared" si="9"/>
        <v/>
      </c>
      <c r="J86" s="90"/>
      <c r="K86" s="90"/>
      <c r="L86" s="74" t="str">
        <f t="shared" si="10"/>
        <v/>
      </c>
    </row>
    <row r="87" spans="1:12" ht="13.15" customHeight="1">
      <c r="A87" s="72" t="s">
        <v>172</v>
      </c>
      <c r="B87" s="88">
        <f t="shared" si="12"/>
        <v>1</v>
      </c>
      <c r="C87" s="89">
        <f t="shared" si="13"/>
        <v>0.31746031746031744</v>
      </c>
      <c r="E87" s="90"/>
      <c r="F87" s="74">
        <f t="shared" si="11"/>
        <v>0</v>
      </c>
      <c r="G87" s="90"/>
      <c r="H87" s="90"/>
      <c r="I87" s="74">
        <f t="shared" si="9"/>
        <v>0</v>
      </c>
      <c r="J87" s="90"/>
      <c r="K87" s="90">
        <v>1</v>
      </c>
      <c r="L87" s="74">
        <f t="shared" si="10"/>
        <v>100</v>
      </c>
    </row>
    <row r="88" spans="1:12" ht="10.5" customHeight="1">
      <c r="B88" s="88" t="str">
        <f t="shared" si="12"/>
        <v/>
      </c>
      <c r="C88" s="89" t="str">
        <f t="shared" si="13"/>
        <v/>
      </c>
      <c r="E88" s="90"/>
      <c r="F88" s="74" t="str">
        <f t="shared" si="11"/>
        <v/>
      </c>
      <c r="G88" s="90"/>
      <c r="H88" s="90"/>
      <c r="I88" s="74" t="str">
        <f t="shared" si="9"/>
        <v/>
      </c>
      <c r="J88" s="90"/>
      <c r="K88" s="90"/>
      <c r="L88" s="74" t="str">
        <f t="shared" si="10"/>
        <v/>
      </c>
    </row>
    <row r="89" spans="1:12" ht="13.15" customHeight="1">
      <c r="A89" s="72" t="s">
        <v>442</v>
      </c>
      <c r="B89" s="88">
        <f t="shared" si="12"/>
        <v>1</v>
      </c>
      <c r="C89" s="89">
        <f t="shared" si="13"/>
        <v>0.31746031746031744</v>
      </c>
      <c r="E89" s="90"/>
      <c r="F89" s="74">
        <f t="shared" si="11"/>
        <v>0</v>
      </c>
      <c r="G89" s="90"/>
      <c r="H89" s="90"/>
      <c r="I89" s="74">
        <f t="shared" si="9"/>
        <v>0</v>
      </c>
      <c r="J89" s="90"/>
      <c r="K89" s="90">
        <v>1</v>
      </c>
      <c r="L89" s="74">
        <f t="shared" si="10"/>
        <v>100</v>
      </c>
    </row>
    <row r="90" spans="1:12" ht="10.5" customHeight="1">
      <c r="B90" s="88" t="str">
        <f t="shared" si="12"/>
        <v/>
      </c>
      <c r="C90" s="89" t="str">
        <f t="shared" si="13"/>
        <v/>
      </c>
      <c r="E90" s="90"/>
      <c r="F90" s="74" t="str">
        <f t="shared" si="11"/>
        <v/>
      </c>
      <c r="G90" s="90"/>
      <c r="H90" s="90"/>
      <c r="I90" s="74" t="str">
        <f t="shared" si="9"/>
        <v/>
      </c>
      <c r="J90" s="90"/>
      <c r="K90" s="90"/>
      <c r="L90" s="74" t="str">
        <f t="shared" si="10"/>
        <v/>
      </c>
    </row>
    <row r="91" spans="1:12" ht="13.15" customHeight="1">
      <c r="A91" s="72" t="s">
        <v>136</v>
      </c>
      <c r="B91" s="88">
        <f t="shared" si="12"/>
        <v>2</v>
      </c>
      <c r="C91" s="89">
        <f t="shared" si="13"/>
        <v>0.63492063492063489</v>
      </c>
      <c r="E91" s="90">
        <v>1</v>
      </c>
      <c r="F91" s="74">
        <f t="shared" si="11"/>
        <v>50</v>
      </c>
      <c r="G91" s="90"/>
      <c r="H91" s="90"/>
      <c r="I91" s="74">
        <f t="shared" si="9"/>
        <v>0</v>
      </c>
      <c r="J91" s="90"/>
      <c r="K91" s="90">
        <v>1</v>
      </c>
      <c r="L91" s="74">
        <f t="shared" si="10"/>
        <v>50</v>
      </c>
    </row>
    <row r="92" spans="1:12" ht="13.15" customHeight="1">
      <c r="B92" s="88" t="str">
        <f t="shared" si="12"/>
        <v/>
      </c>
      <c r="C92" s="89" t="str">
        <f t="shared" si="13"/>
        <v/>
      </c>
      <c r="E92" s="86"/>
      <c r="F92" s="74" t="str">
        <f t="shared" si="11"/>
        <v/>
      </c>
      <c r="G92" s="86"/>
      <c r="H92" s="86"/>
      <c r="I92" s="74" t="str">
        <f t="shared" si="9"/>
        <v/>
      </c>
      <c r="J92" s="86"/>
      <c r="K92" s="86"/>
      <c r="L92" s="74" t="str">
        <f t="shared" si="10"/>
        <v/>
      </c>
    </row>
    <row r="93" spans="1:12" ht="13.15" customHeight="1">
      <c r="A93" s="72" t="s">
        <v>443</v>
      </c>
      <c r="B93" s="88">
        <f t="shared" si="12"/>
        <v>4</v>
      </c>
      <c r="C93" s="89">
        <f t="shared" si="13"/>
        <v>1.2698412698412698</v>
      </c>
      <c r="E93" s="90"/>
      <c r="F93" s="74">
        <f t="shared" si="11"/>
        <v>0</v>
      </c>
      <c r="G93" s="90"/>
      <c r="H93" s="90">
        <v>1</v>
      </c>
      <c r="I93" s="74">
        <f t="shared" si="9"/>
        <v>25</v>
      </c>
      <c r="J93" s="90"/>
      <c r="K93" s="90">
        <v>3</v>
      </c>
      <c r="L93" s="74">
        <f t="shared" si="10"/>
        <v>75</v>
      </c>
    </row>
    <row r="94" spans="1:12" ht="10.5" customHeight="1">
      <c r="B94" s="88" t="str">
        <f t="shared" si="12"/>
        <v/>
      </c>
      <c r="C94" s="89" t="str">
        <f t="shared" si="13"/>
        <v/>
      </c>
      <c r="E94" s="86"/>
      <c r="F94" s="74" t="str">
        <f t="shared" si="11"/>
        <v/>
      </c>
      <c r="G94" s="86"/>
      <c r="H94" s="86"/>
      <c r="I94" s="74" t="str">
        <f t="shared" si="9"/>
        <v/>
      </c>
      <c r="J94" s="86"/>
      <c r="K94" s="86"/>
      <c r="L94" s="74" t="str">
        <f t="shared" si="10"/>
        <v/>
      </c>
    </row>
    <row r="95" spans="1:12" ht="13.15" customHeight="1">
      <c r="A95" s="87" t="s">
        <v>176</v>
      </c>
      <c r="B95" s="88">
        <f t="shared" si="12"/>
        <v>151</v>
      </c>
      <c r="C95" s="89">
        <f t="shared" si="13"/>
        <v>47.936507936507937</v>
      </c>
      <c r="D95" s="87"/>
      <c r="E95" s="86">
        <f>SUM(E96:E101)</f>
        <v>3</v>
      </c>
      <c r="F95" s="74">
        <f t="shared" si="11"/>
        <v>1.9867549668874174</v>
      </c>
      <c r="G95" s="86"/>
      <c r="H95" s="86">
        <f>SUM(H96:H102)</f>
        <v>79</v>
      </c>
      <c r="I95" s="74">
        <f t="shared" si="9"/>
        <v>52.317880794701985</v>
      </c>
      <c r="J95" s="86"/>
      <c r="K95" s="86">
        <f>SUM(K96:K101)</f>
        <v>69</v>
      </c>
      <c r="L95" s="74">
        <f t="shared" si="10"/>
        <v>45.695364238410598</v>
      </c>
    </row>
    <row r="96" spans="1:12" ht="14.45" customHeight="1">
      <c r="A96" s="72" t="s">
        <v>444</v>
      </c>
      <c r="B96" s="88">
        <f t="shared" si="12"/>
        <v>47</v>
      </c>
      <c r="C96" s="89">
        <f t="shared" si="13"/>
        <v>14.920634920634921</v>
      </c>
      <c r="E96" s="90"/>
      <c r="F96" s="74">
        <f t="shared" si="11"/>
        <v>0</v>
      </c>
      <c r="G96" s="90"/>
      <c r="H96" s="90">
        <v>28</v>
      </c>
      <c r="I96" s="74">
        <f t="shared" si="9"/>
        <v>59.574468085106382</v>
      </c>
      <c r="J96" s="90"/>
      <c r="K96" s="90">
        <v>19</v>
      </c>
      <c r="L96" s="74">
        <f t="shared" si="10"/>
        <v>40.425531914893611</v>
      </c>
    </row>
    <row r="97" spans="1:13" ht="14.45" customHeight="1">
      <c r="A97" s="72" t="s">
        <v>445</v>
      </c>
      <c r="B97" s="88">
        <f t="shared" si="12"/>
        <v>28</v>
      </c>
      <c r="C97" s="89">
        <f t="shared" si="13"/>
        <v>8.8888888888888893</v>
      </c>
      <c r="E97" s="90"/>
      <c r="F97" s="74">
        <f t="shared" si="11"/>
        <v>0</v>
      </c>
      <c r="G97" s="90"/>
      <c r="H97" s="90">
        <v>16</v>
      </c>
      <c r="I97" s="74">
        <f t="shared" si="9"/>
        <v>57.142857142857139</v>
      </c>
      <c r="J97" s="90"/>
      <c r="K97" s="90">
        <v>12</v>
      </c>
      <c r="L97" s="74">
        <f t="shared" si="10"/>
        <v>42.857142857142854</v>
      </c>
    </row>
    <row r="98" spans="1:13" ht="14.45" customHeight="1">
      <c r="A98" s="72" t="s">
        <v>425</v>
      </c>
      <c r="B98" s="88">
        <f t="shared" si="12"/>
        <v>29</v>
      </c>
      <c r="C98" s="89">
        <f t="shared" si="13"/>
        <v>9.2063492063492074</v>
      </c>
      <c r="E98" s="90">
        <v>1</v>
      </c>
      <c r="F98" s="74">
        <f t="shared" si="11"/>
        <v>3.4482758620689653</v>
      </c>
      <c r="G98" s="90"/>
      <c r="H98" s="90">
        <v>13</v>
      </c>
      <c r="I98" s="74">
        <f t="shared" si="9"/>
        <v>44.827586206896555</v>
      </c>
      <c r="J98" s="90"/>
      <c r="K98" s="90">
        <v>15</v>
      </c>
      <c r="L98" s="74">
        <f t="shared" si="10"/>
        <v>51.724137931034484</v>
      </c>
    </row>
    <row r="99" spans="1:13" ht="14.45" customHeight="1">
      <c r="A99" s="72" t="s">
        <v>426</v>
      </c>
      <c r="B99" s="88">
        <f t="shared" si="12"/>
        <v>22</v>
      </c>
      <c r="C99" s="89">
        <f t="shared" si="13"/>
        <v>6.9841269841269842</v>
      </c>
      <c r="E99" s="90">
        <v>1</v>
      </c>
      <c r="F99" s="74">
        <f t="shared" si="11"/>
        <v>4.5454545454545459</v>
      </c>
      <c r="G99" s="90"/>
      <c r="H99" s="90">
        <v>9</v>
      </c>
      <c r="I99" s="74">
        <f t="shared" si="9"/>
        <v>40.909090909090914</v>
      </c>
      <c r="J99" s="90"/>
      <c r="K99" s="90">
        <v>12</v>
      </c>
      <c r="L99" s="74">
        <f t="shared" si="10"/>
        <v>54.54545454545454</v>
      </c>
    </row>
    <row r="100" spans="1:13" ht="14.45" customHeight="1">
      <c r="A100" s="72" t="s">
        <v>427</v>
      </c>
      <c r="B100" s="88">
        <f>IF($A100&lt;&gt;"",E100+H100+K100,"")</f>
        <v>12</v>
      </c>
      <c r="C100" s="89">
        <f>IF($A100&lt;&gt;0,B100/$B$11*100,"")</f>
        <v>3.8095238095238098</v>
      </c>
      <c r="E100" s="90"/>
      <c r="F100" s="74">
        <f>IF($A100&lt;&gt;"",E100/$B100*100,"")</f>
        <v>0</v>
      </c>
      <c r="G100" s="90"/>
      <c r="H100" s="90">
        <v>7</v>
      </c>
      <c r="I100" s="74">
        <f>IF($A100&lt;&gt;"",H100/$B100*100,"")</f>
        <v>58.333333333333336</v>
      </c>
      <c r="J100" s="90"/>
      <c r="K100" s="90">
        <v>5</v>
      </c>
      <c r="L100" s="74">
        <f>IF($A100&lt;&gt;"",K100/$B100*100,"")</f>
        <v>41.666666666666671</v>
      </c>
    </row>
    <row r="101" spans="1:13" ht="14.45" customHeight="1">
      <c r="A101" s="72" t="s">
        <v>457</v>
      </c>
      <c r="B101" s="88">
        <f t="shared" si="12"/>
        <v>13</v>
      </c>
      <c r="C101" s="89">
        <f t="shared" si="13"/>
        <v>4.1269841269841265</v>
      </c>
      <c r="E101" s="90">
        <v>1</v>
      </c>
      <c r="F101" s="74">
        <f t="shared" si="11"/>
        <v>7.6923076923076925</v>
      </c>
      <c r="G101" s="90"/>
      <c r="H101" s="90">
        <v>6</v>
      </c>
      <c r="I101" s="74">
        <f t="shared" si="9"/>
        <v>46.153846153846153</v>
      </c>
      <c r="J101" s="90"/>
      <c r="K101" s="90">
        <v>6</v>
      </c>
      <c r="L101" s="74">
        <f t="shared" si="10"/>
        <v>46.153846153846153</v>
      </c>
    </row>
    <row r="102" spans="1:13" ht="14.45" customHeight="1" thickBot="1">
      <c r="A102" s="92"/>
      <c r="B102" s="92"/>
      <c r="C102" s="92"/>
      <c r="D102" s="92"/>
      <c r="E102" s="84"/>
      <c r="F102" s="85"/>
      <c r="G102" s="84"/>
      <c r="H102" s="84"/>
      <c r="I102" s="85"/>
      <c r="J102" s="84"/>
      <c r="K102" s="84"/>
    </row>
    <row r="103" spans="1:13" ht="8.25" customHeight="1">
      <c r="L103" s="81"/>
      <c r="M103" s="80"/>
    </row>
    <row r="104" spans="1:13" ht="12.75" customHeight="1">
      <c r="A104" s="72" t="s">
        <v>458</v>
      </c>
      <c r="L104" s="74"/>
      <c r="M104" s="77"/>
    </row>
    <row r="105" spans="1:13" ht="12" customHeight="1">
      <c r="A105" s="72" t="s">
        <v>503</v>
      </c>
    </row>
    <row r="106" spans="1:13" ht="7.5" customHeight="1"/>
    <row r="107" spans="1:13">
      <c r="A107" s="72" t="s">
        <v>599</v>
      </c>
    </row>
    <row r="108" spans="1:13">
      <c r="A108" s="72" t="s">
        <v>583</v>
      </c>
    </row>
    <row r="109" spans="1:13">
      <c r="A109" s="72" t="s">
        <v>181</v>
      </c>
    </row>
    <row r="112" spans="1:13">
      <c r="A112" s="76"/>
    </row>
    <row r="113" spans="1:1">
      <c r="A113" s="76"/>
    </row>
  </sheetData>
  <mergeCells count="4">
    <mergeCell ref="B7:C7"/>
    <mergeCell ref="E7:F7"/>
    <mergeCell ref="H7:I7"/>
    <mergeCell ref="K7:L7"/>
  </mergeCells>
  <printOptions horizontalCentered="1" verticalCentered="1"/>
  <pageMargins left="0" right="0" top="0" bottom="0" header="0.31496062992125984" footer="0.31496062992125984"/>
  <pageSetup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FB179-CEA6-4A52-ADB6-0B5FB1E3FFFC}">
  <dimension ref="A1:T29"/>
  <sheetViews>
    <sheetView workbookViewId="0">
      <selection activeCell="R12" sqref="R12"/>
    </sheetView>
  </sheetViews>
  <sheetFormatPr baseColWidth="10" defaultRowHeight="14.25"/>
  <cols>
    <col min="1" max="1" width="41.140625" style="72" customWidth="1"/>
    <col min="2" max="3" width="9.5703125" style="72" customWidth="1"/>
    <col min="4" max="4" width="2.85546875" style="72" customWidth="1"/>
    <col min="5" max="5" width="9.7109375" style="97" customWidth="1"/>
    <col min="6" max="6" width="9.7109375" style="94" customWidth="1"/>
    <col min="7" max="7" width="2.85546875" style="77" customWidth="1"/>
    <col min="8" max="8" width="12.42578125" style="97" customWidth="1"/>
    <col min="9" max="9" width="12.42578125" style="94" customWidth="1"/>
    <col min="10" max="10" width="2.85546875" style="77" customWidth="1"/>
    <col min="11" max="11" width="10.28515625" style="97" customWidth="1"/>
    <col min="12" max="12" width="10.28515625" style="95" customWidth="1"/>
    <col min="13" max="13" width="2.85546875" style="76" customWidth="1"/>
    <col min="14" max="14" width="9.140625" style="97" customWidth="1"/>
    <col min="15" max="15" width="9.140625" style="95" customWidth="1"/>
    <col min="16" max="16" width="3.5703125" style="76" customWidth="1"/>
    <col min="17" max="256" width="11.42578125" style="76"/>
    <col min="257" max="257" width="41.140625" style="76" customWidth="1"/>
    <col min="258" max="259" width="9.5703125" style="76" customWidth="1"/>
    <col min="260" max="260" width="2.85546875" style="76" customWidth="1"/>
    <col min="261" max="262" width="9.7109375" style="76" customWidth="1"/>
    <col min="263" max="263" width="2.85546875" style="76" customWidth="1"/>
    <col min="264" max="265" width="12.42578125" style="76" customWidth="1"/>
    <col min="266" max="266" width="2.85546875" style="76" customWidth="1"/>
    <col min="267" max="268" width="10.28515625" style="76" customWidth="1"/>
    <col min="269" max="269" width="2.85546875" style="76" customWidth="1"/>
    <col min="270" max="271" width="9.140625" style="76" customWidth="1"/>
    <col min="272" max="272" width="3.5703125" style="76" customWidth="1"/>
    <col min="273" max="512" width="11.42578125" style="76"/>
    <col min="513" max="513" width="41.140625" style="76" customWidth="1"/>
    <col min="514" max="515" width="9.5703125" style="76" customWidth="1"/>
    <col min="516" max="516" width="2.85546875" style="76" customWidth="1"/>
    <col min="517" max="518" width="9.7109375" style="76" customWidth="1"/>
    <col min="519" max="519" width="2.85546875" style="76" customWidth="1"/>
    <col min="520" max="521" width="12.42578125" style="76" customWidth="1"/>
    <col min="522" max="522" width="2.85546875" style="76" customWidth="1"/>
    <col min="523" max="524" width="10.28515625" style="76" customWidth="1"/>
    <col min="525" max="525" width="2.85546875" style="76" customWidth="1"/>
    <col min="526" max="527" width="9.140625" style="76" customWidth="1"/>
    <col min="528" max="528" width="3.5703125" style="76" customWidth="1"/>
    <col min="529" max="768" width="11.42578125" style="76"/>
    <col min="769" max="769" width="41.140625" style="76" customWidth="1"/>
    <col min="770" max="771" width="9.5703125" style="76" customWidth="1"/>
    <col min="772" max="772" width="2.85546875" style="76" customWidth="1"/>
    <col min="773" max="774" width="9.7109375" style="76" customWidth="1"/>
    <col min="775" max="775" width="2.85546875" style="76" customWidth="1"/>
    <col min="776" max="777" width="12.42578125" style="76" customWidth="1"/>
    <col min="778" max="778" width="2.85546875" style="76" customWidth="1"/>
    <col min="779" max="780" width="10.28515625" style="76" customWidth="1"/>
    <col min="781" max="781" width="2.85546875" style="76" customWidth="1"/>
    <col min="782" max="783" width="9.140625" style="76" customWidth="1"/>
    <col min="784" max="784" width="3.5703125" style="76" customWidth="1"/>
    <col min="785" max="1024" width="11.42578125" style="76"/>
    <col min="1025" max="1025" width="41.140625" style="76" customWidth="1"/>
    <col min="1026" max="1027" width="9.5703125" style="76" customWidth="1"/>
    <col min="1028" max="1028" width="2.85546875" style="76" customWidth="1"/>
    <col min="1029" max="1030" width="9.7109375" style="76" customWidth="1"/>
    <col min="1031" max="1031" width="2.85546875" style="76" customWidth="1"/>
    <col min="1032" max="1033" width="12.42578125" style="76" customWidth="1"/>
    <col min="1034" max="1034" width="2.85546875" style="76" customWidth="1"/>
    <col min="1035" max="1036" width="10.28515625" style="76" customWidth="1"/>
    <col min="1037" max="1037" width="2.85546875" style="76" customWidth="1"/>
    <col min="1038" max="1039" width="9.140625" style="76" customWidth="1"/>
    <col min="1040" max="1040" width="3.5703125" style="76" customWidth="1"/>
    <col min="1041" max="1280" width="11.42578125" style="76"/>
    <col min="1281" max="1281" width="41.140625" style="76" customWidth="1"/>
    <col min="1282" max="1283" width="9.5703125" style="76" customWidth="1"/>
    <col min="1284" max="1284" width="2.85546875" style="76" customWidth="1"/>
    <col min="1285" max="1286" width="9.7109375" style="76" customWidth="1"/>
    <col min="1287" max="1287" width="2.85546875" style="76" customWidth="1"/>
    <col min="1288" max="1289" width="12.42578125" style="76" customWidth="1"/>
    <col min="1290" max="1290" width="2.85546875" style="76" customWidth="1"/>
    <col min="1291" max="1292" width="10.28515625" style="76" customWidth="1"/>
    <col min="1293" max="1293" width="2.85546875" style="76" customWidth="1"/>
    <col min="1294" max="1295" width="9.140625" style="76" customWidth="1"/>
    <col min="1296" max="1296" width="3.5703125" style="76" customWidth="1"/>
    <col min="1297" max="1536" width="11.42578125" style="76"/>
    <col min="1537" max="1537" width="41.140625" style="76" customWidth="1"/>
    <col min="1538" max="1539" width="9.5703125" style="76" customWidth="1"/>
    <col min="1540" max="1540" width="2.85546875" style="76" customWidth="1"/>
    <col min="1541" max="1542" width="9.7109375" style="76" customWidth="1"/>
    <col min="1543" max="1543" width="2.85546875" style="76" customWidth="1"/>
    <col min="1544" max="1545" width="12.42578125" style="76" customWidth="1"/>
    <col min="1546" max="1546" width="2.85546875" style="76" customWidth="1"/>
    <col min="1547" max="1548" width="10.28515625" style="76" customWidth="1"/>
    <col min="1549" max="1549" width="2.85546875" style="76" customWidth="1"/>
    <col min="1550" max="1551" width="9.140625" style="76" customWidth="1"/>
    <col min="1552" max="1552" width="3.5703125" style="76" customWidth="1"/>
    <col min="1553" max="1792" width="11.42578125" style="76"/>
    <col min="1793" max="1793" width="41.140625" style="76" customWidth="1"/>
    <col min="1794" max="1795" width="9.5703125" style="76" customWidth="1"/>
    <col min="1796" max="1796" width="2.85546875" style="76" customWidth="1"/>
    <col min="1797" max="1798" width="9.7109375" style="76" customWidth="1"/>
    <col min="1799" max="1799" width="2.85546875" style="76" customWidth="1"/>
    <col min="1800" max="1801" width="12.42578125" style="76" customWidth="1"/>
    <col min="1802" max="1802" width="2.85546875" style="76" customWidth="1"/>
    <col min="1803" max="1804" width="10.28515625" style="76" customWidth="1"/>
    <col min="1805" max="1805" width="2.85546875" style="76" customWidth="1"/>
    <col min="1806" max="1807" width="9.140625" style="76" customWidth="1"/>
    <col min="1808" max="1808" width="3.5703125" style="76" customWidth="1"/>
    <col min="1809" max="2048" width="11.42578125" style="76"/>
    <col min="2049" max="2049" width="41.140625" style="76" customWidth="1"/>
    <col min="2050" max="2051" width="9.5703125" style="76" customWidth="1"/>
    <col min="2052" max="2052" width="2.85546875" style="76" customWidth="1"/>
    <col min="2053" max="2054" width="9.7109375" style="76" customWidth="1"/>
    <col min="2055" max="2055" width="2.85546875" style="76" customWidth="1"/>
    <col min="2056" max="2057" width="12.42578125" style="76" customWidth="1"/>
    <col min="2058" max="2058" width="2.85546875" style="76" customWidth="1"/>
    <col min="2059" max="2060" width="10.28515625" style="76" customWidth="1"/>
    <col min="2061" max="2061" width="2.85546875" style="76" customWidth="1"/>
    <col min="2062" max="2063" width="9.140625" style="76" customWidth="1"/>
    <col min="2064" max="2064" width="3.5703125" style="76" customWidth="1"/>
    <col min="2065" max="2304" width="11.42578125" style="76"/>
    <col min="2305" max="2305" width="41.140625" style="76" customWidth="1"/>
    <col min="2306" max="2307" width="9.5703125" style="76" customWidth="1"/>
    <col min="2308" max="2308" width="2.85546875" style="76" customWidth="1"/>
    <col min="2309" max="2310" width="9.7109375" style="76" customWidth="1"/>
    <col min="2311" max="2311" width="2.85546875" style="76" customWidth="1"/>
    <col min="2312" max="2313" width="12.42578125" style="76" customWidth="1"/>
    <col min="2314" max="2314" width="2.85546875" style="76" customWidth="1"/>
    <col min="2315" max="2316" width="10.28515625" style="76" customWidth="1"/>
    <col min="2317" max="2317" width="2.85546875" style="76" customWidth="1"/>
    <col min="2318" max="2319" width="9.140625" style="76" customWidth="1"/>
    <col min="2320" max="2320" width="3.5703125" style="76" customWidth="1"/>
    <col min="2321" max="2560" width="11.42578125" style="76"/>
    <col min="2561" max="2561" width="41.140625" style="76" customWidth="1"/>
    <col min="2562" max="2563" width="9.5703125" style="76" customWidth="1"/>
    <col min="2564" max="2564" width="2.85546875" style="76" customWidth="1"/>
    <col min="2565" max="2566" width="9.7109375" style="76" customWidth="1"/>
    <col min="2567" max="2567" width="2.85546875" style="76" customWidth="1"/>
    <col min="2568" max="2569" width="12.42578125" style="76" customWidth="1"/>
    <col min="2570" max="2570" width="2.85546875" style="76" customWidth="1"/>
    <col min="2571" max="2572" width="10.28515625" style="76" customWidth="1"/>
    <col min="2573" max="2573" width="2.85546875" style="76" customWidth="1"/>
    <col min="2574" max="2575" width="9.140625" style="76" customWidth="1"/>
    <col min="2576" max="2576" width="3.5703125" style="76" customWidth="1"/>
    <col min="2577" max="2816" width="11.42578125" style="76"/>
    <col min="2817" max="2817" width="41.140625" style="76" customWidth="1"/>
    <col min="2818" max="2819" width="9.5703125" style="76" customWidth="1"/>
    <col min="2820" max="2820" width="2.85546875" style="76" customWidth="1"/>
    <col min="2821" max="2822" width="9.7109375" style="76" customWidth="1"/>
    <col min="2823" max="2823" width="2.85546875" style="76" customWidth="1"/>
    <col min="2824" max="2825" width="12.42578125" style="76" customWidth="1"/>
    <col min="2826" max="2826" width="2.85546875" style="76" customWidth="1"/>
    <col min="2827" max="2828" width="10.28515625" style="76" customWidth="1"/>
    <col min="2829" max="2829" width="2.85546875" style="76" customWidth="1"/>
    <col min="2830" max="2831" width="9.140625" style="76" customWidth="1"/>
    <col min="2832" max="2832" width="3.5703125" style="76" customWidth="1"/>
    <col min="2833" max="3072" width="11.42578125" style="76"/>
    <col min="3073" max="3073" width="41.140625" style="76" customWidth="1"/>
    <col min="3074" max="3075" width="9.5703125" style="76" customWidth="1"/>
    <col min="3076" max="3076" width="2.85546875" style="76" customWidth="1"/>
    <col min="3077" max="3078" width="9.7109375" style="76" customWidth="1"/>
    <col min="3079" max="3079" width="2.85546875" style="76" customWidth="1"/>
    <col min="3080" max="3081" width="12.42578125" style="76" customWidth="1"/>
    <col min="3082" max="3082" width="2.85546875" style="76" customWidth="1"/>
    <col min="3083" max="3084" width="10.28515625" style="76" customWidth="1"/>
    <col min="3085" max="3085" width="2.85546875" style="76" customWidth="1"/>
    <col min="3086" max="3087" width="9.140625" style="76" customWidth="1"/>
    <col min="3088" max="3088" width="3.5703125" style="76" customWidth="1"/>
    <col min="3089" max="3328" width="11.42578125" style="76"/>
    <col min="3329" max="3329" width="41.140625" style="76" customWidth="1"/>
    <col min="3330" max="3331" width="9.5703125" style="76" customWidth="1"/>
    <col min="3332" max="3332" width="2.85546875" style="76" customWidth="1"/>
    <col min="3333" max="3334" width="9.7109375" style="76" customWidth="1"/>
    <col min="3335" max="3335" width="2.85546875" style="76" customWidth="1"/>
    <col min="3336" max="3337" width="12.42578125" style="76" customWidth="1"/>
    <col min="3338" max="3338" width="2.85546875" style="76" customWidth="1"/>
    <col min="3339" max="3340" width="10.28515625" style="76" customWidth="1"/>
    <col min="3341" max="3341" width="2.85546875" style="76" customWidth="1"/>
    <col min="3342" max="3343" width="9.140625" style="76" customWidth="1"/>
    <col min="3344" max="3344" width="3.5703125" style="76" customWidth="1"/>
    <col min="3345" max="3584" width="11.42578125" style="76"/>
    <col min="3585" max="3585" width="41.140625" style="76" customWidth="1"/>
    <col min="3586" max="3587" width="9.5703125" style="76" customWidth="1"/>
    <col min="3588" max="3588" width="2.85546875" style="76" customWidth="1"/>
    <col min="3589" max="3590" width="9.7109375" style="76" customWidth="1"/>
    <col min="3591" max="3591" width="2.85546875" style="76" customWidth="1"/>
    <col min="3592" max="3593" width="12.42578125" style="76" customWidth="1"/>
    <col min="3594" max="3594" width="2.85546875" style="76" customWidth="1"/>
    <col min="3595" max="3596" width="10.28515625" style="76" customWidth="1"/>
    <col min="3597" max="3597" width="2.85546875" style="76" customWidth="1"/>
    <col min="3598" max="3599" width="9.140625" style="76" customWidth="1"/>
    <col min="3600" max="3600" width="3.5703125" style="76" customWidth="1"/>
    <col min="3601" max="3840" width="11.42578125" style="76"/>
    <col min="3841" max="3841" width="41.140625" style="76" customWidth="1"/>
    <col min="3842" max="3843" width="9.5703125" style="76" customWidth="1"/>
    <col min="3844" max="3844" width="2.85546875" style="76" customWidth="1"/>
    <col min="3845" max="3846" width="9.7109375" style="76" customWidth="1"/>
    <col min="3847" max="3847" width="2.85546875" style="76" customWidth="1"/>
    <col min="3848" max="3849" width="12.42578125" style="76" customWidth="1"/>
    <col min="3850" max="3850" width="2.85546875" style="76" customWidth="1"/>
    <col min="3851" max="3852" width="10.28515625" style="76" customWidth="1"/>
    <col min="3853" max="3853" width="2.85546875" style="76" customWidth="1"/>
    <col min="3854" max="3855" width="9.140625" style="76" customWidth="1"/>
    <col min="3856" max="3856" width="3.5703125" style="76" customWidth="1"/>
    <col min="3857" max="4096" width="11.42578125" style="76"/>
    <col min="4097" max="4097" width="41.140625" style="76" customWidth="1"/>
    <col min="4098" max="4099" width="9.5703125" style="76" customWidth="1"/>
    <col min="4100" max="4100" width="2.85546875" style="76" customWidth="1"/>
    <col min="4101" max="4102" width="9.7109375" style="76" customWidth="1"/>
    <col min="4103" max="4103" width="2.85546875" style="76" customWidth="1"/>
    <col min="4104" max="4105" width="12.42578125" style="76" customWidth="1"/>
    <col min="4106" max="4106" width="2.85546875" style="76" customWidth="1"/>
    <col min="4107" max="4108" width="10.28515625" style="76" customWidth="1"/>
    <col min="4109" max="4109" width="2.85546875" style="76" customWidth="1"/>
    <col min="4110" max="4111" width="9.140625" style="76" customWidth="1"/>
    <col min="4112" max="4112" width="3.5703125" style="76" customWidth="1"/>
    <col min="4113" max="4352" width="11.42578125" style="76"/>
    <col min="4353" max="4353" width="41.140625" style="76" customWidth="1"/>
    <col min="4354" max="4355" width="9.5703125" style="76" customWidth="1"/>
    <col min="4356" max="4356" width="2.85546875" style="76" customWidth="1"/>
    <col min="4357" max="4358" width="9.7109375" style="76" customWidth="1"/>
    <col min="4359" max="4359" width="2.85546875" style="76" customWidth="1"/>
    <col min="4360" max="4361" width="12.42578125" style="76" customWidth="1"/>
    <col min="4362" max="4362" width="2.85546875" style="76" customWidth="1"/>
    <col min="4363" max="4364" width="10.28515625" style="76" customWidth="1"/>
    <col min="4365" max="4365" width="2.85546875" style="76" customWidth="1"/>
    <col min="4366" max="4367" width="9.140625" style="76" customWidth="1"/>
    <col min="4368" max="4368" width="3.5703125" style="76" customWidth="1"/>
    <col min="4369" max="4608" width="11.42578125" style="76"/>
    <col min="4609" max="4609" width="41.140625" style="76" customWidth="1"/>
    <col min="4610" max="4611" width="9.5703125" style="76" customWidth="1"/>
    <col min="4612" max="4612" width="2.85546875" style="76" customWidth="1"/>
    <col min="4613" max="4614" width="9.7109375" style="76" customWidth="1"/>
    <col min="4615" max="4615" width="2.85546875" style="76" customWidth="1"/>
    <col min="4616" max="4617" width="12.42578125" style="76" customWidth="1"/>
    <col min="4618" max="4618" width="2.85546875" style="76" customWidth="1"/>
    <col min="4619" max="4620" width="10.28515625" style="76" customWidth="1"/>
    <col min="4621" max="4621" width="2.85546875" style="76" customWidth="1"/>
    <col min="4622" max="4623" width="9.140625" style="76" customWidth="1"/>
    <col min="4624" max="4624" width="3.5703125" style="76" customWidth="1"/>
    <col min="4625" max="4864" width="11.42578125" style="76"/>
    <col min="4865" max="4865" width="41.140625" style="76" customWidth="1"/>
    <col min="4866" max="4867" width="9.5703125" style="76" customWidth="1"/>
    <col min="4868" max="4868" width="2.85546875" style="76" customWidth="1"/>
    <col min="4869" max="4870" width="9.7109375" style="76" customWidth="1"/>
    <col min="4871" max="4871" width="2.85546875" style="76" customWidth="1"/>
    <col min="4872" max="4873" width="12.42578125" style="76" customWidth="1"/>
    <col min="4874" max="4874" width="2.85546875" style="76" customWidth="1"/>
    <col min="4875" max="4876" width="10.28515625" style="76" customWidth="1"/>
    <col min="4877" max="4877" width="2.85546875" style="76" customWidth="1"/>
    <col min="4878" max="4879" width="9.140625" style="76" customWidth="1"/>
    <col min="4880" max="4880" width="3.5703125" style="76" customWidth="1"/>
    <col min="4881" max="5120" width="11.42578125" style="76"/>
    <col min="5121" max="5121" width="41.140625" style="76" customWidth="1"/>
    <col min="5122" max="5123" width="9.5703125" style="76" customWidth="1"/>
    <col min="5124" max="5124" width="2.85546875" style="76" customWidth="1"/>
    <col min="5125" max="5126" width="9.7109375" style="76" customWidth="1"/>
    <col min="5127" max="5127" width="2.85546875" style="76" customWidth="1"/>
    <col min="5128" max="5129" width="12.42578125" style="76" customWidth="1"/>
    <col min="5130" max="5130" width="2.85546875" style="76" customWidth="1"/>
    <col min="5131" max="5132" width="10.28515625" style="76" customWidth="1"/>
    <col min="5133" max="5133" width="2.85546875" style="76" customWidth="1"/>
    <col min="5134" max="5135" width="9.140625" style="76" customWidth="1"/>
    <col min="5136" max="5136" width="3.5703125" style="76" customWidth="1"/>
    <col min="5137" max="5376" width="11.42578125" style="76"/>
    <col min="5377" max="5377" width="41.140625" style="76" customWidth="1"/>
    <col min="5378" max="5379" width="9.5703125" style="76" customWidth="1"/>
    <col min="5380" max="5380" width="2.85546875" style="76" customWidth="1"/>
    <col min="5381" max="5382" width="9.7109375" style="76" customWidth="1"/>
    <col min="5383" max="5383" width="2.85546875" style="76" customWidth="1"/>
    <col min="5384" max="5385" width="12.42578125" style="76" customWidth="1"/>
    <col min="5386" max="5386" width="2.85546875" style="76" customWidth="1"/>
    <col min="5387" max="5388" width="10.28515625" style="76" customWidth="1"/>
    <col min="5389" max="5389" width="2.85546875" style="76" customWidth="1"/>
    <col min="5390" max="5391" width="9.140625" style="76" customWidth="1"/>
    <col min="5392" max="5392" width="3.5703125" style="76" customWidth="1"/>
    <col min="5393" max="5632" width="11.42578125" style="76"/>
    <col min="5633" max="5633" width="41.140625" style="76" customWidth="1"/>
    <col min="5634" max="5635" width="9.5703125" style="76" customWidth="1"/>
    <col min="5636" max="5636" width="2.85546875" style="76" customWidth="1"/>
    <col min="5637" max="5638" width="9.7109375" style="76" customWidth="1"/>
    <col min="5639" max="5639" width="2.85546875" style="76" customWidth="1"/>
    <col min="5640" max="5641" width="12.42578125" style="76" customWidth="1"/>
    <col min="5642" max="5642" width="2.85546875" style="76" customWidth="1"/>
    <col min="5643" max="5644" width="10.28515625" style="76" customWidth="1"/>
    <col min="5645" max="5645" width="2.85546875" style="76" customWidth="1"/>
    <col min="5646" max="5647" width="9.140625" style="76" customWidth="1"/>
    <col min="5648" max="5648" width="3.5703125" style="76" customWidth="1"/>
    <col min="5649" max="5888" width="11.42578125" style="76"/>
    <col min="5889" max="5889" width="41.140625" style="76" customWidth="1"/>
    <col min="5890" max="5891" width="9.5703125" style="76" customWidth="1"/>
    <col min="5892" max="5892" width="2.85546875" style="76" customWidth="1"/>
    <col min="5893" max="5894" width="9.7109375" style="76" customWidth="1"/>
    <col min="5895" max="5895" width="2.85546875" style="76" customWidth="1"/>
    <col min="5896" max="5897" width="12.42578125" style="76" customWidth="1"/>
    <col min="5898" max="5898" width="2.85546875" style="76" customWidth="1"/>
    <col min="5899" max="5900" width="10.28515625" style="76" customWidth="1"/>
    <col min="5901" max="5901" width="2.85546875" style="76" customWidth="1"/>
    <col min="5902" max="5903" width="9.140625" style="76" customWidth="1"/>
    <col min="5904" max="5904" width="3.5703125" style="76" customWidth="1"/>
    <col min="5905" max="6144" width="11.42578125" style="76"/>
    <col min="6145" max="6145" width="41.140625" style="76" customWidth="1"/>
    <col min="6146" max="6147" width="9.5703125" style="76" customWidth="1"/>
    <col min="6148" max="6148" width="2.85546875" style="76" customWidth="1"/>
    <col min="6149" max="6150" width="9.7109375" style="76" customWidth="1"/>
    <col min="6151" max="6151" width="2.85546875" style="76" customWidth="1"/>
    <col min="6152" max="6153" width="12.42578125" style="76" customWidth="1"/>
    <col min="6154" max="6154" width="2.85546875" style="76" customWidth="1"/>
    <col min="6155" max="6156" width="10.28515625" style="76" customWidth="1"/>
    <col min="6157" max="6157" width="2.85546875" style="76" customWidth="1"/>
    <col min="6158" max="6159" width="9.140625" style="76" customWidth="1"/>
    <col min="6160" max="6160" width="3.5703125" style="76" customWidth="1"/>
    <col min="6161" max="6400" width="11.42578125" style="76"/>
    <col min="6401" max="6401" width="41.140625" style="76" customWidth="1"/>
    <col min="6402" max="6403" width="9.5703125" style="76" customWidth="1"/>
    <col min="6404" max="6404" width="2.85546875" style="76" customWidth="1"/>
    <col min="6405" max="6406" width="9.7109375" style="76" customWidth="1"/>
    <col min="6407" max="6407" width="2.85546875" style="76" customWidth="1"/>
    <col min="6408" max="6409" width="12.42578125" style="76" customWidth="1"/>
    <col min="6410" max="6410" width="2.85546875" style="76" customWidth="1"/>
    <col min="6411" max="6412" width="10.28515625" style="76" customWidth="1"/>
    <col min="6413" max="6413" width="2.85546875" style="76" customWidth="1"/>
    <col min="6414" max="6415" width="9.140625" style="76" customWidth="1"/>
    <col min="6416" max="6416" width="3.5703125" style="76" customWidth="1"/>
    <col min="6417" max="6656" width="11.42578125" style="76"/>
    <col min="6657" max="6657" width="41.140625" style="76" customWidth="1"/>
    <col min="6658" max="6659" width="9.5703125" style="76" customWidth="1"/>
    <col min="6660" max="6660" width="2.85546875" style="76" customWidth="1"/>
    <col min="6661" max="6662" width="9.7109375" style="76" customWidth="1"/>
    <col min="6663" max="6663" width="2.85546875" style="76" customWidth="1"/>
    <col min="6664" max="6665" width="12.42578125" style="76" customWidth="1"/>
    <col min="6666" max="6666" width="2.85546875" style="76" customWidth="1"/>
    <col min="6667" max="6668" width="10.28515625" style="76" customWidth="1"/>
    <col min="6669" max="6669" width="2.85546875" style="76" customWidth="1"/>
    <col min="6670" max="6671" width="9.140625" style="76" customWidth="1"/>
    <col min="6672" max="6672" width="3.5703125" style="76" customWidth="1"/>
    <col min="6673" max="6912" width="11.42578125" style="76"/>
    <col min="6913" max="6913" width="41.140625" style="76" customWidth="1"/>
    <col min="6914" max="6915" width="9.5703125" style="76" customWidth="1"/>
    <col min="6916" max="6916" width="2.85546875" style="76" customWidth="1"/>
    <col min="6917" max="6918" width="9.7109375" style="76" customWidth="1"/>
    <col min="6919" max="6919" width="2.85546875" style="76" customWidth="1"/>
    <col min="6920" max="6921" width="12.42578125" style="76" customWidth="1"/>
    <col min="6922" max="6922" width="2.85546875" style="76" customWidth="1"/>
    <col min="6923" max="6924" width="10.28515625" style="76" customWidth="1"/>
    <col min="6925" max="6925" width="2.85546875" style="76" customWidth="1"/>
    <col min="6926" max="6927" width="9.140625" style="76" customWidth="1"/>
    <col min="6928" max="6928" width="3.5703125" style="76" customWidth="1"/>
    <col min="6929" max="7168" width="11.42578125" style="76"/>
    <col min="7169" max="7169" width="41.140625" style="76" customWidth="1"/>
    <col min="7170" max="7171" width="9.5703125" style="76" customWidth="1"/>
    <col min="7172" max="7172" width="2.85546875" style="76" customWidth="1"/>
    <col min="7173" max="7174" width="9.7109375" style="76" customWidth="1"/>
    <col min="7175" max="7175" width="2.85546875" style="76" customWidth="1"/>
    <col min="7176" max="7177" width="12.42578125" style="76" customWidth="1"/>
    <col min="7178" max="7178" width="2.85546875" style="76" customWidth="1"/>
    <col min="7179" max="7180" width="10.28515625" style="76" customWidth="1"/>
    <col min="7181" max="7181" width="2.85546875" style="76" customWidth="1"/>
    <col min="7182" max="7183" width="9.140625" style="76" customWidth="1"/>
    <col min="7184" max="7184" width="3.5703125" style="76" customWidth="1"/>
    <col min="7185" max="7424" width="11.42578125" style="76"/>
    <col min="7425" max="7425" width="41.140625" style="76" customWidth="1"/>
    <col min="7426" max="7427" width="9.5703125" style="76" customWidth="1"/>
    <col min="7428" max="7428" width="2.85546875" style="76" customWidth="1"/>
    <col min="7429" max="7430" width="9.7109375" style="76" customWidth="1"/>
    <col min="7431" max="7431" width="2.85546875" style="76" customWidth="1"/>
    <col min="7432" max="7433" width="12.42578125" style="76" customWidth="1"/>
    <col min="7434" max="7434" width="2.85546875" style="76" customWidth="1"/>
    <col min="7435" max="7436" width="10.28515625" style="76" customWidth="1"/>
    <col min="7437" max="7437" width="2.85546875" style="76" customWidth="1"/>
    <col min="7438" max="7439" width="9.140625" style="76" customWidth="1"/>
    <col min="7440" max="7440" width="3.5703125" style="76" customWidth="1"/>
    <col min="7441" max="7680" width="11.42578125" style="76"/>
    <col min="7681" max="7681" width="41.140625" style="76" customWidth="1"/>
    <col min="7682" max="7683" width="9.5703125" style="76" customWidth="1"/>
    <col min="7684" max="7684" width="2.85546875" style="76" customWidth="1"/>
    <col min="7685" max="7686" width="9.7109375" style="76" customWidth="1"/>
    <col min="7687" max="7687" width="2.85546875" style="76" customWidth="1"/>
    <col min="7688" max="7689" width="12.42578125" style="76" customWidth="1"/>
    <col min="7690" max="7690" width="2.85546875" style="76" customWidth="1"/>
    <col min="7691" max="7692" width="10.28515625" style="76" customWidth="1"/>
    <col min="7693" max="7693" width="2.85546875" style="76" customWidth="1"/>
    <col min="7694" max="7695" width="9.140625" style="76" customWidth="1"/>
    <col min="7696" max="7696" width="3.5703125" style="76" customWidth="1"/>
    <col min="7697" max="7936" width="11.42578125" style="76"/>
    <col min="7937" max="7937" width="41.140625" style="76" customWidth="1"/>
    <col min="7938" max="7939" width="9.5703125" style="76" customWidth="1"/>
    <col min="7940" max="7940" width="2.85546875" style="76" customWidth="1"/>
    <col min="7941" max="7942" width="9.7109375" style="76" customWidth="1"/>
    <col min="7943" max="7943" width="2.85546875" style="76" customWidth="1"/>
    <col min="7944" max="7945" width="12.42578125" style="76" customWidth="1"/>
    <col min="7946" max="7946" width="2.85546875" style="76" customWidth="1"/>
    <col min="7947" max="7948" width="10.28515625" style="76" customWidth="1"/>
    <col min="7949" max="7949" width="2.85546875" style="76" customWidth="1"/>
    <col min="7950" max="7951" width="9.140625" style="76" customWidth="1"/>
    <col min="7952" max="7952" width="3.5703125" style="76" customWidth="1"/>
    <col min="7953" max="8192" width="11.42578125" style="76"/>
    <col min="8193" max="8193" width="41.140625" style="76" customWidth="1"/>
    <col min="8194" max="8195" width="9.5703125" style="76" customWidth="1"/>
    <col min="8196" max="8196" width="2.85546875" style="76" customWidth="1"/>
    <col min="8197" max="8198" width="9.7109375" style="76" customWidth="1"/>
    <col min="8199" max="8199" width="2.85546875" style="76" customWidth="1"/>
    <col min="8200" max="8201" width="12.42578125" style="76" customWidth="1"/>
    <col min="8202" max="8202" width="2.85546875" style="76" customWidth="1"/>
    <col min="8203" max="8204" width="10.28515625" style="76" customWidth="1"/>
    <col min="8205" max="8205" width="2.85546875" style="76" customWidth="1"/>
    <col min="8206" max="8207" width="9.140625" style="76" customWidth="1"/>
    <col min="8208" max="8208" width="3.5703125" style="76" customWidth="1"/>
    <col min="8209" max="8448" width="11.42578125" style="76"/>
    <col min="8449" max="8449" width="41.140625" style="76" customWidth="1"/>
    <col min="8450" max="8451" width="9.5703125" style="76" customWidth="1"/>
    <col min="8452" max="8452" width="2.85546875" style="76" customWidth="1"/>
    <col min="8453" max="8454" width="9.7109375" style="76" customWidth="1"/>
    <col min="8455" max="8455" width="2.85546875" style="76" customWidth="1"/>
    <col min="8456" max="8457" width="12.42578125" style="76" customWidth="1"/>
    <col min="8458" max="8458" width="2.85546875" style="76" customWidth="1"/>
    <col min="8459" max="8460" width="10.28515625" style="76" customWidth="1"/>
    <col min="8461" max="8461" width="2.85546875" style="76" customWidth="1"/>
    <col min="8462" max="8463" width="9.140625" style="76" customWidth="1"/>
    <col min="8464" max="8464" width="3.5703125" style="76" customWidth="1"/>
    <col min="8465" max="8704" width="11.42578125" style="76"/>
    <col min="8705" max="8705" width="41.140625" style="76" customWidth="1"/>
    <col min="8706" max="8707" width="9.5703125" style="76" customWidth="1"/>
    <col min="8708" max="8708" width="2.85546875" style="76" customWidth="1"/>
    <col min="8709" max="8710" width="9.7109375" style="76" customWidth="1"/>
    <col min="8711" max="8711" width="2.85546875" style="76" customWidth="1"/>
    <col min="8712" max="8713" width="12.42578125" style="76" customWidth="1"/>
    <col min="8714" max="8714" width="2.85546875" style="76" customWidth="1"/>
    <col min="8715" max="8716" width="10.28515625" style="76" customWidth="1"/>
    <col min="8717" max="8717" width="2.85546875" style="76" customWidth="1"/>
    <col min="8718" max="8719" width="9.140625" style="76" customWidth="1"/>
    <col min="8720" max="8720" width="3.5703125" style="76" customWidth="1"/>
    <col min="8721" max="8960" width="11.42578125" style="76"/>
    <col min="8961" max="8961" width="41.140625" style="76" customWidth="1"/>
    <col min="8962" max="8963" width="9.5703125" style="76" customWidth="1"/>
    <col min="8964" max="8964" width="2.85546875" style="76" customWidth="1"/>
    <col min="8965" max="8966" width="9.7109375" style="76" customWidth="1"/>
    <col min="8967" max="8967" width="2.85546875" style="76" customWidth="1"/>
    <col min="8968" max="8969" width="12.42578125" style="76" customWidth="1"/>
    <col min="8970" max="8970" width="2.85546875" style="76" customWidth="1"/>
    <col min="8971" max="8972" width="10.28515625" style="76" customWidth="1"/>
    <col min="8973" max="8973" width="2.85546875" style="76" customWidth="1"/>
    <col min="8974" max="8975" width="9.140625" style="76" customWidth="1"/>
    <col min="8976" max="8976" width="3.5703125" style="76" customWidth="1"/>
    <col min="8977" max="9216" width="11.42578125" style="76"/>
    <col min="9217" max="9217" width="41.140625" style="76" customWidth="1"/>
    <col min="9218" max="9219" width="9.5703125" style="76" customWidth="1"/>
    <col min="9220" max="9220" width="2.85546875" style="76" customWidth="1"/>
    <col min="9221" max="9222" width="9.7109375" style="76" customWidth="1"/>
    <col min="9223" max="9223" width="2.85546875" style="76" customWidth="1"/>
    <col min="9224" max="9225" width="12.42578125" style="76" customWidth="1"/>
    <col min="9226" max="9226" width="2.85546875" style="76" customWidth="1"/>
    <col min="9227" max="9228" width="10.28515625" style="76" customWidth="1"/>
    <col min="9229" max="9229" width="2.85546875" style="76" customWidth="1"/>
    <col min="9230" max="9231" width="9.140625" style="76" customWidth="1"/>
    <col min="9232" max="9232" width="3.5703125" style="76" customWidth="1"/>
    <col min="9233" max="9472" width="11.42578125" style="76"/>
    <col min="9473" max="9473" width="41.140625" style="76" customWidth="1"/>
    <col min="9474" max="9475" width="9.5703125" style="76" customWidth="1"/>
    <col min="9476" max="9476" width="2.85546875" style="76" customWidth="1"/>
    <col min="9477" max="9478" width="9.7109375" style="76" customWidth="1"/>
    <col min="9479" max="9479" width="2.85546875" style="76" customWidth="1"/>
    <col min="9480" max="9481" width="12.42578125" style="76" customWidth="1"/>
    <col min="9482" max="9482" width="2.85546875" style="76" customWidth="1"/>
    <col min="9483" max="9484" width="10.28515625" style="76" customWidth="1"/>
    <col min="9485" max="9485" width="2.85546875" style="76" customWidth="1"/>
    <col min="9486" max="9487" width="9.140625" style="76" customWidth="1"/>
    <col min="9488" max="9488" width="3.5703125" style="76" customWidth="1"/>
    <col min="9489" max="9728" width="11.42578125" style="76"/>
    <col min="9729" max="9729" width="41.140625" style="76" customWidth="1"/>
    <col min="9730" max="9731" width="9.5703125" style="76" customWidth="1"/>
    <col min="9732" max="9732" width="2.85546875" style="76" customWidth="1"/>
    <col min="9733" max="9734" width="9.7109375" style="76" customWidth="1"/>
    <col min="9735" max="9735" width="2.85546875" style="76" customWidth="1"/>
    <col min="9736" max="9737" width="12.42578125" style="76" customWidth="1"/>
    <col min="9738" max="9738" width="2.85546875" style="76" customWidth="1"/>
    <col min="9739" max="9740" width="10.28515625" style="76" customWidth="1"/>
    <col min="9741" max="9741" width="2.85546875" style="76" customWidth="1"/>
    <col min="9742" max="9743" width="9.140625" style="76" customWidth="1"/>
    <col min="9744" max="9744" width="3.5703125" style="76" customWidth="1"/>
    <col min="9745" max="9984" width="11.42578125" style="76"/>
    <col min="9985" max="9985" width="41.140625" style="76" customWidth="1"/>
    <col min="9986" max="9987" width="9.5703125" style="76" customWidth="1"/>
    <col min="9988" max="9988" width="2.85546875" style="76" customWidth="1"/>
    <col min="9989" max="9990" width="9.7109375" style="76" customWidth="1"/>
    <col min="9991" max="9991" width="2.85546875" style="76" customWidth="1"/>
    <col min="9992" max="9993" width="12.42578125" style="76" customWidth="1"/>
    <col min="9994" max="9994" width="2.85546875" style="76" customWidth="1"/>
    <col min="9995" max="9996" width="10.28515625" style="76" customWidth="1"/>
    <col min="9997" max="9997" width="2.85546875" style="76" customWidth="1"/>
    <col min="9998" max="9999" width="9.140625" style="76" customWidth="1"/>
    <col min="10000" max="10000" width="3.5703125" style="76" customWidth="1"/>
    <col min="10001" max="10240" width="11.42578125" style="76"/>
    <col min="10241" max="10241" width="41.140625" style="76" customWidth="1"/>
    <col min="10242" max="10243" width="9.5703125" style="76" customWidth="1"/>
    <col min="10244" max="10244" width="2.85546875" style="76" customWidth="1"/>
    <col min="10245" max="10246" width="9.7109375" style="76" customWidth="1"/>
    <col min="10247" max="10247" width="2.85546875" style="76" customWidth="1"/>
    <col min="10248" max="10249" width="12.42578125" style="76" customWidth="1"/>
    <col min="10250" max="10250" width="2.85546875" style="76" customWidth="1"/>
    <col min="10251" max="10252" width="10.28515625" style="76" customWidth="1"/>
    <col min="10253" max="10253" width="2.85546875" style="76" customWidth="1"/>
    <col min="10254" max="10255" width="9.140625" style="76" customWidth="1"/>
    <col min="10256" max="10256" width="3.5703125" style="76" customWidth="1"/>
    <col min="10257" max="10496" width="11.42578125" style="76"/>
    <col min="10497" max="10497" width="41.140625" style="76" customWidth="1"/>
    <col min="10498" max="10499" width="9.5703125" style="76" customWidth="1"/>
    <col min="10500" max="10500" width="2.85546875" style="76" customWidth="1"/>
    <col min="10501" max="10502" width="9.7109375" style="76" customWidth="1"/>
    <col min="10503" max="10503" width="2.85546875" style="76" customWidth="1"/>
    <col min="10504" max="10505" width="12.42578125" style="76" customWidth="1"/>
    <col min="10506" max="10506" width="2.85546875" style="76" customWidth="1"/>
    <col min="10507" max="10508" width="10.28515625" style="76" customWidth="1"/>
    <col min="10509" max="10509" width="2.85546875" style="76" customWidth="1"/>
    <col min="10510" max="10511" width="9.140625" style="76" customWidth="1"/>
    <col min="10512" max="10512" width="3.5703125" style="76" customWidth="1"/>
    <col min="10513" max="10752" width="11.42578125" style="76"/>
    <col min="10753" max="10753" width="41.140625" style="76" customWidth="1"/>
    <col min="10754" max="10755" width="9.5703125" style="76" customWidth="1"/>
    <col min="10756" max="10756" width="2.85546875" style="76" customWidth="1"/>
    <col min="10757" max="10758" width="9.7109375" style="76" customWidth="1"/>
    <col min="10759" max="10759" width="2.85546875" style="76" customWidth="1"/>
    <col min="10760" max="10761" width="12.42578125" style="76" customWidth="1"/>
    <col min="10762" max="10762" width="2.85546875" style="76" customWidth="1"/>
    <col min="10763" max="10764" width="10.28515625" style="76" customWidth="1"/>
    <col min="10765" max="10765" width="2.85546875" style="76" customWidth="1"/>
    <col min="10766" max="10767" width="9.140625" style="76" customWidth="1"/>
    <col min="10768" max="10768" width="3.5703125" style="76" customWidth="1"/>
    <col min="10769" max="11008" width="11.42578125" style="76"/>
    <col min="11009" max="11009" width="41.140625" style="76" customWidth="1"/>
    <col min="11010" max="11011" width="9.5703125" style="76" customWidth="1"/>
    <col min="11012" max="11012" width="2.85546875" style="76" customWidth="1"/>
    <col min="11013" max="11014" width="9.7109375" style="76" customWidth="1"/>
    <col min="11015" max="11015" width="2.85546875" style="76" customWidth="1"/>
    <col min="11016" max="11017" width="12.42578125" style="76" customWidth="1"/>
    <col min="11018" max="11018" width="2.85546875" style="76" customWidth="1"/>
    <col min="11019" max="11020" width="10.28515625" style="76" customWidth="1"/>
    <col min="11021" max="11021" width="2.85546875" style="76" customWidth="1"/>
    <col min="11022" max="11023" width="9.140625" style="76" customWidth="1"/>
    <col min="11024" max="11024" width="3.5703125" style="76" customWidth="1"/>
    <col min="11025" max="11264" width="11.42578125" style="76"/>
    <col min="11265" max="11265" width="41.140625" style="76" customWidth="1"/>
    <col min="11266" max="11267" width="9.5703125" style="76" customWidth="1"/>
    <col min="11268" max="11268" width="2.85546875" style="76" customWidth="1"/>
    <col min="11269" max="11270" width="9.7109375" style="76" customWidth="1"/>
    <col min="11271" max="11271" width="2.85546875" style="76" customWidth="1"/>
    <col min="11272" max="11273" width="12.42578125" style="76" customWidth="1"/>
    <col min="11274" max="11274" width="2.85546875" style="76" customWidth="1"/>
    <col min="11275" max="11276" width="10.28515625" style="76" customWidth="1"/>
    <col min="11277" max="11277" width="2.85546875" style="76" customWidth="1"/>
    <col min="11278" max="11279" width="9.140625" style="76" customWidth="1"/>
    <col min="11280" max="11280" width="3.5703125" style="76" customWidth="1"/>
    <col min="11281" max="11520" width="11.42578125" style="76"/>
    <col min="11521" max="11521" width="41.140625" style="76" customWidth="1"/>
    <col min="11522" max="11523" width="9.5703125" style="76" customWidth="1"/>
    <col min="11524" max="11524" width="2.85546875" style="76" customWidth="1"/>
    <col min="11525" max="11526" width="9.7109375" style="76" customWidth="1"/>
    <col min="11527" max="11527" width="2.85546875" style="76" customWidth="1"/>
    <col min="11528" max="11529" width="12.42578125" style="76" customWidth="1"/>
    <col min="11530" max="11530" width="2.85546875" style="76" customWidth="1"/>
    <col min="11531" max="11532" width="10.28515625" style="76" customWidth="1"/>
    <col min="11533" max="11533" width="2.85546875" style="76" customWidth="1"/>
    <col min="11534" max="11535" width="9.140625" style="76" customWidth="1"/>
    <col min="11536" max="11536" width="3.5703125" style="76" customWidth="1"/>
    <col min="11537" max="11776" width="11.42578125" style="76"/>
    <col min="11777" max="11777" width="41.140625" style="76" customWidth="1"/>
    <col min="11778" max="11779" width="9.5703125" style="76" customWidth="1"/>
    <col min="11780" max="11780" width="2.85546875" style="76" customWidth="1"/>
    <col min="11781" max="11782" width="9.7109375" style="76" customWidth="1"/>
    <col min="11783" max="11783" width="2.85546875" style="76" customWidth="1"/>
    <col min="11784" max="11785" width="12.42578125" style="76" customWidth="1"/>
    <col min="11786" max="11786" width="2.85546875" style="76" customWidth="1"/>
    <col min="11787" max="11788" width="10.28515625" style="76" customWidth="1"/>
    <col min="11789" max="11789" width="2.85546875" style="76" customWidth="1"/>
    <col min="11790" max="11791" width="9.140625" style="76" customWidth="1"/>
    <col min="11792" max="11792" width="3.5703125" style="76" customWidth="1"/>
    <col min="11793" max="12032" width="11.42578125" style="76"/>
    <col min="12033" max="12033" width="41.140625" style="76" customWidth="1"/>
    <col min="12034" max="12035" width="9.5703125" style="76" customWidth="1"/>
    <col min="12036" max="12036" width="2.85546875" style="76" customWidth="1"/>
    <col min="12037" max="12038" width="9.7109375" style="76" customWidth="1"/>
    <col min="12039" max="12039" width="2.85546875" style="76" customWidth="1"/>
    <col min="12040" max="12041" width="12.42578125" style="76" customWidth="1"/>
    <col min="12042" max="12042" width="2.85546875" style="76" customWidth="1"/>
    <col min="12043" max="12044" width="10.28515625" style="76" customWidth="1"/>
    <col min="12045" max="12045" width="2.85546875" style="76" customWidth="1"/>
    <col min="12046" max="12047" width="9.140625" style="76" customWidth="1"/>
    <col min="12048" max="12048" width="3.5703125" style="76" customWidth="1"/>
    <col min="12049" max="12288" width="11.42578125" style="76"/>
    <col min="12289" max="12289" width="41.140625" style="76" customWidth="1"/>
    <col min="12290" max="12291" width="9.5703125" style="76" customWidth="1"/>
    <col min="12292" max="12292" width="2.85546875" style="76" customWidth="1"/>
    <col min="12293" max="12294" width="9.7109375" style="76" customWidth="1"/>
    <col min="12295" max="12295" width="2.85546875" style="76" customWidth="1"/>
    <col min="12296" max="12297" width="12.42578125" style="76" customWidth="1"/>
    <col min="12298" max="12298" width="2.85546875" style="76" customWidth="1"/>
    <col min="12299" max="12300" width="10.28515625" style="76" customWidth="1"/>
    <col min="12301" max="12301" width="2.85546875" style="76" customWidth="1"/>
    <col min="12302" max="12303" width="9.140625" style="76" customWidth="1"/>
    <col min="12304" max="12304" width="3.5703125" style="76" customWidth="1"/>
    <col min="12305" max="12544" width="11.42578125" style="76"/>
    <col min="12545" max="12545" width="41.140625" style="76" customWidth="1"/>
    <col min="12546" max="12547" width="9.5703125" style="76" customWidth="1"/>
    <col min="12548" max="12548" width="2.85546875" style="76" customWidth="1"/>
    <col min="12549" max="12550" width="9.7109375" style="76" customWidth="1"/>
    <col min="12551" max="12551" width="2.85546875" style="76" customWidth="1"/>
    <col min="12552" max="12553" width="12.42578125" style="76" customWidth="1"/>
    <col min="12554" max="12554" width="2.85546875" style="76" customWidth="1"/>
    <col min="12555" max="12556" width="10.28515625" style="76" customWidth="1"/>
    <col min="12557" max="12557" width="2.85546875" style="76" customWidth="1"/>
    <col min="12558" max="12559" width="9.140625" style="76" customWidth="1"/>
    <col min="12560" max="12560" width="3.5703125" style="76" customWidth="1"/>
    <col min="12561" max="12800" width="11.42578125" style="76"/>
    <col min="12801" max="12801" width="41.140625" style="76" customWidth="1"/>
    <col min="12802" max="12803" width="9.5703125" style="76" customWidth="1"/>
    <col min="12804" max="12804" width="2.85546875" style="76" customWidth="1"/>
    <col min="12805" max="12806" width="9.7109375" style="76" customWidth="1"/>
    <col min="12807" max="12807" width="2.85546875" style="76" customWidth="1"/>
    <col min="12808" max="12809" width="12.42578125" style="76" customWidth="1"/>
    <col min="12810" max="12810" width="2.85546875" style="76" customWidth="1"/>
    <col min="12811" max="12812" width="10.28515625" style="76" customWidth="1"/>
    <col min="12813" max="12813" width="2.85546875" style="76" customWidth="1"/>
    <col min="12814" max="12815" width="9.140625" style="76" customWidth="1"/>
    <col min="12816" max="12816" width="3.5703125" style="76" customWidth="1"/>
    <col min="12817" max="13056" width="11.42578125" style="76"/>
    <col min="13057" max="13057" width="41.140625" style="76" customWidth="1"/>
    <col min="13058" max="13059" width="9.5703125" style="76" customWidth="1"/>
    <col min="13060" max="13060" width="2.85546875" style="76" customWidth="1"/>
    <col min="13061" max="13062" width="9.7109375" style="76" customWidth="1"/>
    <col min="13063" max="13063" width="2.85546875" style="76" customWidth="1"/>
    <col min="13064" max="13065" width="12.42578125" style="76" customWidth="1"/>
    <col min="13066" max="13066" width="2.85546875" style="76" customWidth="1"/>
    <col min="13067" max="13068" width="10.28515625" style="76" customWidth="1"/>
    <col min="13069" max="13069" width="2.85546875" style="76" customWidth="1"/>
    <col min="13070" max="13071" width="9.140625" style="76" customWidth="1"/>
    <col min="13072" max="13072" width="3.5703125" style="76" customWidth="1"/>
    <col min="13073" max="13312" width="11.42578125" style="76"/>
    <col min="13313" max="13313" width="41.140625" style="76" customWidth="1"/>
    <col min="13314" max="13315" width="9.5703125" style="76" customWidth="1"/>
    <col min="13316" max="13316" width="2.85546875" style="76" customWidth="1"/>
    <col min="13317" max="13318" width="9.7109375" style="76" customWidth="1"/>
    <col min="13319" max="13319" width="2.85546875" style="76" customWidth="1"/>
    <col min="13320" max="13321" width="12.42578125" style="76" customWidth="1"/>
    <col min="13322" max="13322" width="2.85546875" style="76" customWidth="1"/>
    <col min="13323" max="13324" width="10.28515625" style="76" customWidth="1"/>
    <col min="13325" max="13325" width="2.85546875" style="76" customWidth="1"/>
    <col min="13326" max="13327" width="9.140625" style="76" customWidth="1"/>
    <col min="13328" max="13328" width="3.5703125" style="76" customWidth="1"/>
    <col min="13329" max="13568" width="11.42578125" style="76"/>
    <col min="13569" max="13569" width="41.140625" style="76" customWidth="1"/>
    <col min="13570" max="13571" width="9.5703125" style="76" customWidth="1"/>
    <col min="13572" max="13572" width="2.85546875" style="76" customWidth="1"/>
    <col min="13573" max="13574" width="9.7109375" style="76" customWidth="1"/>
    <col min="13575" max="13575" width="2.85546875" style="76" customWidth="1"/>
    <col min="13576" max="13577" width="12.42578125" style="76" customWidth="1"/>
    <col min="13578" max="13578" width="2.85546875" style="76" customWidth="1"/>
    <col min="13579" max="13580" width="10.28515625" style="76" customWidth="1"/>
    <col min="13581" max="13581" width="2.85546875" style="76" customWidth="1"/>
    <col min="13582" max="13583" width="9.140625" style="76" customWidth="1"/>
    <col min="13584" max="13584" width="3.5703125" style="76" customWidth="1"/>
    <col min="13585" max="13824" width="11.42578125" style="76"/>
    <col min="13825" max="13825" width="41.140625" style="76" customWidth="1"/>
    <col min="13826" max="13827" width="9.5703125" style="76" customWidth="1"/>
    <col min="13828" max="13828" width="2.85546875" style="76" customWidth="1"/>
    <col min="13829" max="13830" width="9.7109375" style="76" customWidth="1"/>
    <col min="13831" max="13831" width="2.85546875" style="76" customWidth="1"/>
    <col min="13832" max="13833" width="12.42578125" style="76" customWidth="1"/>
    <col min="13834" max="13834" width="2.85546875" style="76" customWidth="1"/>
    <col min="13835" max="13836" width="10.28515625" style="76" customWidth="1"/>
    <col min="13837" max="13837" width="2.85546875" style="76" customWidth="1"/>
    <col min="13838" max="13839" width="9.140625" style="76" customWidth="1"/>
    <col min="13840" max="13840" width="3.5703125" style="76" customWidth="1"/>
    <col min="13841" max="14080" width="11.42578125" style="76"/>
    <col min="14081" max="14081" width="41.140625" style="76" customWidth="1"/>
    <col min="14082" max="14083" width="9.5703125" style="76" customWidth="1"/>
    <col min="14084" max="14084" width="2.85546875" style="76" customWidth="1"/>
    <col min="14085" max="14086" width="9.7109375" style="76" customWidth="1"/>
    <col min="14087" max="14087" width="2.85546875" style="76" customWidth="1"/>
    <col min="14088" max="14089" width="12.42578125" style="76" customWidth="1"/>
    <col min="14090" max="14090" width="2.85546875" style="76" customWidth="1"/>
    <col min="14091" max="14092" width="10.28515625" style="76" customWidth="1"/>
    <col min="14093" max="14093" width="2.85546875" style="76" customWidth="1"/>
    <col min="14094" max="14095" width="9.140625" style="76" customWidth="1"/>
    <col min="14096" max="14096" width="3.5703125" style="76" customWidth="1"/>
    <col min="14097" max="14336" width="11.42578125" style="76"/>
    <col min="14337" max="14337" width="41.140625" style="76" customWidth="1"/>
    <col min="14338" max="14339" width="9.5703125" style="76" customWidth="1"/>
    <col min="14340" max="14340" width="2.85546875" style="76" customWidth="1"/>
    <col min="14341" max="14342" width="9.7109375" style="76" customWidth="1"/>
    <col min="14343" max="14343" width="2.85546875" style="76" customWidth="1"/>
    <col min="14344" max="14345" width="12.42578125" style="76" customWidth="1"/>
    <col min="14346" max="14346" width="2.85546875" style="76" customWidth="1"/>
    <col min="14347" max="14348" width="10.28515625" style="76" customWidth="1"/>
    <col min="14349" max="14349" width="2.85546875" style="76" customWidth="1"/>
    <col min="14350" max="14351" width="9.140625" style="76" customWidth="1"/>
    <col min="14352" max="14352" width="3.5703125" style="76" customWidth="1"/>
    <col min="14353" max="14592" width="11.42578125" style="76"/>
    <col min="14593" max="14593" width="41.140625" style="76" customWidth="1"/>
    <col min="14594" max="14595" width="9.5703125" style="76" customWidth="1"/>
    <col min="14596" max="14596" width="2.85546875" style="76" customWidth="1"/>
    <col min="14597" max="14598" width="9.7109375" style="76" customWidth="1"/>
    <col min="14599" max="14599" width="2.85546875" style="76" customWidth="1"/>
    <col min="14600" max="14601" width="12.42578125" style="76" customWidth="1"/>
    <col min="14602" max="14602" width="2.85546875" style="76" customWidth="1"/>
    <col min="14603" max="14604" width="10.28515625" style="76" customWidth="1"/>
    <col min="14605" max="14605" width="2.85546875" style="76" customWidth="1"/>
    <col min="14606" max="14607" width="9.140625" style="76" customWidth="1"/>
    <col min="14608" max="14608" width="3.5703125" style="76" customWidth="1"/>
    <col min="14609" max="14848" width="11.42578125" style="76"/>
    <col min="14849" max="14849" width="41.140625" style="76" customWidth="1"/>
    <col min="14850" max="14851" width="9.5703125" style="76" customWidth="1"/>
    <col min="14852" max="14852" width="2.85546875" style="76" customWidth="1"/>
    <col min="14853" max="14854" width="9.7109375" style="76" customWidth="1"/>
    <col min="14855" max="14855" width="2.85546875" style="76" customWidth="1"/>
    <col min="14856" max="14857" width="12.42578125" style="76" customWidth="1"/>
    <col min="14858" max="14858" width="2.85546875" style="76" customWidth="1"/>
    <col min="14859" max="14860" width="10.28515625" style="76" customWidth="1"/>
    <col min="14861" max="14861" width="2.85546875" style="76" customWidth="1"/>
    <col min="14862" max="14863" width="9.140625" style="76" customWidth="1"/>
    <col min="14864" max="14864" width="3.5703125" style="76" customWidth="1"/>
    <col min="14865" max="15104" width="11.42578125" style="76"/>
    <col min="15105" max="15105" width="41.140625" style="76" customWidth="1"/>
    <col min="15106" max="15107" width="9.5703125" style="76" customWidth="1"/>
    <col min="15108" max="15108" width="2.85546875" style="76" customWidth="1"/>
    <col min="15109" max="15110" width="9.7109375" style="76" customWidth="1"/>
    <col min="15111" max="15111" width="2.85546875" style="76" customWidth="1"/>
    <col min="15112" max="15113" width="12.42578125" style="76" customWidth="1"/>
    <col min="15114" max="15114" width="2.85546875" style="76" customWidth="1"/>
    <col min="15115" max="15116" width="10.28515625" style="76" customWidth="1"/>
    <col min="15117" max="15117" width="2.85546875" style="76" customWidth="1"/>
    <col min="15118" max="15119" width="9.140625" style="76" customWidth="1"/>
    <col min="15120" max="15120" width="3.5703125" style="76" customWidth="1"/>
    <col min="15121" max="15360" width="11.42578125" style="76"/>
    <col min="15361" max="15361" width="41.140625" style="76" customWidth="1"/>
    <col min="15362" max="15363" width="9.5703125" style="76" customWidth="1"/>
    <col min="15364" max="15364" width="2.85546875" style="76" customWidth="1"/>
    <col min="15365" max="15366" width="9.7109375" style="76" customWidth="1"/>
    <col min="15367" max="15367" width="2.85546875" style="76" customWidth="1"/>
    <col min="15368" max="15369" width="12.42578125" style="76" customWidth="1"/>
    <col min="15370" max="15370" width="2.85546875" style="76" customWidth="1"/>
    <col min="15371" max="15372" width="10.28515625" style="76" customWidth="1"/>
    <col min="15373" max="15373" width="2.85546875" style="76" customWidth="1"/>
    <col min="15374" max="15375" width="9.140625" style="76" customWidth="1"/>
    <col min="15376" max="15376" width="3.5703125" style="76" customWidth="1"/>
    <col min="15377" max="15616" width="11.42578125" style="76"/>
    <col min="15617" max="15617" width="41.140625" style="76" customWidth="1"/>
    <col min="15618" max="15619" width="9.5703125" style="76" customWidth="1"/>
    <col min="15620" max="15620" width="2.85546875" style="76" customWidth="1"/>
    <col min="15621" max="15622" width="9.7109375" style="76" customWidth="1"/>
    <col min="15623" max="15623" width="2.85546875" style="76" customWidth="1"/>
    <col min="15624" max="15625" width="12.42578125" style="76" customWidth="1"/>
    <col min="15626" max="15626" width="2.85546875" style="76" customWidth="1"/>
    <col min="15627" max="15628" width="10.28515625" style="76" customWidth="1"/>
    <col min="15629" max="15629" width="2.85546875" style="76" customWidth="1"/>
    <col min="15630" max="15631" width="9.140625" style="76" customWidth="1"/>
    <col min="15632" max="15632" width="3.5703125" style="76" customWidth="1"/>
    <col min="15633" max="15872" width="11.42578125" style="76"/>
    <col min="15873" max="15873" width="41.140625" style="76" customWidth="1"/>
    <col min="15874" max="15875" width="9.5703125" style="76" customWidth="1"/>
    <col min="15876" max="15876" width="2.85546875" style="76" customWidth="1"/>
    <col min="15877" max="15878" width="9.7109375" style="76" customWidth="1"/>
    <col min="15879" max="15879" width="2.85546875" style="76" customWidth="1"/>
    <col min="15880" max="15881" width="12.42578125" style="76" customWidth="1"/>
    <col min="15882" max="15882" width="2.85546875" style="76" customWidth="1"/>
    <col min="15883" max="15884" width="10.28515625" style="76" customWidth="1"/>
    <col min="15885" max="15885" width="2.85546875" style="76" customWidth="1"/>
    <col min="15886" max="15887" width="9.140625" style="76" customWidth="1"/>
    <col min="15888" max="15888" width="3.5703125" style="76" customWidth="1"/>
    <col min="15889" max="16128" width="11.42578125" style="76"/>
    <col min="16129" max="16129" width="41.140625" style="76" customWidth="1"/>
    <col min="16130" max="16131" width="9.5703125" style="76" customWidth="1"/>
    <col min="16132" max="16132" width="2.85546875" style="76" customWidth="1"/>
    <col min="16133" max="16134" width="9.7109375" style="76" customWidth="1"/>
    <col min="16135" max="16135" width="2.85546875" style="76" customWidth="1"/>
    <col min="16136" max="16137" width="12.42578125" style="76" customWidth="1"/>
    <col min="16138" max="16138" width="2.85546875" style="76" customWidth="1"/>
    <col min="16139" max="16140" width="10.28515625" style="76" customWidth="1"/>
    <col min="16141" max="16141" width="2.85546875" style="76" customWidth="1"/>
    <col min="16142" max="16143" width="9.140625" style="76" customWidth="1"/>
    <col min="16144" max="16144" width="3.5703125" style="76" customWidth="1"/>
    <col min="16145" max="16384" width="11.42578125" style="76"/>
  </cols>
  <sheetData>
    <row r="1" spans="1:20">
      <c r="A1" s="72" t="s">
        <v>222</v>
      </c>
      <c r="E1" s="93"/>
      <c r="G1" s="73"/>
      <c r="H1" s="93"/>
      <c r="J1" s="73"/>
      <c r="K1" s="93"/>
      <c r="N1" s="93"/>
      <c r="Q1" s="96"/>
      <c r="T1" s="96"/>
    </row>
    <row r="2" spans="1:20">
      <c r="A2" s="72" t="s">
        <v>223</v>
      </c>
      <c r="E2" s="93"/>
      <c r="G2" s="73"/>
      <c r="H2" s="93"/>
      <c r="J2" s="73"/>
      <c r="K2" s="93"/>
      <c r="N2" s="93"/>
      <c r="Q2" s="96"/>
      <c r="T2" s="96"/>
    </row>
    <row r="4" spans="1:20">
      <c r="A4" s="72" t="s">
        <v>594</v>
      </c>
    </row>
    <row r="5" spans="1:20" ht="15" thickBot="1">
      <c r="L5" s="94"/>
      <c r="O5" s="94"/>
      <c r="P5" s="77"/>
    </row>
    <row r="6" spans="1:20">
      <c r="A6" s="79"/>
      <c r="B6" s="79"/>
      <c r="C6" s="79"/>
      <c r="D6" s="79"/>
      <c r="E6" s="98"/>
      <c r="F6" s="99"/>
      <c r="G6" s="80"/>
      <c r="H6" s="98"/>
      <c r="I6" s="99"/>
      <c r="J6" s="80"/>
      <c r="K6" s="98"/>
      <c r="L6" s="99"/>
      <c r="M6" s="80"/>
      <c r="N6" s="98"/>
      <c r="O6" s="99"/>
      <c r="P6" s="80"/>
    </row>
    <row r="7" spans="1:20">
      <c r="A7" s="78" t="s">
        <v>224</v>
      </c>
      <c r="B7" s="292" t="s">
        <v>82</v>
      </c>
      <c r="C7" s="292"/>
      <c r="D7" s="78"/>
      <c r="E7" s="293" t="s">
        <v>225</v>
      </c>
      <c r="F7" s="293"/>
      <c r="G7" s="82"/>
      <c r="H7" s="293" t="s">
        <v>447</v>
      </c>
      <c r="I7" s="293"/>
      <c r="J7" s="82"/>
      <c r="K7" s="293" t="s">
        <v>448</v>
      </c>
      <c r="L7" s="293"/>
      <c r="N7" s="293" t="s">
        <v>226</v>
      </c>
      <c r="O7" s="293"/>
    </row>
    <row r="8" spans="1:20">
      <c r="A8" s="82" t="s">
        <v>227</v>
      </c>
      <c r="B8" s="77" t="s">
        <v>86</v>
      </c>
      <c r="C8" s="77" t="s">
        <v>87</v>
      </c>
      <c r="D8" s="77"/>
      <c r="E8" s="77" t="s">
        <v>86</v>
      </c>
      <c r="F8" s="74" t="s">
        <v>87</v>
      </c>
      <c r="H8" s="77" t="s">
        <v>86</v>
      </c>
      <c r="I8" s="74" t="s">
        <v>87</v>
      </c>
      <c r="K8" s="77" t="s">
        <v>86</v>
      </c>
      <c r="L8" s="74" t="s">
        <v>87</v>
      </c>
      <c r="M8" s="100"/>
      <c r="N8" s="77" t="s">
        <v>86</v>
      </c>
      <c r="O8" s="74" t="s">
        <v>87</v>
      </c>
    </row>
    <row r="9" spans="1:20" ht="15" thickBot="1">
      <c r="A9" s="83"/>
      <c r="B9" s="83"/>
      <c r="C9" s="83"/>
      <c r="D9" s="83"/>
      <c r="E9" s="101"/>
      <c r="F9" s="102"/>
      <c r="G9" s="84"/>
      <c r="H9" s="101"/>
      <c r="I9" s="102"/>
      <c r="J9" s="84"/>
      <c r="K9" s="101"/>
      <c r="N9" s="101"/>
    </row>
    <row r="10" spans="1:20">
      <c r="E10" s="103"/>
      <c r="G10" s="86"/>
      <c r="H10" s="103"/>
      <c r="J10" s="86"/>
      <c r="K10" s="103"/>
      <c r="L10" s="99"/>
      <c r="M10" s="80"/>
      <c r="N10" s="103"/>
      <c r="O10" s="99"/>
      <c r="P10" s="80"/>
    </row>
    <row r="11" spans="1:20" ht="15">
      <c r="A11" s="87" t="s">
        <v>164</v>
      </c>
      <c r="B11" s="104">
        <f>IF($A11&lt;&gt;"",SUM(B12:B25),"")</f>
        <v>270</v>
      </c>
      <c r="C11" s="105">
        <f>IF($A11&lt;&gt;"",SUM(C12:C25),"")</f>
        <v>100</v>
      </c>
      <c r="D11" s="87"/>
      <c r="E11" s="106">
        <f>IF($A11&lt;&gt;"",SUM(E12:E25),"")</f>
        <v>79</v>
      </c>
      <c r="F11" s="107">
        <f>IF($A11&lt;&gt;"",E11/$B11*100,"")</f>
        <v>29.259259259259256</v>
      </c>
      <c r="G11" s="108"/>
      <c r="H11" s="106">
        <f>IF($A11&lt;&gt;"",SUM(H12:H25),"")</f>
        <v>85</v>
      </c>
      <c r="I11" s="107">
        <f t="shared" ref="I11:I25" si="0">IF($A11&lt;&gt;"",H11/$B11*100,"")</f>
        <v>31.481481481481481</v>
      </c>
      <c r="J11" s="108"/>
      <c r="K11" s="106">
        <f>IF($A11&lt;&gt;"",SUM(K12:K25),"")</f>
        <v>94</v>
      </c>
      <c r="L11" s="107">
        <f t="shared" ref="L11:L26" si="1">IF($A11&lt;&gt;"",K11/$B11*100,"")</f>
        <v>34.814814814814817</v>
      </c>
      <c r="M11" s="109"/>
      <c r="N11" s="106">
        <f>IF($A11&lt;&gt;"",SUM(N12:N25),"")</f>
        <v>12</v>
      </c>
      <c r="O11" s="107">
        <f t="shared" ref="O11:O25" si="2">IF($A11&lt;&gt;"",N11/$B11*100,"")</f>
        <v>4.4444444444444446</v>
      </c>
      <c r="Q11" s="110"/>
    </row>
    <row r="12" spans="1:20">
      <c r="B12" s="111" t="str">
        <f>IF($A12&lt;&gt;"",E12+H12+K12,"")</f>
        <v/>
      </c>
      <c r="C12" s="112" t="str">
        <f>IF($A12&lt;&gt;0,B12/$B$11*100,"")</f>
        <v/>
      </c>
      <c r="E12" s="103"/>
      <c r="F12" s="94" t="str">
        <f t="shared" ref="F12:F25" si="3">IF($A12&lt;&gt;"",E12/$B12*100,"")</f>
        <v/>
      </c>
      <c r="G12" s="86"/>
      <c r="H12" s="103"/>
      <c r="I12" s="94" t="str">
        <f t="shared" si="0"/>
        <v/>
      </c>
      <c r="J12" s="86"/>
      <c r="K12" s="103"/>
      <c r="L12" s="94" t="str">
        <f t="shared" si="1"/>
        <v/>
      </c>
      <c r="M12" s="110"/>
      <c r="N12" s="103"/>
      <c r="O12" s="94" t="str">
        <f t="shared" si="2"/>
        <v/>
      </c>
    </row>
    <row r="13" spans="1:20" ht="15">
      <c r="A13" s="72" t="s">
        <v>228</v>
      </c>
      <c r="B13" s="111">
        <f>IF($A13&lt;&gt;"",E13+H13+K13+N13,"")</f>
        <v>16</v>
      </c>
      <c r="C13" s="112">
        <f t="shared" ref="C13:C25" si="4">IF($A13&lt;&gt;0,B13/$B$11*100,"")</f>
        <v>5.9259259259259265</v>
      </c>
      <c r="D13" s="87"/>
      <c r="E13" s="72"/>
      <c r="F13" s="94">
        <f t="shared" si="3"/>
        <v>0</v>
      </c>
      <c r="G13" s="86"/>
      <c r="H13" s="72">
        <v>10</v>
      </c>
      <c r="I13" s="94">
        <f t="shared" si="0"/>
        <v>62.5</v>
      </c>
      <c r="J13" s="86"/>
      <c r="K13" s="72">
        <v>5</v>
      </c>
      <c r="L13" s="94">
        <f t="shared" si="1"/>
        <v>31.25</v>
      </c>
      <c r="M13" s="110"/>
      <c r="N13" s="72">
        <v>1</v>
      </c>
      <c r="O13" s="94">
        <f t="shared" si="2"/>
        <v>6.25</v>
      </c>
    </row>
    <row r="14" spans="1:20">
      <c r="B14" s="111" t="str">
        <f t="shared" ref="B14:B25" si="5">IF($A14&lt;&gt;"",E14+H14+K14+N14,"")</f>
        <v/>
      </c>
      <c r="C14" s="112" t="str">
        <f t="shared" si="4"/>
        <v/>
      </c>
      <c r="E14" s="72"/>
      <c r="F14" s="94" t="str">
        <f t="shared" si="3"/>
        <v/>
      </c>
      <c r="G14" s="86"/>
      <c r="H14" s="72"/>
      <c r="I14" s="94" t="str">
        <f t="shared" si="0"/>
        <v/>
      </c>
      <c r="J14" s="86"/>
      <c r="K14" s="72"/>
      <c r="L14" s="94" t="str">
        <f t="shared" si="1"/>
        <v/>
      </c>
      <c r="M14" s="110"/>
      <c r="N14" s="72"/>
      <c r="O14" s="94" t="str">
        <f t="shared" si="2"/>
        <v/>
      </c>
    </row>
    <row r="15" spans="1:20" ht="15">
      <c r="A15" s="72" t="s">
        <v>229</v>
      </c>
      <c r="B15" s="111">
        <f t="shared" si="5"/>
        <v>21</v>
      </c>
      <c r="C15" s="112">
        <f t="shared" si="4"/>
        <v>7.7777777777777777</v>
      </c>
      <c r="D15" s="87"/>
      <c r="E15" s="72">
        <v>1</v>
      </c>
      <c r="F15" s="94">
        <f t="shared" si="3"/>
        <v>4.7619047619047619</v>
      </c>
      <c r="G15" s="86"/>
      <c r="H15" s="72">
        <v>14</v>
      </c>
      <c r="I15" s="94">
        <f t="shared" si="0"/>
        <v>66.666666666666657</v>
      </c>
      <c r="J15" s="86"/>
      <c r="K15" s="72">
        <v>6</v>
      </c>
      <c r="L15" s="94">
        <f t="shared" si="1"/>
        <v>28.571428571428569</v>
      </c>
      <c r="M15" s="110"/>
      <c r="N15" s="72"/>
      <c r="O15" s="94">
        <f t="shared" si="2"/>
        <v>0</v>
      </c>
    </row>
    <row r="16" spans="1:20">
      <c r="B16" s="111" t="str">
        <f t="shared" si="5"/>
        <v/>
      </c>
      <c r="C16" s="112" t="str">
        <f t="shared" si="4"/>
        <v/>
      </c>
      <c r="E16" s="72"/>
      <c r="F16" s="94" t="str">
        <f t="shared" si="3"/>
        <v/>
      </c>
      <c r="G16" s="86"/>
      <c r="H16" s="72"/>
      <c r="I16" s="94" t="str">
        <f t="shared" si="0"/>
        <v/>
      </c>
      <c r="J16" s="86"/>
      <c r="K16" s="72"/>
      <c r="L16" s="94" t="str">
        <f t="shared" si="1"/>
        <v/>
      </c>
      <c r="M16" s="110"/>
      <c r="N16" s="72"/>
      <c r="O16" s="94" t="str">
        <f t="shared" si="2"/>
        <v/>
      </c>
    </row>
    <row r="17" spans="1:16" ht="15">
      <c r="A17" s="72" t="s">
        <v>230</v>
      </c>
      <c r="B17" s="111">
        <f t="shared" si="5"/>
        <v>77</v>
      </c>
      <c r="C17" s="112">
        <f t="shared" si="4"/>
        <v>28.518518518518519</v>
      </c>
      <c r="D17" s="87"/>
      <c r="E17" s="72">
        <v>4</v>
      </c>
      <c r="F17" s="94">
        <f t="shared" si="3"/>
        <v>5.1948051948051948</v>
      </c>
      <c r="G17" s="86"/>
      <c r="H17" s="72">
        <v>26</v>
      </c>
      <c r="I17" s="94">
        <f t="shared" si="0"/>
        <v>33.766233766233768</v>
      </c>
      <c r="J17" s="86"/>
      <c r="K17" s="72">
        <v>41</v>
      </c>
      <c r="L17" s="94">
        <f t="shared" si="1"/>
        <v>53.246753246753244</v>
      </c>
      <c r="M17" s="110"/>
      <c r="N17" s="72">
        <v>6</v>
      </c>
      <c r="O17" s="94">
        <f t="shared" si="2"/>
        <v>7.7922077922077921</v>
      </c>
    </row>
    <row r="18" spans="1:16">
      <c r="B18" s="111" t="str">
        <f t="shared" si="5"/>
        <v/>
      </c>
      <c r="C18" s="112" t="str">
        <f t="shared" si="4"/>
        <v/>
      </c>
      <c r="E18" s="72"/>
      <c r="F18" s="94" t="str">
        <f t="shared" si="3"/>
        <v/>
      </c>
      <c r="G18" s="86"/>
      <c r="H18" s="72"/>
      <c r="I18" s="94" t="str">
        <f t="shared" si="0"/>
        <v/>
      </c>
      <c r="J18" s="86"/>
      <c r="K18" s="72"/>
      <c r="L18" s="94" t="str">
        <f t="shared" si="1"/>
        <v/>
      </c>
      <c r="M18" s="110"/>
      <c r="N18" s="72"/>
      <c r="O18" s="94" t="str">
        <f t="shared" si="2"/>
        <v/>
      </c>
    </row>
    <row r="19" spans="1:16">
      <c r="A19" s="72" t="s">
        <v>231</v>
      </c>
      <c r="B19" s="111">
        <f t="shared" si="5"/>
        <v>105</v>
      </c>
      <c r="C19" s="112">
        <f t="shared" si="4"/>
        <v>38.888888888888893</v>
      </c>
      <c r="E19" s="72">
        <v>73</v>
      </c>
      <c r="F19" s="94">
        <f t="shared" si="3"/>
        <v>69.523809523809518</v>
      </c>
      <c r="G19" s="86"/>
      <c r="H19" s="72">
        <v>16</v>
      </c>
      <c r="I19" s="94">
        <f t="shared" si="0"/>
        <v>15.238095238095239</v>
      </c>
      <c r="J19" s="86"/>
      <c r="K19" s="72">
        <v>16</v>
      </c>
      <c r="L19" s="94">
        <f t="shared" si="1"/>
        <v>15.238095238095239</v>
      </c>
      <c r="M19" s="110"/>
      <c r="N19" s="72"/>
      <c r="O19" s="94">
        <f t="shared" si="2"/>
        <v>0</v>
      </c>
    </row>
    <row r="20" spans="1:16">
      <c r="B20" s="111" t="str">
        <f t="shared" si="5"/>
        <v/>
      </c>
      <c r="C20" s="112" t="str">
        <f t="shared" si="4"/>
        <v/>
      </c>
      <c r="E20" s="72"/>
      <c r="F20" s="94" t="str">
        <f t="shared" si="3"/>
        <v/>
      </c>
      <c r="G20" s="86"/>
      <c r="H20" s="72"/>
      <c r="I20" s="94" t="str">
        <f t="shared" si="0"/>
        <v/>
      </c>
      <c r="J20" s="86"/>
      <c r="K20" s="72"/>
      <c r="L20" s="94" t="str">
        <f t="shared" si="1"/>
        <v/>
      </c>
      <c r="M20" s="110"/>
      <c r="N20" s="72"/>
      <c r="O20" s="94" t="str">
        <f t="shared" si="2"/>
        <v/>
      </c>
    </row>
    <row r="21" spans="1:16" ht="15">
      <c r="A21" s="72" t="s">
        <v>232</v>
      </c>
      <c r="B21" s="111">
        <f t="shared" si="5"/>
        <v>31</v>
      </c>
      <c r="C21" s="112">
        <f t="shared" si="4"/>
        <v>11.481481481481481</v>
      </c>
      <c r="D21" s="87"/>
      <c r="E21" s="72">
        <v>1</v>
      </c>
      <c r="F21" s="94">
        <f t="shared" si="3"/>
        <v>3.225806451612903</v>
      </c>
      <c r="G21" s="86"/>
      <c r="H21" s="72">
        <v>12</v>
      </c>
      <c r="I21" s="94">
        <f t="shared" si="0"/>
        <v>38.70967741935484</v>
      </c>
      <c r="J21" s="86"/>
      <c r="K21" s="72">
        <v>16</v>
      </c>
      <c r="L21" s="94">
        <f t="shared" si="1"/>
        <v>51.612903225806448</v>
      </c>
      <c r="M21" s="110"/>
      <c r="N21" s="72">
        <v>2</v>
      </c>
      <c r="O21" s="94">
        <f t="shared" si="2"/>
        <v>6.4516129032258061</v>
      </c>
    </row>
    <row r="22" spans="1:16">
      <c r="B22" s="111" t="str">
        <f t="shared" si="5"/>
        <v/>
      </c>
      <c r="C22" s="112" t="str">
        <f t="shared" si="4"/>
        <v/>
      </c>
      <c r="E22" s="72"/>
      <c r="F22" s="94" t="str">
        <f t="shared" si="3"/>
        <v/>
      </c>
      <c r="G22" s="86"/>
      <c r="H22" s="72"/>
      <c r="I22" s="94" t="str">
        <f t="shared" si="0"/>
        <v/>
      </c>
      <c r="J22" s="86"/>
      <c r="K22" s="72"/>
      <c r="L22" s="94" t="str">
        <f t="shared" si="1"/>
        <v/>
      </c>
      <c r="M22" s="110"/>
      <c r="N22" s="72"/>
      <c r="O22" s="94" t="str">
        <f t="shared" si="2"/>
        <v/>
      </c>
    </row>
    <row r="23" spans="1:16" ht="15">
      <c r="A23" s="72" t="s">
        <v>233</v>
      </c>
      <c r="B23" s="111">
        <f t="shared" si="5"/>
        <v>7</v>
      </c>
      <c r="C23" s="112">
        <f t="shared" si="4"/>
        <v>2.5925925925925926</v>
      </c>
      <c r="D23" s="87"/>
      <c r="E23" s="72"/>
      <c r="F23" s="94">
        <f t="shared" si="3"/>
        <v>0</v>
      </c>
      <c r="G23" s="86"/>
      <c r="H23" s="72">
        <v>2</v>
      </c>
      <c r="I23" s="94">
        <f t="shared" si="0"/>
        <v>28.571428571428569</v>
      </c>
      <c r="J23" s="86"/>
      <c r="K23" s="72">
        <v>4</v>
      </c>
      <c r="L23" s="94">
        <f t="shared" si="1"/>
        <v>57.142857142857139</v>
      </c>
      <c r="M23" s="110"/>
      <c r="N23" s="72">
        <v>1</v>
      </c>
      <c r="O23" s="94">
        <f t="shared" si="2"/>
        <v>14.285714285714285</v>
      </c>
    </row>
    <row r="24" spans="1:16">
      <c r="B24" s="111" t="str">
        <f t="shared" si="5"/>
        <v/>
      </c>
      <c r="C24" s="112" t="str">
        <f t="shared" si="4"/>
        <v/>
      </c>
      <c r="E24" s="72"/>
      <c r="F24" s="94" t="str">
        <f t="shared" si="3"/>
        <v/>
      </c>
      <c r="G24" s="86"/>
      <c r="H24" s="72"/>
      <c r="I24" s="94" t="str">
        <f t="shared" si="0"/>
        <v/>
      </c>
      <c r="J24" s="86"/>
      <c r="K24" s="72"/>
      <c r="L24" s="94" t="str">
        <f t="shared" si="1"/>
        <v/>
      </c>
      <c r="M24" s="110"/>
      <c r="N24" s="72"/>
      <c r="O24" s="94" t="str">
        <f t="shared" si="2"/>
        <v/>
      </c>
    </row>
    <row r="25" spans="1:16" ht="15">
      <c r="A25" s="72" t="s">
        <v>234</v>
      </c>
      <c r="B25" s="111">
        <f t="shared" si="5"/>
        <v>13</v>
      </c>
      <c r="C25" s="112">
        <f t="shared" si="4"/>
        <v>4.8148148148148149</v>
      </c>
      <c r="D25" s="87"/>
      <c r="E25" s="72"/>
      <c r="F25" s="94">
        <f t="shared" si="3"/>
        <v>0</v>
      </c>
      <c r="G25" s="86"/>
      <c r="H25" s="72">
        <v>5</v>
      </c>
      <c r="I25" s="94">
        <f t="shared" si="0"/>
        <v>38.461538461538467</v>
      </c>
      <c r="J25" s="86"/>
      <c r="K25" s="72">
        <v>6</v>
      </c>
      <c r="L25" s="94">
        <f t="shared" si="1"/>
        <v>46.153846153846153</v>
      </c>
      <c r="M25" s="110"/>
      <c r="N25" s="72">
        <v>2</v>
      </c>
      <c r="O25" s="94">
        <f t="shared" si="2"/>
        <v>15.384615384615385</v>
      </c>
    </row>
    <row r="26" spans="1:16" ht="15" thickBot="1">
      <c r="A26" s="92"/>
      <c r="B26" s="92"/>
      <c r="C26" s="92"/>
      <c r="D26" s="92"/>
      <c r="E26" s="101"/>
      <c r="F26" s="102"/>
      <c r="G26" s="84"/>
      <c r="H26" s="101"/>
      <c r="I26" s="102"/>
      <c r="J26" s="84"/>
      <c r="K26" s="101"/>
      <c r="L26" s="94" t="str">
        <f t="shared" si="1"/>
        <v/>
      </c>
      <c r="N26" s="101"/>
    </row>
    <row r="27" spans="1:16">
      <c r="L27" s="99"/>
      <c r="M27" s="80"/>
      <c r="O27" s="99"/>
      <c r="P27" s="80"/>
    </row>
    <row r="28" spans="1:16">
      <c r="A28" s="72" t="s">
        <v>235</v>
      </c>
    </row>
    <row r="29" spans="1:16">
      <c r="A29" s="72" t="s">
        <v>236</v>
      </c>
    </row>
  </sheetData>
  <mergeCells count="5">
    <mergeCell ref="B7:C7"/>
    <mergeCell ref="E7:F7"/>
    <mergeCell ref="H7:I7"/>
    <mergeCell ref="K7:L7"/>
    <mergeCell ref="N7:O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35CA2-AA7F-45A4-BD2B-CDED1E50B50E}">
  <dimension ref="A1:S116"/>
  <sheetViews>
    <sheetView showZeros="0" workbookViewId="0">
      <selection activeCell="A5" sqref="A5"/>
    </sheetView>
  </sheetViews>
  <sheetFormatPr baseColWidth="10" defaultColWidth="9.140625" defaultRowHeight="12.75"/>
  <cols>
    <col min="1" max="1" width="35.85546875" style="76" customWidth="1"/>
    <col min="2" max="2" width="8" style="113" customWidth="1"/>
    <col min="3" max="3" width="8.140625" style="114" customWidth="1"/>
    <col min="4" max="4" width="2.85546875" style="115" customWidth="1"/>
    <col min="5" max="5" width="8.140625" style="113" customWidth="1"/>
    <col min="6" max="6" width="8.140625" style="114" customWidth="1"/>
    <col min="7" max="7" width="2.85546875" style="115" customWidth="1"/>
    <col min="8" max="8" width="8.140625" style="113" customWidth="1"/>
    <col min="9" max="9" width="8.140625" style="114" customWidth="1"/>
    <col min="10" max="10" width="2.85546875" style="115" customWidth="1"/>
    <col min="11" max="11" width="8.140625" style="113" customWidth="1"/>
    <col min="12" max="12" width="8.140625" style="114" customWidth="1"/>
    <col min="13" max="13" width="2.85546875" style="115" customWidth="1"/>
    <col min="14" max="14" width="8.140625" style="115" customWidth="1"/>
    <col min="15" max="15" width="8.140625" style="114" customWidth="1"/>
    <col min="16" max="16" width="2.85546875" style="115" customWidth="1"/>
    <col min="17" max="17" width="8.140625" style="115" customWidth="1"/>
    <col min="18" max="18" width="8.140625" style="114" customWidth="1"/>
    <col min="19" max="19" width="2.85546875" style="115" customWidth="1"/>
    <col min="20" max="256" width="9.140625" style="76"/>
    <col min="257" max="257" width="35.85546875" style="76" customWidth="1"/>
    <col min="258" max="258" width="8" style="76" customWidth="1"/>
    <col min="259" max="259" width="8.140625" style="76" customWidth="1"/>
    <col min="260" max="260" width="2.85546875" style="76" customWidth="1"/>
    <col min="261" max="262" width="8.140625" style="76" customWidth="1"/>
    <col min="263" max="263" width="2.85546875" style="76" customWidth="1"/>
    <col min="264" max="265" width="8.140625" style="76" customWidth="1"/>
    <col min="266" max="266" width="2.85546875" style="76" customWidth="1"/>
    <col min="267" max="268" width="8.140625" style="76" customWidth="1"/>
    <col min="269" max="269" width="2.85546875" style="76" customWidth="1"/>
    <col min="270" max="271" width="8.140625" style="76" customWidth="1"/>
    <col min="272" max="272" width="2.85546875" style="76" customWidth="1"/>
    <col min="273" max="274" width="8.140625" style="76" customWidth="1"/>
    <col min="275" max="275" width="2.85546875" style="76" customWidth="1"/>
    <col min="276" max="512" width="9.140625" style="76"/>
    <col min="513" max="513" width="35.85546875" style="76" customWidth="1"/>
    <col min="514" max="514" width="8" style="76" customWidth="1"/>
    <col min="515" max="515" width="8.140625" style="76" customWidth="1"/>
    <col min="516" max="516" width="2.85546875" style="76" customWidth="1"/>
    <col min="517" max="518" width="8.140625" style="76" customWidth="1"/>
    <col min="519" max="519" width="2.85546875" style="76" customWidth="1"/>
    <col min="520" max="521" width="8.140625" style="76" customWidth="1"/>
    <col min="522" max="522" width="2.85546875" style="76" customWidth="1"/>
    <col min="523" max="524" width="8.140625" style="76" customWidth="1"/>
    <col min="525" max="525" width="2.85546875" style="76" customWidth="1"/>
    <col min="526" max="527" width="8.140625" style="76" customWidth="1"/>
    <col min="528" max="528" width="2.85546875" style="76" customWidth="1"/>
    <col min="529" max="530" width="8.140625" style="76" customWidth="1"/>
    <col min="531" max="531" width="2.85546875" style="76" customWidth="1"/>
    <col min="532" max="768" width="9.140625" style="76"/>
    <col min="769" max="769" width="35.85546875" style="76" customWidth="1"/>
    <col min="770" max="770" width="8" style="76" customWidth="1"/>
    <col min="771" max="771" width="8.140625" style="76" customWidth="1"/>
    <col min="772" max="772" width="2.85546875" style="76" customWidth="1"/>
    <col min="773" max="774" width="8.140625" style="76" customWidth="1"/>
    <col min="775" max="775" width="2.85546875" style="76" customWidth="1"/>
    <col min="776" max="777" width="8.140625" style="76" customWidth="1"/>
    <col min="778" max="778" width="2.85546875" style="76" customWidth="1"/>
    <col min="779" max="780" width="8.140625" style="76" customWidth="1"/>
    <col min="781" max="781" width="2.85546875" style="76" customWidth="1"/>
    <col min="782" max="783" width="8.140625" style="76" customWidth="1"/>
    <col min="784" max="784" width="2.85546875" style="76" customWidth="1"/>
    <col min="785" max="786" width="8.140625" style="76" customWidth="1"/>
    <col min="787" max="787" width="2.85546875" style="76" customWidth="1"/>
    <col min="788" max="1024" width="9.140625" style="76"/>
    <col min="1025" max="1025" width="35.85546875" style="76" customWidth="1"/>
    <col min="1026" max="1026" width="8" style="76" customWidth="1"/>
    <col min="1027" max="1027" width="8.140625" style="76" customWidth="1"/>
    <col min="1028" max="1028" width="2.85546875" style="76" customWidth="1"/>
    <col min="1029" max="1030" width="8.140625" style="76" customWidth="1"/>
    <col min="1031" max="1031" width="2.85546875" style="76" customWidth="1"/>
    <col min="1032" max="1033" width="8.140625" style="76" customWidth="1"/>
    <col min="1034" max="1034" width="2.85546875" style="76" customWidth="1"/>
    <col min="1035" max="1036" width="8.140625" style="76" customWidth="1"/>
    <col min="1037" max="1037" width="2.85546875" style="76" customWidth="1"/>
    <col min="1038" max="1039" width="8.140625" style="76" customWidth="1"/>
    <col min="1040" max="1040" width="2.85546875" style="76" customWidth="1"/>
    <col min="1041" max="1042" width="8.140625" style="76" customWidth="1"/>
    <col min="1043" max="1043" width="2.85546875" style="76" customWidth="1"/>
    <col min="1044" max="1280" width="9.140625" style="76"/>
    <col min="1281" max="1281" width="35.85546875" style="76" customWidth="1"/>
    <col min="1282" max="1282" width="8" style="76" customWidth="1"/>
    <col min="1283" max="1283" width="8.140625" style="76" customWidth="1"/>
    <col min="1284" max="1284" width="2.85546875" style="76" customWidth="1"/>
    <col min="1285" max="1286" width="8.140625" style="76" customWidth="1"/>
    <col min="1287" max="1287" width="2.85546875" style="76" customWidth="1"/>
    <col min="1288" max="1289" width="8.140625" style="76" customWidth="1"/>
    <col min="1290" max="1290" width="2.85546875" style="76" customWidth="1"/>
    <col min="1291" max="1292" width="8.140625" style="76" customWidth="1"/>
    <col min="1293" max="1293" width="2.85546875" style="76" customWidth="1"/>
    <col min="1294" max="1295" width="8.140625" style="76" customWidth="1"/>
    <col min="1296" max="1296" width="2.85546875" style="76" customWidth="1"/>
    <col min="1297" max="1298" width="8.140625" style="76" customWidth="1"/>
    <col min="1299" max="1299" width="2.85546875" style="76" customWidth="1"/>
    <col min="1300" max="1536" width="9.140625" style="76"/>
    <col min="1537" max="1537" width="35.85546875" style="76" customWidth="1"/>
    <col min="1538" max="1538" width="8" style="76" customWidth="1"/>
    <col min="1539" max="1539" width="8.140625" style="76" customWidth="1"/>
    <col min="1540" max="1540" width="2.85546875" style="76" customWidth="1"/>
    <col min="1541" max="1542" width="8.140625" style="76" customWidth="1"/>
    <col min="1543" max="1543" width="2.85546875" style="76" customWidth="1"/>
    <col min="1544" max="1545" width="8.140625" style="76" customWidth="1"/>
    <col min="1546" max="1546" width="2.85546875" style="76" customWidth="1"/>
    <col min="1547" max="1548" width="8.140625" style="76" customWidth="1"/>
    <col min="1549" max="1549" width="2.85546875" style="76" customWidth="1"/>
    <col min="1550" max="1551" width="8.140625" style="76" customWidth="1"/>
    <col min="1552" max="1552" width="2.85546875" style="76" customWidth="1"/>
    <col min="1553" max="1554" width="8.140625" style="76" customWidth="1"/>
    <col min="1555" max="1555" width="2.85546875" style="76" customWidth="1"/>
    <col min="1556" max="1792" width="9.140625" style="76"/>
    <col min="1793" max="1793" width="35.85546875" style="76" customWidth="1"/>
    <col min="1794" max="1794" width="8" style="76" customWidth="1"/>
    <col min="1795" max="1795" width="8.140625" style="76" customWidth="1"/>
    <col min="1796" max="1796" width="2.85546875" style="76" customWidth="1"/>
    <col min="1797" max="1798" width="8.140625" style="76" customWidth="1"/>
    <col min="1799" max="1799" width="2.85546875" style="76" customWidth="1"/>
    <col min="1800" max="1801" width="8.140625" style="76" customWidth="1"/>
    <col min="1802" max="1802" width="2.85546875" style="76" customWidth="1"/>
    <col min="1803" max="1804" width="8.140625" style="76" customWidth="1"/>
    <col min="1805" max="1805" width="2.85546875" style="76" customWidth="1"/>
    <col min="1806" max="1807" width="8.140625" style="76" customWidth="1"/>
    <col min="1808" max="1808" width="2.85546875" style="76" customWidth="1"/>
    <col min="1809" max="1810" width="8.140625" style="76" customWidth="1"/>
    <col min="1811" max="1811" width="2.85546875" style="76" customWidth="1"/>
    <col min="1812" max="2048" width="9.140625" style="76"/>
    <col min="2049" max="2049" width="35.85546875" style="76" customWidth="1"/>
    <col min="2050" max="2050" width="8" style="76" customWidth="1"/>
    <col min="2051" max="2051" width="8.140625" style="76" customWidth="1"/>
    <col min="2052" max="2052" width="2.85546875" style="76" customWidth="1"/>
    <col min="2053" max="2054" width="8.140625" style="76" customWidth="1"/>
    <col min="2055" max="2055" width="2.85546875" style="76" customWidth="1"/>
    <col min="2056" max="2057" width="8.140625" style="76" customWidth="1"/>
    <col min="2058" max="2058" width="2.85546875" style="76" customWidth="1"/>
    <col min="2059" max="2060" width="8.140625" style="76" customWidth="1"/>
    <col min="2061" max="2061" width="2.85546875" style="76" customWidth="1"/>
    <col min="2062" max="2063" width="8.140625" style="76" customWidth="1"/>
    <col min="2064" max="2064" width="2.85546875" style="76" customWidth="1"/>
    <col min="2065" max="2066" width="8.140625" style="76" customWidth="1"/>
    <col min="2067" max="2067" width="2.85546875" style="76" customWidth="1"/>
    <col min="2068" max="2304" width="9.140625" style="76"/>
    <col min="2305" max="2305" width="35.85546875" style="76" customWidth="1"/>
    <col min="2306" max="2306" width="8" style="76" customWidth="1"/>
    <col min="2307" max="2307" width="8.140625" style="76" customWidth="1"/>
    <col min="2308" max="2308" width="2.85546875" style="76" customWidth="1"/>
    <col min="2309" max="2310" width="8.140625" style="76" customWidth="1"/>
    <col min="2311" max="2311" width="2.85546875" style="76" customWidth="1"/>
    <col min="2312" max="2313" width="8.140625" style="76" customWidth="1"/>
    <col min="2314" max="2314" width="2.85546875" style="76" customWidth="1"/>
    <col min="2315" max="2316" width="8.140625" style="76" customWidth="1"/>
    <col min="2317" max="2317" width="2.85546875" style="76" customWidth="1"/>
    <col min="2318" max="2319" width="8.140625" style="76" customWidth="1"/>
    <col min="2320" max="2320" width="2.85546875" style="76" customWidth="1"/>
    <col min="2321" max="2322" width="8.140625" style="76" customWidth="1"/>
    <col min="2323" max="2323" width="2.85546875" style="76" customWidth="1"/>
    <col min="2324" max="2560" width="9.140625" style="76"/>
    <col min="2561" max="2561" width="35.85546875" style="76" customWidth="1"/>
    <col min="2562" max="2562" width="8" style="76" customWidth="1"/>
    <col min="2563" max="2563" width="8.140625" style="76" customWidth="1"/>
    <col min="2564" max="2564" width="2.85546875" style="76" customWidth="1"/>
    <col min="2565" max="2566" width="8.140625" style="76" customWidth="1"/>
    <col min="2567" max="2567" width="2.85546875" style="76" customWidth="1"/>
    <col min="2568" max="2569" width="8.140625" style="76" customWidth="1"/>
    <col min="2570" max="2570" width="2.85546875" style="76" customWidth="1"/>
    <col min="2571" max="2572" width="8.140625" style="76" customWidth="1"/>
    <col min="2573" max="2573" width="2.85546875" style="76" customWidth="1"/>
    <col min="2574" max="2575" width="8.140625" style="76" customWidth="1"/>
    <col min="2576" max="2576" width="2.85546875" style="76" customWidth="1"/>
    <col min="2577" max="2578" width="8.140625" style="76" customWidth="1"/>
    <col min="2579" max="2579" width="2.85546875" style="76" customWidth="1"/>
    <col min="2580" max="2816" width="9.140625" style="76"/>
    <col min="2817" max="2817" width="35.85546875" style="76" customWidth="1"/>
    <col min="2818" max="2818" width="8" style="76" customWidth="1"/>
    <col min="2819" max="2819" width="8.140625" style="76" customWidth="1"/>
    <col min="2820" max="2820" width="2.85546875" style="76" customWidth="1"/>
    <col min="2821" max="2822" width="8.140625" style="76" customWidth="1"/>
    <col min="2823" max="2823" width="2.85546875" style="76" customWidth="1"/>
    <col min="2824" max="2825" width="8.140625" style="76" customWidth="1"/>
    <col min="2826" max="2826" width="2.85546875" style="76" customWidth="1"/>
    <col min="2827" max="2828" width="8.140625" style="76" customWidth="1"/>
    <col min="2829" max="2829" width="2.85546875" style="76" customWidth="1"/>
    <col min="2830" max="2831" width="8.140625" style="76" customWidth="1"/>
    <col min="2832" max="2832" width="2.85546875" style="76" customWidth="1"/>
    <col min="2833" max="2834" width="8.140625" style="76" customWidth="1"/>
    <col min="2835" max="2835" width="2.85546875" style="76" customWidth="1"/>
    <col min="2836" max="3072" width="9.140625" style="76"/>
    <col min="3073" max="3073" width="35.85546875" style="76" customWidth="1"/>
    <col min="3074" max="3074" width="8" style="76" customWidth="1"/>
    <col min="3075" max="3075" width="8.140625" style="76" customWidth="1"/>
    <col min="3076" max="3076" width="2.85546875" style="76" customWidth="1"/>
    <col min="3077" max="3078" width="8.140625" style="76" customWidth="1"/>
    <col min="3079" max="3079" width="2.85546875" style="76" customWidth="1"/>
    <col min="3080" max="3081" width="8.140625" style="76" customWidth="1"/>
    <col min="3082" max="3082" width="2.85546875" style="76" customWidth="1"/>
    <col min="3083" max="3084" width="8.140625" style="76" customWidth="1"/>
    <col min="3085" max="3085" width="2.85546875" style="76" customWidth="1"/>
    <col min="3086" max="3087" width="8.140625" style="76" customWidth="1"/>
    <col min="3088" max="3088" width="2.85546875" style="76" customWidth="1"/>
    <col min="3089" max="3090" width="8.140625" style="76" customWidth="1"/>
    <col min="3091" max="3091" width="2.85546875" style="76" customWidth="1"/>
    <col min="3092" max="3328" width="9.140625" style="76"/>
    <col min="3329" max="3329" width="35.85546875" style="76" customWidth="1"/>
    <col min="3330" max="3330" width="8" style="76" customWidth="1"/>
    <col min="3331" max="3331" width="8.140625" style="76" customWidth="1"/>
    <col min="3332" max="3332" width="2.85546875" style="76" customWidth="1"/>
    <col min="3333" max="3334" width="8.140625" style="76" customWidth="1"/>
    <col min="3335" max="3335" width="2.85546875" style="76" customWidth="1"/>
    <col min="3336" max="3337" width="8.140625" style="76" customWidth="1"/>
    <col min="3338" max="3338" width="2.85546875" style="76" customWidth="1"/>
    <col min="3339" max="3340" width="8.140625" style="76" customWidth="1"/>
    <col min="3341" max="3341" width="2.85546875" style="76" customWidth="1"/>
    <col min="3342" max="3343" width="8.140625" style="76" customWidth="1"/>
    <col min="3344" max="3344" width="2.85546875" style="76" customWidth="1"/>
    <col min="3345" max="3346" width="8.140625" style="76" customWidth="1"/>
    <col min="3347" max="3347" width="2.85546875" style="76" customWidth="1"/>
    <col min="3348" max="3584" width="9.140625" style="76"/>
    <col min="3585" max="3585" width="35.85546875" style="76" customWidth="1"/>
    <col min="3586" max="3586" width="8" style="76" customWidth="1"/>
    <col min="3587" max="3587" width="8.140625" style="76" customWidth="1"/>
    <col min="3588" max="3588" width="2.85546875" style="76" customWidth="1"/>
    <col min="3589" max="3590" width="8.140625" style="76" customWidth="1"/>
    <col min="3591" max="3591" width="2.85546875" style="76" customWidth="1"/>
    <col min="3592" max="3593" width="8.140625" style="76" customWidth="1"/>
    <col min="3594" max="3594" width="2.85546875" style="76" customWidth="1"/>
    <col min="3595" max="3596" width="8.140625" style="76" customWidth="1"/>
    <col min="3597" max="3597" width="2.85546875" style="76" customWidth="1"/>
    <col min="3598" max="3599" width="8.140625" style="76" customWidth="1"/>
    <col min="3600" max="3600" width="2.85546875" style="76" customWidth="1"/>
    <col min="3601" max="3602" width="8.140625" style="76" customWidth="1"/>
    <col min="3603" max="3603" width="2.85546875" style="76" customWidth="1"/>
    <col min="3604" max="3840" width="9.140625" style="76"/>
    <col min="3841" max="3841" width="35.85546875" style="76" customWidth="1"/>
    <col min="3842" max="3842" width="8" style="76" customWidth="1"/>
    <col min="3843" max="3843" width="8.140625" style="76" customWidth="1"/>
    <col min="3844" max="3844" width="2.85546875" style="76" customWidth="1"/>
    <col min="3845" max="3846" width="8.140625" style="76" customWidth="1"/>
    <col min="3847" max="3847" width="2.85546875" style="76" customWidth="1"/>
    <col min="3848" max="3849" width="8.140625" style="76" customWidth="1"/>
    <col min="3850" max="3850" width="2.85546875" style="76" customWidth="1"/>
    <col min="3851" max="3852" width="8.140625" style="76" customWidth="1"/>
    <col min="3853" max="3853" width="2.85546875" style="76" customWidth="1"/>
    <col min="3854" max="3855" width="8.140625" style="76" customWidth="1"/>
    <col min="3856" max="3856" width="2.85546875" style="76" customWidth="1"/>
    <col min="3857" max="3858" width="8.140625" style="76" customWidth="1"/>
    <col min="3859" max="3859" width="2.85546875" style="76" customWidth="1"/>
    <col min="3860" max="4096" width="9.140625" style="76"/>
    <col min="4097" max="4097" width="35.85546875" style="76" customWidth="1"/>
    <col min="4098" max="4098" width="8" style="76" customWidth="1"/>
    <col min="4099" max="4099" width="8.140625" style="76" customWidth="1"/>
    <col min="4100" max="4100" width="2.85546875" style="76" customWidth="1"/>
    <col min="4101" max="4102" width="8.140625" style="76" customWidth="1"/>
    <col min="4103" max="4103" width="2.85546875" style="76" customWidth="1"/>
    <col min="4104" max="4105" width="8.140625" style="76" customWidth="1"/>
    <col min="4106" max="4106" width="2.85546875" style="76" customWidth="1"/>
    <col min="4107" max="4108" width="8.140625" style="76" customWidth="1"/>
    <col min="4109" max="4109" width="2.85546875" style="76" customWidth="1"/>
    <col min="4110" max="4111" width="8.140625" style="76" customWidth="1"/>
    <col min="4112" max="4112" width="2.85546875" style="76" customWidth="1"/>
    <col min="4113" max="4114" width="8.140625" style="76" customWidth="1"/>
    <col min="4115" max="4115" width="2.85546875" style="76" customWidth="1"/>
    <col min="4116" max="4352" width="9.140625" style="76"/>
    <col min="4353" max="4353" width="35.85546875" style="76" customWidth="1"/>
    <col min="4354" max="4354" width="8" style="76" customWidth="1"/>
    <col min="4355" max="4355" width="8.140625" style="76" customWidth="1"/>
    <col min="4356" max="4356" width="2.85546875" style="76" customWidth="1"/>
    <col min="4357" max="4358" width="8.140625" style="76" customWidth="1"/>
    <col min="4359" max="4359" width="2.85546875" style="76" customWidth="1"/>
    <col min="4360" max="4361" width="8.140625" style="76" customWidth="1"/>
    <col min="4362" max="4362" width="2.85546875" style="76" customWidth="1"/>
    <col min="4363" max="4364" width="8.140625" style="76" customWidth="1"/>
    <col min="4365" max="4365" width="2.85546875" style="76" customWidth="1"/>
    <col min="4366" max="4367" width="8.140625" style="76" customWidth="1"/>
    <col min="4368" max="4368" width="2.85546875" style="76" customWidth="1"/>
    <col min="4369" max="4370" width="8.140625" style="76" customWidth="1"/>
    <col min="4371" max="4371" width="2.85546875" style="76" customWidth="1"/>
    <col min="4372" max="4608" width="9.140625" style="76"/>
    <col min="4609" max="4609" width="35.85546875" style="76" customWidth="1"/>
    <col min="4610" max="4610" width="8" style="76" customWidth="1"/>
    <col min="4611" max="4611" width="8.140625" style="76" customWidth="1"/>
    <col min="4612" max="4612" width="2.85546875" style="76" customWidth="1"/>
    <col min="4613" max="4614" width="8.140625" style="76" customWidth="1"/>
    <col min="4615" max="4615" width="2.85546875" style="76" customWidth="1"/>
    <col min="4616" max="4617" width="8.140625" style="76" customWidth="1"/>
    <col min="4618" max="4618" width="2.85546875" style="76" customWidth="1"/>
    <col min="4619" max="4620" width="8.140625" style="76" customWidth="1"/>
    <col min="4621" max="4621" width="2.85546875" style="76" customWidth="1"/>
    <col min="4622" max="4623" width="8.140625" style="76" customWidth="1"/>
    <col min="4624" max="4624" width="2.85546875" style="76" customWidth="1"/>
    <col min="4625" max="4626" width="8.140625" style="76" customWidth="1"/>
    <col min="4627" max="4627" width="2.85546875" style="76" customWidth="1"/>
    <col min="4628" max="4864" width="9.140625" style="76"/>
    <col min="4865" max="4865" width="35.85546875" style="76" customWidth="1"/>
    <col min="4866" max="4866" width="8" style="76" customWidth="1"/>
    <col min="4867" max="4867" width="8.140625" style="76" customWidth="1"/>
    <col min="4868" max="4868" width="2.85546875" style="76" customWidth="1"/>
    <col min="4869" max="4870" width="8.140625" style="76" customWidth="1"/>
    <col min="4871" max="4871" width="2.85546875" style="76" customWidth="1"/>
    <col min="4872" max="4873" width="8.140625" style="76" customWidth="1"/>
    <col min="4874" max="4874" width="2.85546875" style="76" customWidth="1"/>
    <col min="4875" max="4876" width="8.140625" style="76" customWidth="1"/>
    <col min="4877" max="4877" width="2.85546875" style="76" customWidth="1"/>
    <col min="4878" max="4879" width="8.140625" style="76" customWidth="1"/>
    <col min="4880" max="4880" width="2.85546875" style="76" customWidth="1"/>
    <col min="4881" max="4882" width="8.140625" style="76" customWidth="1"/>
    <col min="4883" max="4883" width="2.85546875" style="76" customWidth="1"/>
    <col min="4884" max="5120" width="9.140625" style="76"/>
    <col min="5121" max="5121" width="35.85546875" style="76" customWidth="1"/>
    <col min="5122" max="5122" width="8" style="76" customWidth="1"/>
    <col min="5123" max="5123" width="8.140625" style="76" customWidth="1"/>
    <col min="5124" max="5124" width="2.85546875" style="76" customWidth="1"/>
    <col min="5125" max="5126" width="8.140625" style="76" customWidth="1"/>
    <col min="5127" max="5127" width="2.85546875" style="76" customWidth="1"/>
    <col min="5128" max="5129" width="8.140625" style="76" customWidth="1"/>
    <col min="5130" max="5130" width="2.85546875" style="76" customWidth="1"/>
    <col min="5131" max="5132" width="8.140625" style="76" customWidth="1"/>
    <col min="5133" max="5133" width="2.85546875" style="76" customWidth="1"/>
    <col min="5134" max="5135" width="8.140625" style="76" customWidth="1"/>
    <col min="5136" max="5136" width="2.85546875" style="76" customWidth="1"/>
    <col min="5137" max="5138" width="8.140625" style="76" customWidth="1"/>
    <col min="5139" max="5139" width="2.85546875" style="76" customWidth="1"/>
    <col min="5140" max="5376" width="9.140625" style="76"/>
    <col min="5377" max="5377" width="35.85546875" style="76" customWidth="1"/>
    <col min="5378" max="5378" width="8" style="76" customWidth="1"/>
    <col min="5379" max="5379" width="8.140625" style="76" customWidth="1"/>
    <col min="5380" max="5380" width="2.85546875" style="76" customWidth="1"/>
    <col min="5381" max="5382" width="8.140625" style="76" customWidth="1"/>
    <col min="5383" max="5383" width="2.85546875" style="76" customWidth="1"/>
    <col min="5384" max="5385" width="8.140625" style="76" customWidth="1"/>
    <col min="5386" max="5386" width="2.85546875" style="76" customWidth="1"/>
    <col min="5387" max="5388" width="8.140625" style="76" customWidth="1"/>
    <col min="5389" max="5389" width="2.85546875" style="76" customWidth="1"/>
    <col min="5390" max="5391" width="8.140625" style="76" customWidth="1"/>
    <col min="5392" max="5392" width="2.85546875" style="76" customWidth="1"/>
    <col min="5393" max="5394" width="8.140625" style="76" customWidth="1"/>
    <col min="5395" max="5395" width="2.85546875" style="76" customWidth="1"/>
    <col min="5396" max="5632" width="9.140625" style="76"/>
    <col min="5633" max="5633" width="35.85546875" style="76" customWidth="1"/>
    <col min="5634" max="5634" width="8" style="76" customWidth="1"/>
    <col min="5635" max="5635" width="8.140625" style="76" customWidth="1"/>
    <col min="5636" max="5636" width="2.85546875" style="76" customWidth="1"/>
    <col min="5637" max="5638" width="8.140625" style="76" customWidth="1"/>
    <col min="5639" max="5639" width="2.85546875" style="76" customWidth="1"/>
    <col min="5640" max="5641" width="8.140625" style="76" customWidth="1"/>
    <col min="5642" max="5642" width="2.85546875" style="76" customWidth="1"/>
    <col min="5643" max="5644" width="8.140625" style="76" customWidth="1"/>
    <col min="5645" max="5645" width="2.85546875" style="76" customWidth="1"/>
    <col min="5646" max="5647" width="8.140625" style="76" customWidth="1"/>
    <col min="5648" max="5648" width="2.85546875" style="76" customWidth="1"/>
    <col min="5649" max="5650" width="8.140625" style="76" customWidth="1"/>
    <col min="5651" max="5651" width="2.85546875" style="76" customWidth="1"/>
    <col min="5652" max="5888" width="9.140625" style="76"/>
    <col min="5889" max="5889" width="35.85546875" style="76" customWidth="1"/>
    <col min="5890" max="5890" width="8" style="76" customWidth="1"/>
    <col min="5891" max="5891" width="8.140625" style="76" customWidth="1"/>
    <col min="5892" max="5892" width="2.85546875" style="76" customWidth="1"/>
    <col min="5893" max="5894" width="8.140625" style="76" customWidth="1"/>
    <col min="5895" max="5895" width="2.85546875" style="76" customWidth="1"/>
    <col min="5896" max="5897" width="8.140625" style="76" customWidth="1"/>
    <col min="5898" max="5898" width="2.85546875" style="76" customWidth="1"/>
    <col min="5899" max="5900" width="8.140625" style="76" customWidth="1"/>
    <col min="5901" max="5901" width="2.85546875" style="76" customWidth="1"/>
    <col min="5902" max="5903" width="8.140625" style="76" customWidth="1"/>
    <col min="5904" max="5904" width="2.85546875" style="76" customWidth="1"/>
    <col min="5905" max="5906" width="8.140625" style="76" customWidth="1"/>
    <col min="5907" max="5907" width="2.85546875" style="76" customWidth="1"/>
    <col min="5908" max="6144" width="9.140625" style="76"/>
    <col min="6145" max="6145" width="35.85546875" style="76" customWidth="1"/>
    <col min="6146" max="6146" width="8" style="76" customWidth="1"/>
    <col min="6147" max="6147" width="8.140625" style="76" customWidth="1"/>
    <col min="6148" max="6148" width="2.85546875" style="76" customWidth="1"/>
    <col min="6149" max="6150" width="8.140625" style="76" customWidth="1"/>
    <col min="6151" max="6151" width="2.85546875" style="76" customWidth="1"/>
    <col min="6152" max="6153" width="8.140625" style="76" customWidth="1"/>
    <col min="6154" max="6154" width="2.85546875" style="76" customWidth="1"/>
    <col min="6155" max="6156" width="8.140625" style="76" customWidth="1"/>
    <col min="6157" max="6157" width="2.85546875" style="76" customWidth="1"/>
    <col min="6158" max="6159" width="8.140625" style="76" customWidth="1"/>
    <col min="6160" max="6160" width="2.85546875" style="76" customWidth="1"/>
    <col min="6161" max="6162" width="8.140625" style="76" customWidth="1"/>
    <col min="6163" max="6163" width="2.85546875" style="76" customWidth="1"/>
    <col min="6164" max="6400" width="9.140625" style="76"/>
    <col min="6401" max="6401" width="35.85546875" style="76" customWidth="1"/>
    <col min="6402" max="6402" width="8" style="76" customWidth="1"/>
    <col min="6403" max="6403" width="8.140625" style="76" customWidth="1"/>
    <col min="6404" max="6404" width="2.85546875" style="76" customWidth="1"/>
    <col min="6405" max="6406" width="8.140625" style="76" customWidth="1"/>
    <col min="6407" max="6407" width="2.85546875" style="76" customWidth="1"/>
    <col min="6408" max="6409" width="8.140625" style="76" customWidth="1"/>
    <col min="6410" max="6410" width="2.85546875" style="76" customWidth="1"/>
    <col min="6411" max="6412" width="8.140625" style="76" customWidth="1"/>
    <col min="6413" max="6413" width="2.85546875" style="76" customWidth="1"/>
    <col min="6414" max="6415" width="8.140625" style="76" customWidth="1"/>
    <col min="6416" max="6416" width="2.85546875" style="76" customWidth="1"/>
    <col min="6417" max="6418" width="8.140625" style="76" customWidth="1"/>
    <col min="6419" max="6419" width="2.85546875" style="76" customWidth="1"/>
    <col min="6420" max="6656" width="9.140625" style="76"/>
    <col min="6657" max="6657" width="35.85546875" style="76" customWidth="1"/>
    <col min="6658" max="6658" width="8" style="76" customWidth="1"/>
    <col min="6659" max="6659" width="8.140625" style="76" customWidth="1"/>
    <col min="6660" max="6660" width="2.85546875" style="76" customWidth="1"/>
    <col min="6661" max="6662" width="8.140625" style="76" customWidth="1"/>
    <col min="6663" max="6663" width="2.85546875" style="76" customWidth="1"/>
    <col min="6664" max="6665" width="8.140625" style="76" customWidth="1"/>
    <col min="6666" max="6666" width="2.85546875" style="76" customWidth="1"/>
    <col min="6667" max="6668" width="8.140625" style="76" customWidth="1"/>
    <col min="6669" max="6669" width="2.85546875" style="76" customWidth="1"/>
    <col min="6670" max="6671" width="8.140625" style="76" customWidth="1"/>
    <col min="6672" max="6672" width="2.85546875" style="76" customWidth="1"/>
    <col min="6673" max="6674" width="8.140625" style="76" customWidth="1"/>
    <col min="6675" max="6675" width="2.85546875" style="76" customWidth="1"/>
    <col min="6676" max="6912" width="9.140625" style="76"/>
    <col min="6913" max="6913" width="35.85546875" style="76" customWidth="1"/>
    <col min="6914" max="6914" width="8" style="76" customWidth="1"/>
    <col min="6915" max="6915" width="8.140625" style="76" customWidth="1"/>
    <col min="6916" max="6916" width="2.85546875" style="76" customWidth="1"/>
    <col min="6917" max="6918" width="8.140625" style="76" customWidth="1"/>
    <col min="6919" max="6919" width="2.85546875" style="76" customWidth="1"/>
    <col min="6920" max="6921" width="8.140625" style="76" customWidth="1"/>
    <col min="6922" max="6922" width="2.85546875" style="76" customWidth="1"/>
    <col min="6923" max="6924" width="8.140625" style="76" customWidth="1"/>
    <col min="6925" max="6925" width="2.85546875" style="76" customWidth="1"/>
    <col min="6926" max="6927" width="8.140625" style="76" customWidth="1"/>
    <col min="6928" max="6928" width="2.85546875" style="76" customWidth="1"/>
    <col min="6929" max="6930" width="8.140625" style="76" customWidth="1"/>
    <col min="6931" max="6931" width="2.85546875" style="76" customWidth="1"/>
    <col min="6932" max="7168" width="9.140625" style="76"/>
    <col min="7169" max="7169" width="35.85546875" style="76" customWidth="1"/>
    <col min="7170" max="7170" width="8" style="76" customWidth="1"/>
    <col min="7171" max="7171" width="8.140625" style="76" customWidth="1"/>
    <col min="7172" max="7172" width="2.85546875" style="76" customWidth="1"/>
    <col min="7173" max="7174" width="8.140625" style="76" customWidth="1"/>
    <col min="7175" max="7175" width="2.85546875" style="76" customWidth="1"/>
    <col min="7176" max="7177" width="8.140625" style="76" customWidth="1"/>
    <col min="7178" max="7178" width="2.85546875" style="76" customWidth="1"/>
    <col min="7179" max="7180" width="8.140625" style="76" customWidth="1"/>
    <col min="7181" max="7181" width="2.85546875" style="76" customWidth="1"/>
    <col min="7182" max="7183" width="8.140625" style="76" customWidth="1"/>
    <col min="7184" max="7184" width="2.85546875" style="76" customWidth="1"/>
    <col min="7185" max="7186" width="8.140625" style="76" customWidth="1"/>
    <col min="7187" max="7187" width="2.85546875" style="76" customWidth="1"/>
    <col min="7188" max="7424" width="9.140625" style="76"/>
    <col min="7425" max="7425" width="35.85546875" style="76" customWidth="1"/>
    <col min="7426" max="7426" width="8" style="76" customWidth="1"/>
    <col min="7427" max="7427" width="8.140625" style="76" customWidth="1"/>
    <col min="7428" max="7428" width="2.85546875" style="76" customWidth="1"/>
    <col min="7429" max="7430" width="8.140625" style="76" customWidth="1"/>
    <col min="7431" max="7431" width="2.85546875" style="76" customWidth="1"/>
    <col min="7432" max="7433" width="8.140625" style="76" customWidth="1"/>
    <col min="7434" max="7434" width="2.85546875" style="76" customWidth="1"/>
    <col min="7435" max="7436" width="8.140625" style="76" customWidth="1"/>
    <col min="7437" max="7437" width="2.85546875" style="76" customWidth="1"/>
    <col min="7438" max="7439" width="8.140625" style="76" customWidth="1"/>
    <col min="7440" max="7440" width="2.85546875" style="76" customWidth="1"/>
    <col min="7441" max="7442" width="8.140625" style="76" customWidth="1"/>
    <col min="7443" max="7443" width="2.85546875" style="76" customWidth="1"/>
    <col min="7444" max="7680" width="9.140625" style="76"/>
    <col min="7681" max="7681" width="35.85546875" style="76" customWidth="1"/>
    <col min="7682" max="7682" width="8" style="76" customWidth="1"/>
    <col min="7683" max="7683" width="8.140625" style="76" customWidth="1"/>
    <col min="7684" max="7684" width="2.85546875" style="76" customWidth="1"/>
    <col min="7685" max="7686" width="8.140625" style="76" customWidth="1"/>
    <col min="7687" max="7687" width="2.85546875" style="76" customWidth="1"/>
    <col min="7688" max="7689" width="8.140625" style="76" customWidth="1"/>
    <col min="7690" max="7690" width="2.85546875" style="76" customWidth="1"/>
    <col min="7691" max="7692" width="8.140625" style="76" customWidth="1"/>
    <col min="7693" max="7693" width="2.85546875" style="76" customWidth="1"/>
    <col min="7694" max="7695" width="8.140625" style="76" customWidth="1"/>
    <col min="7696" max="7696" width="2.85546875" style="76" customWidth="1"/>
    <col min="7697" max="7698" width="8.140625" style="76" customWidth="1"/>
    <col min="7699" max="7699" width="2.85546875" style="76" customWidth="1"/>
    <col min="7700" max="7936" width="9.140625" style="76"/>
    <col min="7937" max="7937" width="35.85546875" style="76" customWidth="1"/>
    <col min="7938" max="7938" width="8" style="76" customWidth="1"/>
    <col min="7939" max="7939" width="8.140625" style="76" customWidth="1"/>
    <col min="7940" max="7940" width="2.85546875" style="76" customWidth="1"/>
    <col min="7941" max="7942" width="8.140625" style="76" customWidth="1"/>
    <col min="7943" max="7943" width="2.85546875" style="76" customWidth="1"/>
    <col min="7944" max="7945" width="8.140625" style="76" customWidth="1"/>
    <col min="7946" max="7946" width="2.85546875" style="76" customWidth="1"/>
    <col min="7947" max="7948" width="8.140625" style="76" customWidth="1"/>
    <col min="7949" max="7949" width="2.85546875" style="76" customWidth="1"/>
    <col min="7950" max="7951" width="8.140625" style="76" customWidth="1"/>
    <col min="7952" max="7952" width="2.85546875" style="76" customWidth="1"/>
    <col min="7953" max="7954" width="8.140625" style="76" customWidth="1"/>
    <col min="7955" max="7955" width="2.85546875" style="76" customWidth="1"/>
    <col min="7956" max="8192" width="9.140625" style="76"/>
    <col min="8193" max="8193" width="35.85546875" style="76" customWidth="1"/>
    <col min="8194" max="8194" width="8" style="76" customWidth="1"/>
    <col min="8195" max="8195" width="8.140625" style="76" customWidth="1"/>
    <col min="8196" max="8196" width="2.85546875" style="76" customWidth="1"/>
    <col min="8197" max="8198" width="8.140625" style="76" customWidth="1"/>
    <col min="8199" max="8199" width="2.85546875" style="76" customWidth="1"/>
    <col min="8200" max="8201" width="8.140625" style="76" customWidth="1"/>
    <col min="8202" max="8202" width="2.85546875" style="76" customWidth="1"/>
    <col min="8203" max="8204" width="8.140625" style="76" customWidth="1"/>
    <col min="8205" max="8205" width="2.85546875" style="76" customWidth="1"/>
    <col min="8206" max="8207" width="8.140625" style="76" customWidth="1"/>
    <col min="8208" max="8208" width="2.85546875" style="76" customWidth="1"/>
    <col min="8209" max="8210" width="8.140625" style="76" customWidth="1"/>
    <col min="8211" max="8211" width="2.85546875" style="76" customWidth="1"/>
    <col min="8212" max="8448" width="9.140625" style="76"/>
    <col min="8449" max="8449" width="35.85546875" style="76" customWidth="1"/>
    <col min="8450" max="8450" width="8" style="76" customWidth="1"/>
    <col min="8451" max="8451" width="8.140625" style="76" customWidth="1"/>
    <col min="8452" max="8452" width="2.85546875" style="76" customWidth="1"/>
    <col min="8453" max="8454" width="8.140625" style="76" customWidth="1"/>
    <col min="8455" max="8455" width="2.85546875" style="76" customWidth="1"/>
    <col min="8456" max="8457" width="8.140625" style="76" customWidth="1"/>
    <col min="8458" max="8458" width="2.85546875" style="76" customWidth="1"/>
    <col min="8459" max="8460" width="8.140625" style="76" customWidth="1"/>
    <col min="8461" max="8461" width="2.85546875" style="76" customWidth="1"/>
    <col min="8462" max="8463" width="8.140625" style="76" customWidth="1"/>
    <col min="8464" max="8464" width="2.85546875" style="76" customWidth="1"/>
    <col min="8465" max="8466" width="8.140625" style="76" customWidth="1"/>
    <col min="8467" max="8467" width="2.85546875" style="76" customWidth="1"/>
    <col min="8468" max="8704" width="9.140625" style="76"/>
    <col min="8705" max="8705" width="35.85546875" style="76" customWidth="1"/>
    <col min="8706" max="8706" width="8" style="76" customWidth="1"/>
    <col min="8707" max="8707" width="8.140625" style="76" customWidth="1"/>
    <col min="8708" max="8708" width="2.85546875" style="76" customWidth="1"/>
    <col min="8709" max="8710" width="8.140625" style="76" customWidth="1"/>
    <col min="8711" max="8711" width="2.85546875" style="76" customWidth="1"/>
    <col min="8712" max="8713" width="8.140625" style="76" customWidth="1"/>
    <col min="8714" max="8714" width="2.85546875" style="76" customWidth="1"/>
    <col min="8715" max="8716" width="8.140625" style="76" customWidth="1"/>
    <col min="8717" max="8717" width="2.85546875" style="76" customWidth="1"/>
    <col min="8718" max="8719" width="8.140625" style="76" customWidth="1"/>
    <col min="8720" max="8720" width="2.85546875" style="76" customWidth="1"/>
    <col min="8721" max="8722" width="8.140625" style="76" customWidth="1"/>
    <col min="8723" max="8723" width="2.85546875" style="76" customWidth="1"/>
    <col min="8724" max="8960" width="9.140625" style="76"/>
    <col min="8961" max="8961" width="35.85546875" style="76" customWidth="1"/>
    <col min="8962" max="8962" width="8" style="76" customWidth="1"/>
    <col min="8963" max="8963" width="8.140625" style="76" customWidth="1"/>
    <col min="8964" max="8964" width="2.85546875" style="76" customWidth="1"/>
    <col min="8965" max="8966" width="8.140625" style="76" customWidth="1"/>
    <col min="8967" max="8967" width="2.85546875" style="76" customWidth="1"/>
    <col min="8968" max="8969" width="8.140625" style="76" customWidth="1"/>
    <col min="8970" max="8970" width="2.85546875" style="76" customWidth="1"/>
    <col min="8971" max="8972" width="8.140625" style="76" customWidth="1"/>
    <col min="8973" max="8973" width="2.85546875" style="76" customWidth="1"/>
    <col min="8974" max="8975" width="8.140625" style="76" customWidth="1"/>
    <col min="8976" max="8976" width="2.85546875" style="76" customWidth="1"/>
    <col min="8977" max="8978" width="8.140625" style="76" customWidth="1"/>
    <col min="8979" max="8979" width="2.85546875" style="76" customWidth="1"/>
    <col min="8980" max="9216" width="9.140625" style="76"/>
    <col min="9217" max="9217" width="35.85546875" style="76" customWidth="1"/>
    <col min="9218" max="9218" width="8" style="76" customWidth="1"/>
    <col min="9219" max="9219" width="8.140625" style="76" customWidth="1"/>
    <col min="9220" max="9220" width="2.85546875" style="76" customWidth="1"/>
    <col min="9221" max="9222" width="8.140625" style="76" customWidth="1"/>
    <col min="9223" max="9223" width="2.85546875" style="76" customWidth="1"/>
    <col min="9224" max="9225" width="8.140625" style="76" customWidth="1"/>
    <col min="9226" max="9226" width="2.85546875" style="76" customWidth="1"/>
    <col min="9227" max="9228" width="8.140625" style="76" customWidth="1"/>
    <col min="9229" max="9229" width="2.85546875" style="76" customWidth="1"/>
    <col min="9230" max="9231" width="8.140625" style="76" customWidth="1"/>
    <col min="9232" max="9232" width="2.85546875" style="76" customWidth="1"/>
    <col min="9233" max="9234" width="8.140625" style="76" customWidth="1"/>
    <col min="9235" max="9235" width="2.85546875" style="76" customWidth="1"/>
    <col min="9236" max="9472" width="9.140625" style="76"/>
    <col min="9473" max="9473" width="35.85546875" style="76" customWidth="1"/>
    <col min="9474" max="9474" width="8" style="76" customWidth="1"/>
    <col min="9475" max="9475" width="8.140625" style="76" customWidth="1"/>
    <col min="9476" max="9476" width="2.85546875" style="76" customWidth="1"/>
    <col min="9477" max="9478" width="8.140625" style="76" customWidth="1"/>
    <col min="9479" max="9479" width="2.85546875" style="76" customWidth="1"/>
    <col min="9480" max="9481" width="8.140625" style="76" customWidth="1"/>
    <col min="9482" max="9482" width="2.85546875" style="76" customWidth="1"/>
    <col min="9483" max="9484" width="8.140625" style="76" customWidth="1"/>
    <col min="9485" max="9485" width="2.85546875" style="76" customWidth="1"/>
    <col min="9486" max="9487" width="8.140625" style="76" customWidth="1"/>
    <col min="9488" max="9488" width="2.85546875" style="76" customWidth="1"/>
    <col min="9489" max="9490" width="8.140625" style="76" customWidth="1"/>
    <col min="9491" max="9491" width="2.85546875" style="76" customWidth="1"/>
    <col min="9492" max="9728" width="9.140625" style="76"/>
    <col min="9729" max="9729" width="35.85546875" style="76" customWidth="1"/>
    <col min="9730" max="9730" width="8" style="76" customWidth="1"/>
    <col min="9731" max="9731" width="8.140625" style="76" customWidth="1"/>
    <col min="9732" max="9732" width="2.85546875" style="76" customWidth="1"/>
    <col min="9733" max="9734" width="8.140625" style="76" customWidth="1"/>
    <col min="9735" max="9735" width="2.85546875" style="76" customWidth="1"/>
    <col min="9736" max="9737" width="8.140625" style="76" customWidth="1"/>
    <col min="9738" max="9738" width="2.85546875" style="76" customWidth="1"/>
    <col min="9739" max="9740" width="8.140625" style="76" customWidth="1"/>
    <col min="9741" max="9741" width="2.85546875" style="76" customWidth="1"/>
    <col min="9742" max="9743" width="8.140625" style="76" customWidth="1"/>
    <col min="9744" max="9744" width="2.85546875" style="76" customWidth="1"/>
    <col min="9745" max="9746" width="8.140625" style="76" customWidth="1"/>
    <col min="9747" max="9747" width="2.85546875" style="76" customWidth="1"/>
    <col min="9748" max="9984" width="9.140625" style="76"/>
    <col min="9985" max="9985" width="35.85546875" style="76" customWidth="1"/>
    <col min="9986" max="9986" width="8" style="76" customWidth="1"/>
    <col min="9987" max="9987" width="8.140625" style="76" customWidth="1"/>
    <col min="9988" max="9988" width="2.85546875" style="76" customWidth="1"/>
    <col min="9989" max="9990" width="8.140625" style="76" customWidth="1"/>
    <col min="9991" max="9991" width="2.85546875" style="76" customWidth="1"/>
    <col min="9992" max="9993" width="8.140625" style="76" customWidth="1"/>
    <col min="9994" max="9994" width="2.85546875" style="76" customWidth="1"/>
    <col min="9995" max="9996" width="8.140625" style="76" customWidth="1"/>
    <col min="9997" max="9997" width="2.85546875" style="76" customWidth="1"/>
    <col min="9998" max="9999" width="8.140625" style="76" customWidth="1"/>
    <col min="10000" max="10000" width="2.85546875" style="76" customWidth="1"/>
    <col min="10001" max="10002" width="8.140625" style="76" customWidth="1"/>
    <col min="10003" max="10003" width="2.85546875" style="76" customWidth="1"/>
    <col min="10004" max="10240" width="9.140625" style="76"/>
    <col min="10241" max="10241" width="35.85546875" style="76" customWidth="1"/>
    <col min="10242" max="10242" width="8" style="76" customWidth="1"/>
    <col min="10243" max="10243" width="8.140625" style="76" customWidth="1"/>
    <col min="10244" max="10244" width="2.85546875" style="76" customWidth="1"/>
    <col min="10245" max="10246" width="8.140625" style="76" customWidth="1"/>
    <col min="10247" max="10247" width="2.85546875" style="76" customWidth="1"/>
    <col min="10248" max="10249" width="8.140625" style="76" customWidth="1"/>
    <col min="10250" max="10250" width="2.85546875" style="76" customWidth="1"/>
    <col min="10251" max="10252" width="8.140625" style="76" customWidth="1"/>
    <col min="10253" max="10253" width="2.85546875" style="76" customWidth="1"/>
    <col min="10254" max="10255" width="8.140625" style="76" customWidth="1"/>
    <col min="10256" max="10256" width="2.85546875" style="76" customWidth="1"/>
    <col min="10257" max="10258" width="8.140625" style="76" customWidth="1"/>
    <col min="10259" max="10259" width="2.85546875" style="76" customWidth="1"/>
    <col min="10260" max="10496" width="9.140625" style="76"/>
    <col min="10497" max="10497" width="35.85546875" style="76" customWidth="1"/>
    <col min="10498" max="10498" width="8" style="76" customWidth="1"/>
    <col min="10499" max="10499" width="8.140625" style="76" customWidth="1"/>
    <col min="10500" max="10500" width="2.85546875" style="76" customWidth="1"/>
    <col min="10501" max="10502" width="8.140625" style="76" customWidth="1"/>
    <col min="10503" max="10503" width="2.85546875" style="76" customWidth="1"/>
    <col min="10504" max="10505" width="8.140625" style="76" customWidth="1"/>
    <col min="10506" max="10506" width="2.85546875" style="76" customWidth="1"/>
    <col min="10507" max="10508" width="8.140625" style="76" customWidth="1"/>
    <col min="10509" max="10509" width="2.85546875" style="76" customWidth="1"/>
    <col min="10510" max="10511" width="8.140625" style="76" customWidth="1"/>
    <col min="10512" max="10512" width="2.85546875" style="76" customWidth="1"/>
    <col min="10513" max="10514" width="8.140625" style="76" customWidth="1"/>
    <col min="10515" max="10515" width="2.85546875" style="76" customWidth="1"/>
    <col min="10516" max="10752" width="9.140625" style="76"/>
    <col min="10753" max="10753" width="35.85546875" style="76" customWidth="1"/>
    <col min="10754" max="10754" width="8" style="76" customWidth="1"/>
    <col min="10755" max="10755" width="8.140625" style="76" customWidth="1"/>
    <col min="10756" max="10756" width="2.85546875" style="76" customWidth="1"/>
    <col min="10757" max="10758" width="8.140625" style="76" customWidth="1"/>
    <col min="10759" max="10759" width="2.85546875" style="76" customWidth="1"/>
    <col min="10760" max="10761" width="8.140625" style="76" customWidth="1"/>
    <col min="10762" max="10762" width="2.85546875" style="76" customWidth="1"/>
    <col min="10763" max="10764" width="8.140625" style="76" customWidth="1"/>
    <col min="10765" max="10765" width="2.85546875" style="76" customWidth="1"/>
    <col min="10766" max="10767" width="8.140625" style="76" customWidth="1"/>
    <col min="10768" max="10768" width="2.85546875" style="76" customWidth="1"/>
    <col min="10769" max="10770" width="8.140625" style="76" customWidth="1"/>
    <col min="10771" max="10771" width="2.85546875" style="76" customWidth="1"/>
    <col min="10772" max="11008" width="9.140625" style="76"/>
    <col min="11009" max="11009" width="35.85546875" style="76" customWidth="1"/>
    <col min="11010" max="11010" width="8" style="76" customWidth="1"/>
    <col min="11011" max="11011" width="8.140625" style="76" customWidth="1"/>
    <col min="11012" max="11012" width="2.85546875" style="76" customWidth="1"/>
    <col min="11013" max="11014" width="8.140625" style="76" customWidth="1"/>
    <col min="11015" max="11015" width="2.85546875" style="76" customWidth="1"/>
    <col min="11016" max="11017" width="8.140625" style="76" customWidth="1"/>
    <col min="11018" max="11018" width="2.85546875" style="76" customWidth="1"/>
    <col min="11019" max="11020" width="8.140625" style="76" customWidth="1"/>
    <col min="11021" max="11021" width="2.85546875" style="76" customWidth="1"/>
    <col min="11022" max="11023" width="8.140625" style="76" customWidth="1"/>
    <col min="11024" max="11024" width="2.85546875" style="76" customWidth="1"/>
    <col min="11025" max="11026" width="8.140625" style="76" customWidth="1"/>
    <col min="11027" max="11027" width="2.85546875" style="76" customWidth="1"/>
    <col min="11028" max="11264" width="9.140625" style="76"/>
    <col min="11265" max="11265" width="35.85546875" style="76" customWidth="1"/>
    <col min="11266" max="11266" width="8" style="76" customWidth="1"/>
    <col min="11267" max="11267" width="8.140625" style="76" customWidth="1"/>
    <col min="11268" max="11268" width="2.85546875" style="76" customWidth="1"/>
    <col min="11269" max="11270" width="8.140625" style="76" customWidth="1"/>
    <col min="11271" max="11271" width="2.85546875" style="76" customWidth="1"/>
    <col min="11272" max="11273" width="8.140625" style="76" customWidth="1"/>
    <col min="11274" max="11274" width="2.85546875" style="76" customWidth="1"/>
    <col min="11275" max="11276" width="8.140625" style="76" customWidth="1"/>
    <col min="11277" max="11277" width="2.85546875" style="76" customWidth="1"/>
    <col min="11278" max="11279" width="8.140625" style="76" customWidth="1"/>
    <col min="11280" max="11280" width="2.85546875" style="76" customWidth="1"/>
    <col min="11281" max="11282" width="8.140625" style="76" customWidth="1"/>
    <col min="11283" max="11283" width="2.85546875" style="76" customWidth="1"/>
    <col min="11284" max="11520" width="9.140625" style="76"/>
    <col min="11521" max="11521" width="35.85546875" style="76" customWidth="1"/>
    <col min="11522" max="11522" width="8" style="76" customWidth="1"/>
    <col min="11523" max="11523" width="8.140625" style="76" customWidth="1"/>
    <col min="11524" max="11524" width="2.85546875" style="76" customWidth="1"/>
    <col min="11525" max="11526" width="8.140625" style="76" customWidth="1"/>
    <col min="11527" max="11527" width="2.85546875" style="76" customWidth="1"/>
    <col min="11528" max="11529" width="8.140625" style="76" customWidth="1"/>
    <col min="11530" max="11530" width="2.85546875" style="76" customWidth="1"/>
    <col min="11531" max="11532" width="8.140625" style="76" customWidth="1"/>
    <col min="11533" max="11533" width="2.85546875" style="76" customWidth="1"/>
    <col min="11534" max="11535" width="8.140625" style="76" customWidth="1"/>
    <col min="11536" max="11536" width="2.85546875" style="76" customWidth="1"/>
    <col min="11537" max="11538" width="8.140625" style="76" customWidth="1"/>
    <col min="11539" max="11539" width="2.85546875" style="76" customWidth="1"/>
    <col min="11540" max="11776" width="9.140625" style="76"/>
    <col min="11777" max="11777" width="35.85546875" style="76" customWidth="1"/>
    <col min="11778" max="11778" width="8" style="76" customWidth="1"/>
    <col min="11779" max="11779" width="8.140625" style="76" customWidth="1"/>
    <col min="11780" max="11780" width="2.85546875" style="76" customWidth="1"/>
    <col min="11781" max="11782" width="8.140625" style="76" customWidth="1"/>
    <col min="11783" max="11783" width="2.85546875" style="76" customWidth="1"/>
    <col min="11784" max="11785" width="8.140625" style="76" customWidth="1"/>
    <col min="11786" max="11786" width="2.85546875" style="76" customWidth="1"/>
    <col min="11787" max="11788" width="8.140625" style="76" customWidth="1"/>
    <col min="11789" max="11789" width="2.85546875" style="76" customWidth="1"/>
    <col min="11790" max="11791" width="8.140625" style="76" customWidth="1"/>
    <col min="11792" max="11792" width="2.85546875" style="76" customWidth="1"/>
    <col min="11793" max="11794" width="8.140625" style="76" customWidth="1"/>
    <col min="11795" max="11795" width="2.85546875" style="76" customWidth="1"/>
    <col min="11796" max="12032" width="9.140625" style="76"/>
    <col min="12033" max="12033" width="35.85546875" style="76" customWidth="1"/>
    <col min="12034" max="12034" width="8" style="76" customWidth="1"/>
    <col min="12035" max="12035" width="8.140625" style="76" customWidth="1"/>
    <col min="12036" max="12036" width="2.85546875" style="76" customWidth="1"/>
    <col min="12037" max="12038" width="8.140625" style="76" customWidth="1"/>
    <col min="12039" max="12039" width="2.85546875" style="76" customWidth="1"/>
    <col min="12040" max="12041" width="8.140625" style="76" customWidth="1"/>
    <col min="12042" max="12042" width="2.85546875" style="76" customWidth="1"/>
    <col min="12043" max="12044" width="8.140625" style="76" customWidth="1"/>
    <col min="12045" max="12045" width="2.85546875" style="76" customWidth="1"/>
    <col min="12046" max="12047" width="8.140625" style="76" customWidth="1"/>
    <col min="12048" max="12048" width="2.85546875" style="76" customWidth="1"/>
    <col min="12049" max="12050" width="8.140625" style="76" customWidth="1"/>
    <col min="12051" max="12051" width="2.85546875" style="76" customWidth="1"/>
    <col min="12052" max="12288" width="9.140625" style="76"/>
    <col min="12289" max="12289" width="35.85546875" style="76" customWidth="1"/>
    <col min="12290" max="12290" width="8" style="76" customWidth="1"/>
    <col min="12291" max="12291" width="8.140625" style="76" customWidth="1"/>
    <col min="12292" max="12292" width="2.85546875" style="76" customWidth="1"/>
    <col min="12293" max="12294" width="8.140625" style="76" customWidth="1"/>
    <col min="12295" max="12295" width="2.85546875" style="76" customWidth="1"/>
    <col min="12296" max="12297" width="8.140625" style="76" customWidth="1"/>
    <col min="12298" max="12298" width="2.85546875" style="76" customWidth="1"/>
    <col min="12299" max="12300" width="8.140625" style="76" customWidth="1"/>
    <col min="12301" max="12301" width="2.85546875" style="76" customWidth="1"/>
    <col min="12302" max="12303" width="8.140625" style="76" customWidth="1"/>
    <col min="12304" max="12304" width="2.85546875" style="76" customWidth="1"/>
    <col min="12305" max="12306" width="8.140625" style="76" customWidth="1"/>
    <col min="12307" max="12307" width="2.85546875" style="76" customWidth="1"/>
    <col min="12308" max="12544" width="9.140625" style="76"/>
    <col min="12545" max="12545" width="35.85546875" style="76" customWidth="1"/>
    <col min="12546" max="12546" width="8" style="76" customWidth="1"/>
    <col min="12547" max="12547" width="8.140625" style="76" customWidth="1"/>
    <col min="12548" max="12548" width="2.85546875" style="76" customWidth="1"/>
    <col min="12549" max="12550" width="8.140625" style="76" customWidth="1"/>
    <col min="12551" max="12551" width="2.85546875" style="76" customWidth="1"/>
    <col min="12552" max="12553" width="8.140625" style="76" customWidth="1"/>
    <col min="12554" max="12554" width="2.85546875" style="76" customWidth="1"/>
    <col min="12555" max="12556" width="8.140625" style="76" customWidth="1"/>
    <col min="12557" max="12557" width="2.85546875" style="76" customWidth="1"/>
    <col min="12558" max="12559" width="8.140625" style="76" customWidth="1"/>
    <col min="12560" max="12560" width="2.85546875" style="76" customWidth="1"/>
    <col min="12561" max="12562" width="8.140625" style="76" customWidth="1"/>
    <col min="12563" max="12563" width="2.85546875" style="76" customWidth="1"/>
    <col min="12564" max="12800" width="9.140625" style="76"/>
    <col min="12801" max="12801" width="35.85546875" style="76" customWidth="1"/>
    <col min="12802" max="12802" width="8" style="76" customWidth="1"/>
    <col min="12803" max="12803" width="8.140625" style="76" customWidth="1"/>
    <col min="12804" max="12804" width="2.85546875" style="76" customWidth="1"/>
    <col min="12805" max="12806" width="8.140625" style="76" customWidth="1"/>
    <col min="12807" max="12807" width="2.85546875" style="76" customWidth="1"/>
    <col min="12808" max="12809" width="8.140625" style="76" customWidth="1"/>
    <col min="12810" max="12810" width="2.85546875" style="76" customWidth="1"/>
    <col min="12811" max="12812" width="8.140625" style="76" customWidth="1"/>
    <col min="12813" max="12813" width="2.85546875" style="76" customWidth="1"/>
    <col min="12814" max="12815" width="8.140625" style="76" customWidth="1"/>
    <col min="12816" max="12816" width="2.85546875" style="76" customWidth="1"/>
    <col min="12817" max="12818" width="8.140625" style="76" customWidth="1"/>
    <col min="12819" max="12819" width="2.85546875" style="76" customWidth="1"/>
    <col min="12820" max="13056" width="9.140625" style="76"/>
    <col min="13057" max="13057" width="35.85546875" style="76" customWidth="1"/>
    <col min="13058" max="13058" width="8" style="76" customWidth="1"/>
    <col min="13059" max="13059" width="8.140625" style="76" customWidth="1"/>
    <col min="13060" max="13060" width="2.85546875" style="76" customWidth="1"/>
    <col min="13061" max="13062" width="8.140625" style="76" customWidth="1"/>
    <col min="13063" max="13063" width="2.85546875" style="76" customWidth="1"/>
    <col min="13064" max="13065" width="8.140625" style="76" customWidth="1"/>
    <col min="13066" max="13066" width="2.85546875" style="76" customWidth="1"/>
    <col min="13067" max="13068" width="8.140625" style="76" customWidth="1"/>
    <col min="13069" max="13069" width="2.85546875" style="76" customWidth="1"/>
    <col min="13070" max="13071" width="8.140625" style="76" customWidth="1"/>
    <col min="13072" max="13072" width="2.85546875" style="76" customWidth="1"/>
    <col min="13073" max="13074" width="8.140625" style="76" customWidth="1"/>
    <col min="13075" max="13075" width="2.85546875" style="76" customWidth="1"/>
    <col min="13076" max="13312" width="9.140625" style="76"/>
    <col min="13313" max="13313" width="35.85546875" style="76" customWidth="1"/>
    <col min="13314" max="13314" width="8" style="76" customWidth="1"/>
    <col min="13315" max="13315" width="8.140625" style="76" customWidth="1"/>
    <col min="13316" max="13316" width="2.85546875" style="76" customWidth="1"/>
    <col min="13317" max="13318" width="8.140625" style="76" customWidth="1"/>
    <col min="13319" max="13319" width="2.85546875" style="76" customWidth="1"/>
    <col min="13320" max="13321" width="8.140625" style="76" customWidth="1"/>
    <col min="13322" max="13322" width="2.85546875" style="76" customWidth="1"/>
    <col min="13323" max="13324" width="8.140625" style="76" customWidth="1"/>
    <col min="13325" max="13325" width="2.85546875" style="76" customWidth="1"/>
    <col min="13326" max="13327" width="8.140625" style="76" customWidth="1"/>
    <col min="13328" max="13328" width="2.85546875" style="76" customWidth="1"/>
    <col min="13329" max="13330" width="8.140625" style="76" customWidth="1"/>
    <col min="13331" max="13331" width="2.85546875" style="76" customWidth="1"/>
    <col min="13332" max="13568" width="9.140625" style="76"/>
    <col min="13569" max="13569" width="35.85546875" style="76" customWidth="1"/>
    <col min="13570" max="13570" width="8" style="76" customWidth="1"/>
    <col min="13571" max="13571" width="8.140625" style="76" customWidth="1"/>
    <col min="13572" max="13572" width="2.85546875" style="76" customWidth="1"/>
    <col min="13573" max="13574" width="8.140625" style="76" customWidth="1"/>
    <col min="13575" max="13575" width="2.85546875" style="76" customWidth="1"/>
    <col min="13576" max="13577" width="8.140625" style="76" customWidth="1"/>
    <col min="13578" max="13578" width="2.85546875" style="76" customWidth="1"/>
    <col min="13579" max="13580" width="8.140625" style="76" customWidth="1"/>
    <col min="13581" max="13581" width="2.85546875" style="76" customWidth="1"/>
    <col min="13582" max="13583" width="8.140625" style="76" customWidth="1"/>
    <col min="13584" max="13584" width="2.85546875" style="76" customWidth="1"/>
    <col min="13585" max="13586" width="8.140625" style="76" customWidth="1"/>
    <col min="13587" max="13587" width="2.85546875" style="76" customWidth="1"/>
    <col min="13588" max="13824" width="9.140625" style="76"/>
    <col min="13825" max="13825" width="35.85546875" style="76" customWidth="1"/>
    <col min="13826" max="13826" width="8" style="76" customWidth="1"/>
    <col min="13827" max="13827" width="8.140625" style="76" customWidth="1"/>
    <col min="13828" max="13828" width="2.85546875" style="76" customWidth="1"/>
    <col min="13829" max="13830" width="8.140625" style="76" customWidth="1"/>
    <col min="13831" max="13831" width="2.85546875" style="76" customWidth="1"/>
    <col min="13832" max="13833" width="8.140625" style="76" customWidth="1"/>
    <col min="13834" max="13834" width="2.85546875" style="76" customWidth="1"/>
    <col min="13835" max="13836" width="8.140625" style="76" customWidth="1"/>
    <col min="13837" max="13837" width="2.85546875" style="76" customWidth="1"/>
    <col min="13838" max="13839" width="8.140625" style="76" customWidth="1"/>
    <col min="13840" max="13840" width="2.85546875" style="76" customWidth="1"/>
    <col min="13841" max="13842" width="8.140625" style="76" customWidth="1"/>
    <col min="13843" max="13843" width="2.85546875" style="76" customWidth="1"/>
    <col min="13844" max="14080" width="9.140625" style="76"/>
    <col min="14081" max="14081" width="35.85546875" style="76" customWidth="1"/>
    <col min="14082" max="14082" width="8" style="76" customWidth="1"/>
    <col min="14083" max="14083" width="8.140625" style="76" customWidth="1"/>
    <col min="14084" max="14084" width="2.85546875" style="76" customWidth="1"/>
    <col min="14085" max="14086" width="8.140625" style="76" customWidth="1"/>
    <col min="14087" max="14087" width="2.85546875" style="76" customWidth="1"/>
    <col min="14088" max="14089" width="8.140625" style="76" customWidth="1"/>
    <col min="14090" max="14090" width="2.85546875" style="76" customWidth="1"/>
    <col min="14091" max="14092" width="8.140625" style="76" customWidth="1"/>
    <col min="14093" max="14093" width="2.85546875" style="76" customWidth="1"/>
    <col min="14094" max="14095" width="8.140625" style="76" customWidth="1"/>
    <col min="14096" max="14096" width="2.85546875" style="76" customWidth="1"/>
    <col min="14097" max="14098" width="8.140625" style="76" customWidth="1"/>
    <col min="14099" max="14099" width="2.85546875" style="76" customWidth="1"/>
    <col min="14100" max="14336" width="9.140625" style="76"/>
    <col min="14337" max="14337" width="35.85546875" style="76" customWidth="1"/>
    <col min="14338" max="14338" width="8" style="76" customWidth="1"/>
    <col min="14339" max="14339" width="8.140625" style="76" customWidth="1"/>
    <col min="14340" max="14340" width="2.85546875" style="76" customWidth="1"/>
    <col min="14341" max="14342" width="8.140625" style="76" customWidth="1"/>
    <col min="14343" max="14343" width="2.85546875" style="76" customWidth="1"/>
    <col min="14344" max="14345" width="8.140625" style="76" customWidth="1"/>
    <col min="14346" max="14346" width="2.85546875" style="76" customWidth="1"/>
    <col min="14347" max="14348" width="8.140625" style="76" customWidth="1"/>
    <col min="14349" max="14349" width="2.85546875" style="76" customWidth="1"/>
    <col min="14350" max="14351" width="8.140625" style="76" customWidth="1"/>
    <col min="14352" max="14352" width="2.85546875" style="76" customWidth="1"/>
    <col min="14353" max="14354" width="8.140625" style="76" customWidth="1"/>
    <col min="14355" max="14355" width="2.85546875" style="76" customWidth="1"/>
    <col min="14356" max="14592" width="9.140625" style="76"/>
    <col min="14593" max="14593" width="35.85546875" style="76" customWidth="1"/>
    <col min="14594" max="14594" width="8" style="76" customWidth="1"/>
    <col min="14595" max="14595" width="8.140625" style="76" customWidth="1"/>
    <col min="14596" max="14596" width="2.85546875" style="76" customWidth="1"/>
    <col min="14597" max="14598" width="8.140625" style="76" customWidth="1"/>
    <col min="14599" max="14599" width="2.85546875" style="76" customWidth="1"/>
    <col min="14600" max="14601" width="8.140625" style="76" customWidth="1"/>
    <col min="14602" max="14602" width="2.85546875" style="76" customWidth="1"/>
    <col min="14603" max="14604" width="8.140625" style="76" customWidth="1"/>
    <col min="14605" max="14605" width="2.85546875" style="76" customWidth="1"/>
    <col min="14606" max="14607" width="8.140625" style="76" customWidth="1"/>
    <col min="14608" max="14608" width="2.85546875" style="76" customWidth="1"/>
    <col min="14609" max="14610" width="8.140625" style="76" customWidth="1"/>
    <col min="14611" max="14611" width="2.85546875" style="76" customWidth="1"/>
    <col min="14612" max="14848" width="9.140625" style="76"/>
    <col min="14849" max="14849" width="35.85546875" style="76" customWidth="1"/>
    <col min="14850" max="14850" width="8" style="76" customWidth="1"/>
    <col min="14851" max="14851" width="8.140625" style="76" customWidth="1"/>
    <col min="14852" max="14852" width="2.85546875" style="76" customWidth="1"/>
    <col min="14853" max="14854" width="8.140625" style="76" customWidth="1"/>
    <col min="14855" max="14855" width="2.85546875" style="76" customWidth="1"/>
    <col min="14856" max="14857" width="8.140625" style="76" customWidth="1"/>
    <col min="14858" max="14858" width="2.85546875" style="76" customWidth="1"/>
    <col min="14859" max="14860" width="8.140625" style="76" customWidth="1"/>
    <col min="14861" max="14861" width="2.85546875" style="76" customWidth="1"/>
    <col min="14862" max="14863" width="8.140625" style="76" customWidth="1"/>
    <col min="14864" max="14864" width="2.85546875" style="76" customWidth="1"/>
    <col min="14865" max="14866" width="8.140625" style="76" customWidth="1"/>
    <col min="14867" max="14867" width="2.85546875" style="76" customWidth="1"/>
    <col min="14868" max="15104" width="9.140625" style="76"/>
    <col min="15105" max="15105" width="35.85546875" style="76" customWidth="1"/>
    <col min="15106" max="15106" width="8" style="76" customWidth="1"/>
    <col min="15107" max="15107" width="8.140625" style="76" customWidth="1"/>
    <col min="15108" max="15108" width="2.85546875" style="76" customWidth="1"/>
    <col min="15109" max="15110" width="8.140625" style="76" customWidth="1"/>
    <col min="15111" max="15111" width="2.85546875" style="76" customWidth="1"/>
    <col min="15112" max="15113" width="8.140625" style="76" customWidth="1"/>
    <col min="15114" max="15114" width="2.85546875" style="76" customWidth="1"/>
    <col min="15115" max="15116" width="8.140625" style="76" customWidth="1"/>
    <col min="15117" max="15117" width="2.85546875" style="76" customWidth="1"/>
    <col min="15118" max="15119" width="8.140625" style="76" customWidth="1"/>
    <col min="15120" max="15120" width="2.85546875" style="76" customWidth="1"/>
    <col min="15121" max="15122" width="8.140625" style="76" customWidth="1"/>
    <col min="15123" max="15123" width="2.85546875" style="76" customWidth="1"/>
    <col min="15124" max="15360" width="9.140625" style="76"/>
    <col min="15361" max="15361" width="35.85546875" style="76" customWidth="1"/>
    <col min="15362" max="15362" width="8" style="76" customWidth="1"/>
    <col min="15363" max="15363" width="8.140625" style="76" customWidth="1"/>
    <col min="15364" max="15364" width="2.85546875" style="76" customWidth="1"/>
    <col min="15365" max="15366" width="8.140625" style="76" customWidth="1"/>
    <col min="15367" max="15367" width="2.85546875" style="76" customWidth="1"/>
    <col min="15368" max="15369" width="8.140625" style="76" customWidth="1"/>
    <col min="15370" max="15370" width="2.85546875" style="76" customWidth="1"/>
    <col min="15371" max="15372" width="8.140625" style="76" customWidth="1"/>
    <col min="15373" max="15373" width="2.85546875" style="76" customWidth="1"/>
    <col min="15374" max="15375" width="8.140625" style="76" customWidth="1"/>
    <col min="15376" max="15376" width="2.85546875" style="76" customWidth="1"/>
    <col min="15377" max="15378" width="8.140625" style="76" customWidth="1"/>
    <col min="15379" max="15379" width="2.85546875" style="76" customWidth="1"/>
    <col min="15380" max="15616" width="9.140625" style="76"/>
    <col min="15617" max="15617" width="35.85546875" style="76" customWidth="1"/>
    <col min="15618" max="15618" width="8" style="76" customWidth="1"/>
    <col min="15619" max="15619" width="8.140625" style="76" customWidth="1"/>
    <col min="15620" max="15620" width="2.85546875" style="76" customWidth="1"/>
    <col min="15621" max="15622" width="8.140625" style="76" customWidth="1"/>
    <col min="15623" max="15623" width="2.85546875" style="76" customWidth="1"/>
    <col min="15624" max="15625" width="8.140625" style="76" customWidth="1"/>
    <col min="15626" max="15626" width="2.85546875" style="76" customWidth="1"/>
    <col min="15627" max="15628" width="8.140625" style="76" customWidth="1"/>
    <col min="15629" max="15629" width="2.85546875" style="76" customWidth="1"/>
    <col min="15630" max="15631" width="8.140625" style="76" customWidth="1"/>
    <col min="15632" max="15632" width="2.85546875" style="76" customWidth="1"/>
    <col min="15633" max="15634" width="8.140625" style="76" customWidth="1"/>
    <col min="15635" max="15635" width="2.85546875" style="76" customWidth="1"/>
    <col min="15636" max="15872" width="9.140625" style="76"/>
    <col min="15873" max="15873" width="35.85546875" style="76" customWidth="1"/>
    <col min="15874" max="15874" width="8" style="76" customWidth="1"/>
    <col min="15875" max="15875" width="8.140625" style="76" customWidth="1"/>
    <col min="15876" max="15876" width="2.85546875" style="76" customWidth="1"/>
    <col min="15877" max="15878" width="8.140625" style="76" customWidth="1"/>
    <col min="15879" max="15879" width="2.85546875" style="76" customWidth="1"/>
    <col min="15880" max="15881" width="8.140625" style="76" customWidth="1"/>
    <col min="15882" max="15882" width="2.85546875" style="76" customWidth="1"/>
    <col min="15883" max="15884" width="8.140625" style="76" customWidth="1"/>
    <col min="15885" max="15885" width="2.85546875" style="76" customWidth="1"/>
    <col min="15886" max="15887" width="8.140625" style="76" customWidth="1"/>
    <col min="15888" max="15888" width="2.85546875" style="76" customWidth="1"/>
    <col min="15889" max="15890" width="8.140625" style="76" customWidth="1"/>
    <col min="15891" max="15891" width="2.85546875" style="76" customWidth="1"/>
    <col min="15892" max="16128" width="9.140625" style="76"/>
    <col min="16129" max="16129" width="35.85546875" style="76" customWidth="1"/>
    <col min="16130" max="16130" width="8" style="76" customWidth="1"/>
    <col min="16131" max="16131" width="8.140625" style="76" customWidth="1"/>
    <col min="16132" max="16132" width="2.85546875" style="76" customWidth="1"/>
    <col min="16133" max="16134" width="8.140625" style="76" customWidth="1"/>
    <col min="16135" max="16135" width="2.85546875" style="76" customWidth="1"/>
    <col min="16136" max="16137" width="8.140625" style="76" customWidth="1"/>
    <col min="16138" max="16138" width="2.85546875" style="76" customWidth="1"/>
    <col min="16139" max="16140" width="8.140625" style="76" customWidth="1"/>
    <col min="16141" max="16141" width="2.85546875" style="76" customWidth="1"/>
    <col min="16142" max="16143" width="8.140625" style="76" customWidth="1"/>
    <col min="16144" max="16144" width="2.85546875" style="76" customWidth="1"/>
    <col min="16145" max="16146" width="8.140625" style="76" customWidth="1"/>
    <col min="16147" max="16147" width="2.85546875" style="76" customWidth="1"/>
    <col min="16148" max="16384" width="9.140625" style="76"/>
  </cols>
  <sheetData>
    <row r="1" spans="1:19">
      <c r="A1" s="76" t="s">
        <v>558</v>
      </c>
    </row>
    <row r="2" spans="1:19">
      <c r="A2" s="76" t="s">
        <v>559</v>
      </c>
    </row>
    <row r="3" spans="1:19" ht="9" customHeight="1"/>
    <row r="4" spans="1:19">
      <c r="A4" s="115" t="s">
        <v>623</v>
      </c>
    </row>
    <row r="5" spans="1:19" ht="10.5" customHeight="1" thickBot="1"/>
    <row r="6" spans="1:19">
      <c r="A6" s="116"/>
      <c r="B6" s="117"/>
      <c r="C6" s="118"/>
      <c r="D6" s="119"/>
      <c r="E6" s="117"/>
      <c r="F6" s="118"/>
      <c r="G6" s="119"/>
      <c r="H6" s="117"/>
      <c r="I6" s="118"/>
      <c r="J6" s="119"/>
      <c r="K6" s="117"/>
      <c r="L6" s="118"/>
      <c r="M6" s="119"/>
      <c r="N6" s="119"/>
      <c r="O6" s="118"/>
      <c r="P6" s="119"/>
      <c r="Q6" s="119"/>
      <c r="R6" s="118"/>
      <c r="S6" s="118"/>
    </row>
    <row r="7" spans="1:19" ht="14.25">
      <c r="A7" s="76" t="s">
        <v>560</v>
      </c>
      <c r="B7" s="113" t="s">
        <v>237</v>
      </c>
      <c r="E7" s="113" t="s">
        <v>240</v>
      </c>
      <c r="H7" s="113" t="s">
        <v>241</v>
      </c>
      <c r="K7" s="113" t="s">
        <v>242</v>
      </c>
      <c r="N7" s="115" t="s">
        <v>243</v>
      </c>
      <c r="Q7" s="115" t="s">
        <v>244</v>
      </c>
    </row>
    <row r="8" spans="1:19">
      <c r="A8" s="76" t="s">
        <v>561</v>
      </c>
      <c r="B8" s="120" t="s">
        <v>162</v>
      </c>
      <c r="C8" s="121" t="s">
        <v>163</v>
      </c>
      <c r="E8" s="120" t="s">
        <v>162</v>
      </c>
      <c r="F8" s="121" t="s">
        <v>163</v>
      </c>
      <c r="H8" s="120" t="s">
        <v>162</v>
      </c>
      <c r="I8" s="121" t="s">
        <v>163</v>
      </c>
      <c r="K8" s="120" t="s">
        <v>162</v>
      </c>
      <c r="L8" s="121" t="s">
        <v>163</v>
      </c>
      <c r="N8" s="122" t="s">
        <v>162</v>
      </c>
      <c r="O8" s="121" t="s">
        <v>163</v>
      </c>
      <c r="Q8" s="122" t="s">
        <v>162</v>
      </c>
      <c r="R8" s="121" t="s">
        <v>163</v>
      </c>
    </row>
    <row r="9" spans="1:19" ht="13.5" thickBot="1">
      <c r="A9" s="123"/>
      <c r="B9" s="124"/>
      <c r="C9" s="125"/>
      <c r="D9" s="126"/>
      <c r="E9" s="124"/>
      <c r="F9" s="125"/>
      <c r="G9" s="126"/>
      <c r="H9" s="124"/>
      <c r="I9" s="125"/>
      <c r="J9" s="126"/>
      <c r="K9" s="124"/>
      <c r="L9" s="125"/>
      <c r="M9" s="126"/>
      <c r="N9" s="126"/>
      <c r="O9" s="125"/>
      <c r="P9" s="126"/>
      <c r="Q9" s="126"/>
      <c r="R9" s="125"/>
      <c r="S9" s="125"/>
    </row>
    <row r="10" spans="1:19" ht="13.35" customHeight="1">
      <c r="N10" s="113"/>
      <c r="Q10" s="113"/>
    </row>
    <row r="11" spans="1:19" ht="12.75" customHeight="1">
      <c r="A11" s="127" t="s">
        <v>164</v>
      </c>
      <c r="B11" s="113">
        <f>B13+B96</f>
        <v>43218</v>
      </c>
      <c r="C11" s="114">
        <f>C13+C96</f>
        <v>100.00000000000001</v>
      </c>
      <c r="E11" s="113">
        <f>E13+E96</f>
        <v>13690</v>
      </c>
      <c r="F11" s="114">
        <f t="shared" ref="F11:F74" si="0">IF($A11&lt;&gt;"",E11/$B11*100,"")</f>
        <v>31.676616224721183</v>
      </c>
      <c r="H11" s="113">
        <f>H13+H96</f>
        <v>16965</v>
      </c>
      <c r="I11" s="114">
        <f t="shared" ref="I11:I74" si="1">IF($A11&lt;&gt;"",H11/$B11*100,"")</f>
        <v>39.254477301124531</v>
      </c>
      <c r="K11" s="113">
        <f>K13+K96</f>
        <v>11778</v>
      </c>
      <c r="L11" s="114">
        <f t="shared" ref="L11:L74" si="2">IF($A11&lt;&gt;"",K11/$B11*100,"")</f>
        <v>27.252533666527835</v>
      </c>
      <c r="N11" s="115">
        <f>N13+N96</f>
        <v>717</v>
      </c>
      <c r="O11" s="114">
        <f>IF($A11&lt;&gt;"",N11/$B11*100,"")</f>
        <v>1.6590309593225046</v>
      </c>
      <c r="Q11" s="115">
        <f>Q13+Q96</f>
        <v>68</v>
      </c>
      <c r="R11" s="114">
        <f>IF($A11&lt;&gt;"",Q11/$B11*100,"")</f>
        <v>0.15734184830394743</v>
      </c>
    </row>
    <row r="12" spans="1:19" ht="8.25" customHeight="1">
      <c r="F12" s="114" t="str">
        <f t="shared" si="0"/>
        <v/>
      </c>
      <c r="I12" s="114" t="str">
        <f t="shared" si="1"/>
        <v/>
      </c>
      <c r="L12" s="114" t="str">
        <f t="shared" si="2"/>
        <v/>
      </c>
      <c r="O12" s="114" t="str">
        <f t="shared" ref="O12:O75" si="3">IF($A12&lt;&gt;"",N12/$B12*100,"")</f>
        <v/>
      </c>
      <c r="R12" s="114" t="str">
        <f t="shared" ref="R12:R77" si="4">IF($A12&lt;&gt;"",Q12/$B12*100,"")</f>
        <v/>
      </c>
    </row>
    <row r="13" spans="1:19" ht="13.35" customHeight="1">
      <c r="A13" s="127" t="s">
        <v>165</v>
      </c>
      <c r="B13" s="113">
        <f>B93+B15+B26+B34+B74+B60+B81+B94</f>
        <v>31508</v>
      </c>
      <c r="C13" s="114">
        <f>IF(A13&lt;&gt;0,B13/$B$11*100,"")</f>
        <v>72.904808181776119</v>
      </c>
      <c r="D13" s="115" t="s">
        <v>77</v>
      </c>
      <c r="E13" s="113">
        <f>E93+E15+E26+E34+E74+E60+E81+E94</f>
        <v>10486</v>
      </c>
      <c r="F13" s="114">
        <f t="shared" si="0"/>
        <v>33.280436714485212</v>
      </c>
      <c r="G13" s="115" t="s">
        <v>77</v>
      </c>
      <c r="H13" s="113">
        <f>H93+H15+H26+H34+H74+H60+H81+H94</f>
        <v>11681</v>
      </c>
      <c r="I13" s="114">
        <f t="shared" si="1"/>
        <v>37.073124285895645</v>
      </c>
      <c r="J13" s="115" t="s">
        <v>77</v>
      </c>
      <c r="K13" s="113">
        <f>K93+K15+K26+K34+K74+K60+K81+K94</f>
        <v>8755</v>
      </c>
      <c r="L13" s="114">
        <f t="shared" si="2"/>
        <v>27.786593880919131</v>
      </c>
      <c r="M13" s="115" t="s">
        <v>77</v>
      </c>
      <c r="N13" s="113">
        <f>N93+N15+N26+N34+N74+N60+N81+N94</f>
        <v>519</v>
      </c>
      <c r="O13" s="114">
        <f t="shared" si="3"/>
        <v>1.6472007109305571</v>
      </c>
      <c r="P13" s="115" t="s">
        <v>77</v>
      </c>
      <c r="Q13" s="113">
        <f>Q93+Q15+Q26+Q34+Q74+Q60+Q81+Q94</f>
        <v>67</v>
      </c>
      <c r="R13" s="114">
        <f t="shared" si="4"/>
        <v>0.21264440776945537</v>
      </c>
    </row>
    <row r="14" spans="1:19" ht="12" customHeight="1">
      <c r="C14" s="114" t="str">
        <f t="shared" ref="C14:C81" si="5">IF(A14&lt;&gt;0,B14/$B$11*100,"")</f>
        <v/>
      </c>
      <c r="F14" s="114" t="str">
        <f t="shared" si="0"/>
        <v/>
      </c>
      <c r="I14" s="114" t="str">
        <f t="shared" si="1"/>
        <v/>
      </c>
      <c r="L14" s="114" t="str">
        <f t="shared" si="2"/>
        <v/>
      </c>
      <c r="O14" s="114" t="str">
        <f t="shared" si="3"/>
        <v/>
      </c>
      <c r="R14" s="114" t="str">
        <f t="shared" si="4"/>
        <v/>
      </c>
    </row>
    <row r="15" spans="1:19" ht="12" customHeight="1">
      <c r="A15" s="127" t="s">
        <v>166</v>
      </c>
      <c r="B15" s="113">
        <f>SUM(B16+B21)</f>
        <v>2912</v>
      </c>
      <c r="C15" s="114">
        <f t="shared" si="5"/>
        <v>6.7379332685455138</v>
      </c>
      <c r="E15" s="113">
        <f>SUM(E16+E21)</f>
        <v>1180</v>
      </c>
      <c r="F15" s="114">
        <f t="shared" si="0"/>
        <v>40.521978021978022</v>
      </c>
      <c r="H15" s="113">
        <f>SUM(H16+H21)</f>
        <v>912</v>
      </c>
      <c r="I15" s="114">
        <f t="shared" si="1"/>
        <v>31.318681318681318</v>
      </c>
      <c r="K15" s="113">
        <f>SUM(K16+K21)</f>
        <v>777</v>
      </c>
      <c r="L15" s="114">
        <f t="shared" si="2"/>
        <v>26.682692307692307</v>
      </c>
      <c r="N15" s="115">
        <f>SUM(N16+N21)</f>
        <v>42</v>
      </c>
      <c r="O15" s="114">
        <f t="shared" si="3"/>
        <v>1.4423076923076923</v>
      </c>
      <c r="Q15" s="115">
        <f>SUM(Q16+Q21)</f>
        <v>1</v>
      </c>
      <c r="R15" s="114">
        <f t="shared" si="4"/>
        <v>3.4340659340659344E-2</v>
      </c>
    </row>
    <row r="16" spans="1:19" ht="12" customHeight="1">
      <c r="A16" s="76" t="s">
        <v>95</v>
      </c>
      <c r="B16" s="113">
        <f>SUM(E16+H16+K16+N16+Q16)</f>
        <v>1090</v>
      </c>
      <c r="C16" s="114">
        <f t="shared" si="5"/>
        <v>2.5220972742838632</v>
      </c>
      <c r="E16" s="57">
        <f>SUM(E17:E19)</f>
        <v>409</v>
      </c>
      <c r="F16" s="114">
        <f t="shared" si="0"/>
        <v>37.522935779816514</v>
      </c>
      <c r="G16" s="57"/>
      <c r="H16" s="57">
        <f>SUM(H17:H19)</f>
        <v>314</v>
      </c>
      <c r="I16" s="114">
        <f t="shared" si="1"/>
        <v>28.807339449541285</v>
      </c>
      <c r="J16" s="57"/>
      <c r="K16" s="57">
        <f>SUM(K17:K19)</f>
        <v>343</v>
      </c>
      <c r="L16" s="114">
        <f t="shared" si="2"/>
        <v>31.467889908256879</v>
      </c>
      <c r="M16" s="57"/>
      <c r="N16" s="57">
        <f>SUM(N17:N19)</f>
        <v>23</v>
      </c>
      <c r="O16" s="114">
        <f t="shared" si="3"/>
        <v>2.1100917431192663</v>
      </c>
      <c r="P16" s="57"/>
      <c r="Q16" s="57">
        <f>SUM(Q17:Q19)</f>
        <v>1</v>
      </c>
      <c r="R16" s="114">
        <f t="shared" si="4"/>
        <v>9.1743119266055051E-2</v>
      </c>
    </row>
    <row r="17" spans="1:19" ht="12" customHeight="1">
      <c r="A17" s="76" t="s">
        <v>96</v>
      </c>
      <c r="B17" s="113">
        <f>SUM(E17+H17+K17+N17+Q17)</f>
        <v>146</v>
      </c>
      <c r="C17" s="114">
        <f t="shared" si="5"/>
        <v>0.33782220371141652</v>
      </c>
      <c r="E17" s="128">
        <v>47</v>
      </c>
      <c r="F17" s="114">
        <f t="shared" si="0"/>
        <v>32.19178082191781</v>
      </c>
      <c r="G17" s="128"/>
      <c r="H17" s="128">
        <v>32</v>
      </c>
      <c r="I17" s="114">
        <f t="shared" si="1"/>
        <v>21.917808219178081</v>
      </c>
      <c r="J17" s="128"/>
      <c r="K17" s="128">
        <v>63</v>
      </c>
      <c r="L17" s="114">
        <f t="shared" si="2"/>
        <v>43.150684931506852</v>
      </c>
      <c r="M17" s="128"/>
      <c r="N17" s="128">
        <v>4</v>
      </c>
      <c r="O17" s="114">
        <f t="shared" si="3"/>
        <v>2.7397260273972601</v>
      </c>
      <c r="P17" s="128"/>
      <c r="Q17" s="128">
        <v>0</v>
      </c>
      <c r="R17" s="114">
        <f>IF($A17&lt;&gt;"",Q17/$B17*100,"")</f>
        <v>0</v>
      </c>
      <c r="S17" s="21"/>
    </row>
    <row r="18" spans="1:19" ht="12" customHeight="1">
      <c r="A18" s="76" t="s">
        <v>97</v>
      </c>
      <c r="B18" s="113">
        <f>SUM(E18+H18+K18+N18+Q18)</f>
        <v>240</v>
      </c>
      <c r="C18" s="114">
        <f t="shared" si="5"/>
        <v>0.55532417048452032</v>
      </c>
      <c r="E18" s="128">
        <v>84</v>
      </c>
      <c r="F18" s="114">
        <f t="shared" si="0"/>
        <v>35</v>
      </c>
      <c r="G18" s="128"/>
      <c r="H18" s="128">
        <v>56</v>
      </c>
      <c r="I18" s="114">
        <f t="shared" si="1"/>
        <v>23.333333333333332</v>
      </c>
      <c r="J18" s="128"/>
      <c r="K18" s="128">
        <v>91</v>
      </c>
      <c r="L18" s="114">
        <f t="shared" si="2"/>
        <v>37.916666666666664</v>
      </c>
      <c r="M18" s="128"/>
      <c r="N18" s="128">
        <v>9</v>
      </c>
      <c r="O18" s="114">
        <f t="shared" si="3"/>
        <v>3.75</v>
      </c>
      <c r="P18" s="128"/>
      <c r="Q18" s="128">
        <v>0</v>
      </c>
      <c r="R18" s="114">
        <f>IF($A18&lt;&gt;"",Q18/$B18*100,"")</f>
        <v>0</v>
      </c>
      <c r="S18" s="21"/>
    </row>
    <row r="19" spans="1:19" ht="12" customHeight="1">
      <c r="A19" s="76" t="s">
        <v>98</v>
      </c>
      <c r="B19" s="113">
        <f>SUM(E19+H19+K19+N19+Q19)</f>
        <v>704</v>
      </c>
      <c r="C19" s="114">
        <f t="shared" si="5"/>
        <v>1.6289509000879263</v>
      </c>
      <c r="E19" s="128">
        <v>278</v>
      </c>
      <c r="F19" s="114">
        <f t="shared" si="0"/>
        <v>39.488636363636367</v>
      </c>
      <c r="G19" s="128"/>
      <c r="H19" s="128">
        <v>226</v>
      </c>
      <c r="I19" s="114">
        <f t="shared" si="1"/>
        <v>32.102272727272727</v>
      </c>
      <c r="J19" s="128"/>
      <c r="K19" s="128">
        <v>189</v>
      </c>
      <c r="L19" s="114">
        <f t="shared" si="2"/>
        <v>26.84659090909091</v>
      </c>
      <c r="M19" s="128"/>
      <c r="N19" s="128">
        <v>10</v>
      </c>
      <c r="O19" s="114">
        <f t="shared" si="3"/>
        <v>1.4204545454545454</v>
      </c>
      <c r="P19" s="128"/>
      <c r="Q19" s="128">
        <v>1</v>
      </c>
      <c r="R19" s="114">
        <f>IF($A19&lt;&gt;"",Q19/$B19*100,"")</f>
        <v>0.14204545454545456</v>
      </c>
      <c r="S19" s="21"/>
    </row>
    <row r="20" spans="1:19" ht="12" customHeight="1">
      <c r="C20" s="114" t="str">
        <f t="shared" si="5"/>
        <v/>
      </c>
      <c r="F20" s="114" t="str">
        <f t="shared" si="0"/>
        <v/>
      </c>
      <c r="I20" s="114" t="str">
        <f t="shared" si="1"/>
        <v/>
      </c>
      <c r="L20" s="114" t="str">
        <f t="shared" si="2"/>
        <v/>
      </c>
      <c r="O20" s="114" t="str">
        <f t="shared" si="3"/>
        <v/>
      </c>
      <c r="R20" s="114" t="str">
        <f t="shared" si="4"/>
        <v/>
      </c>
    </row>
    <row r="21" spans="1:19" ht="12" customHeight="1">
      <c r="A21" s="76" t="s">
        <v>99</v>
      </c>
      <c r="B21" s="113">
        <f>SUM(E21+H21+K21+N21+Q21)</f>
        <v>1822</v>
      </c>
      <c r="C21" s="114">
        <f t="shared" si="5"/>
        <v>4.2158359942616501</v>
      </c>
      <c r="E21" s="113">
        <f>SUM(E22:E24)</f>
        <v>771</v>
      </c>
      <c r="F21" s="114">
        <f t="shared" si="0"/>
        <v>42.316136114160265</v>
      </c>
      <c r="G21" s="115" t="s">
        <v>77</v>
      </c>
      <c r="H21" s="113">
        <f>SUM(H22:H24)</f>
        <v>598</v>
      </c>
      <c r="I21" s="114">
        <f t="shared" si="1"/>
        <v>32.821075740944018</v>
      </c>
      <c r="J21" s="115" t="s">
        <v>77</v>
      </c>
      <c r="K21" s="113">
        <f>SUM(K22:K24)</f>
        <v>434</v>
      </c>
      <c r="L21" s="114">
        <f t="shared" si="2"/>
        <v>23.819978046103181</v>
      </c>
      <c r="M21" s="115" t="s">
        <v>77</v>
      </c>
      <c r="N21" s="115">
        <f>SUM(N22:N24)</f>
        <v>19</v>
      </c>
      <c r="O21" s="114">
        <f t="shared" si="3"/>
        <v>1.0428100987925357</v>
      </c>
      <c r="P21" s="115" t="s">
        <v>77</v>
      </c>
      <c r="Q21" s="115">
        <f>SUM(Q22:Q24)</f>
        <v>0</v>
      </c>
      <c r="R21" s="114">
        <f t="shared" si="4"/>
        <v>0</v>
      </c>
    </row>
    <row r="22" spans="1:19" ht="12" customHeight="1">
      <c r="A22" s="76" t="s">
        <v>100</v>
      </c>
      <c r="B22" s="113">
        <f>SUM(E22+H22+K22+N22+Q22)</f>
        <v>570</v>
      </c>
      <c r="C22" s="114">
        <f t="shared" si="5"/>
        <v>1.3188949049007357</v>
      </c>
      <c r="E22" s="128">
        <v>223</v>
      </c>
      <c r="F22" s="114">
        <f t="shared" si="0"/>
        <v>39.122807017543856</v>
      </c>
      <c r="G22" s="128"/>
      <c r="H22" s="128">
        <v>166</v>
      </c>
      <c r="I22" s="114">
        <f t="shared" si="1"/>
        <v>29.122807017543863</v>
      </c>
      <c r="J22" s="128"/>
      <c r="K22" s="128">
        <v>172</v>
      </c>
      <c r="L22" s="114">
        <f t="shared" si="2"/>
        <v>30.175438596491226</v>
      </c>
      <c r="M22" s="128"/>
      <c r="N22" s="128">
        <v>9</v>
      </c>
      <c r="O22" s="114">
        <f t="shared" si="3"/>
        <v>1.5789473684210527</v>
      </c>
      <c r="P22" s="128"/>
      <c r="Q22" s="128">
        <v>0</v>
      </c>
      <c r="R22" s="114">
        <f t="shared" si="4"/>
        <v>0</v>
      </c>
    </row>
    <row r="23" spans="1:19" ht="12" customHeight="1">
      <c r="A23" s="76" t="s">
        <v>101</v>
      </c>
      <c r="B23" s="113">
        <f>SUM(E23+H23+K23+N23+Q23)</f>
        <v>209</v>
      </c>
      <c r="C23" s="114">
        <f t="shared" si="5"/>
        <v>0.48359479846360309</v>
      </c>
      <c r="E23" s="128">
        <v>105</v>
      </c>
      <c r="F23" s="114">
        <f t="shared" si="0"/>
        <v>50.239234449760758</v>
      </c>
      <c r="G23" s="128"/>
      <c r="H23" s="128">
        <v>71</v>
      </c>
      <c r="I23" s="114">
        <f t="shared" si="1"/>
        <v>33.971291866028707</v>
      </c>
      <c r="J23" s="128"/>
      <c r="K23" s="128">
        <v>29</v>
      </c>
      <c r="L23" s="114">
        <f t="shared" si="2"/>
        <v>13.875598086124402</v>
      </c>
      <c r="M23" s="128"/>
      <c r="N23" s="128">
        <v>4</v>
      </c>
      <c r="O23" s="114">
        <f t="shared" si="3"/>
        <v>1.9138755980861244</v>
      </c>
      <c r="P23" s="128"/>
      <c r="Q23" s="128">
        <v>0</v>
      </c>
      <c r="R23" s="114">
        <f t="shared" si="4"/>
        <v>0</v>
      </c>
    </row>
    <row r="24" spans="1:19" ht="12" customHeight="1">
      <c r="A24" s="76" t="s">
        <v>102</v>
      </c>
      <c r="B24" s="113">
        <f>SUM(E24+H24+K24+N24+Q24)</f>
        <v>1043</v>
      </c>
      <c r="C24" s="114">
        <f t="shared" si="5"/>
        <v>2.4133462908973113</v>
      </c>
      <c r="E24" s="128">
        <v>443</v>
      </c>
      <c r="F24" s="114">
        <f t="shared" si="0"/>
        <v>42.473633748801532</v>
      </c>
      <c r="G24" s="128"/>
      <c r="H24" s="128">
        <v>361</v>
      </c>
      <c r="I24" s="114">
        <f t="shared" si="1"/>
        <v>34.611697027804411</v>
      </c>
      <c r="J24" s="128"/>
      <c r="K24" s="128">
        <v>233</v>
      </c>
      <c r="L24" s="114">
        <f t="shared" si="2"/>
        <v>22.339405560882071</v>
      </c>
      <c r="M24" s="128"/>
      <c r="N24" s="128">
        <v>6</v>
      </c>
      <c r="O24" s="114">
        <f t="shared" si="3"/>
        <v>0.57526366251198469</v>
      </c>
      <c r="P24" s="128"/>
      <c r="Q24" s="128">
        <v>0</v>
      </c>
      <c r="R24" s="114">
        <f t="shared" si="4"/>
        <v>0</v>
      </c>
    </row>
    <row r="25" spans="1:19" ht="12" customHeight="1">
      <c r="C25" s="114" t="str">
        <f t="shared" si="5"/>
        <v/>
      </c>
      <c r="F25" s="114" t="str">
        <f t="shared" si="0"/>
        <v/>
      </c>
      <c r="I25" s="114" t="str">
        <f t="shared" si="1"/>
        <v/>
      </c>
      <c r="L25" s="114" t="str">
        <f t="shared" si="2"/>
        <v/>
      </c>
      <c r="O25" s="114" t="str">
        <f t="shared" si="3"/>
        <v/>
      </c>
      <c r="R25" s="114" t="str">
        <f t="shared" si="4"/>
        <v/>
      </c>
    </row>
    <row r="26" spans="1:19" ht="12" customHeight="1">
      <c r="A26" s="127" t="s">
        <v>185</v>
      </c>
      <c r="B26" s="113">
        <f>SUM(B27)</f>
        <v>1982</v>
      </c>
      <c r="C26" s="114">
        <f t="shared" si="5"/>
        <v>4.5860521079179968</v>
      </c>
      <c r="E26" s="113">
        <f>SUM(E27)</f>
        <v>709</v>
      </c>
      <c r="F26" s="114">
        <f t="shared" si="0"/>
        <v>35.771947527749745</v>
      </c>
      <c r="H26" s="113">
        <f>SUM(H27)</f>
        <v>882</v>
      </c>
      <c r="I26" s="114">
        <f t="shared" si="1"/>
        <v>44.500504540867809</v>
      </c>
      <c r="K26" s="113">
        <f>SUM(K27)</f>
        <v>379</v>
      </c>
      <c r="L26" s="114">
        <f t="shared" si="2"/>
        <v>19.122098890010093</v>
      </c>
      <c r="N26" s="115">
        <f>SUM(N27)</f>
        <v>12</v>
      </c>
      <c r="O26" s="114">
        <f t="shared" si="3"/>
        <v>0.60544904137235112</v>
      </c>
      <c r="Q26" s="115">
        <f>SUM(Q27)</f>
        <v>0</v>
      </c>
      <c r="R26" s="114">
        <f t="shared" si="4"/>
        <v>0</v>
      </c>
    </row>
    <row r="27" spans="1:19" ht="12" customHeight="1">
      <c r="A27" s="76" t="s">
        <v>103</v>
      </c>
      <c r="B27" s="113">
        <f t="shared" ref="B27:B32" si="6">SUM(E27+H27+K27+N27+Q27)</f>
        <v>1982</v>
      </c>
      <c r="C27" s="114">
        <f t="shared" si="5"/>
        <v>4.5860521079179968</v>
      </c>
      <c r="E27" s="113">
        <f>SUM(E28:E32)</f>
        <v>709</v>
      </c>
      <c r="F27" s="114">
        <f t="shared" si="0"/>
        <v>35.771947527749745</v>
      </c>
      <c r="G27" s="115" t="s">
        <v>77</v>
      </c>
      <c r="H27" s="113">
        <f>SUM(H28:H32)</f>
        <v>882</v>
      </c>
      <c r="I27" s="114">
        <f t="shared" si="1"/>
        <v>44.500504540867809</v>
      </c>
      <c r="J27" s="115" t="s">
        <v>77</v>
      </c>
      <c r="K27" s="113">
        <f>SUM(K28:K32)</f>
        <v>379</v>
      </c>
      <c r="L27" s="114">
        <f t="shared" si="2"/>
        <v>19.122098890010093</v>
      </c>
      <c r="M27" s="115" t="s">
        <v>77</v>
      </c>
      <c r="N27" s="115">
        <f>SUM(N28:N32)</f>
        <v>12</v>
      </c>
      <c r="O27" s="114">
        <f t="shared" si="3"/>
        <v>0.60544904137235112</v>
      </c>
      <c r="P27" s="115" t="s">
        <v>77</v>
      </c>
      <c r="Q27" s="115">
        <f>SUM(Q28:Q32)</f>
        <v>0</v>
      </c>
      <c r="R27" s="114">
        <f t="shared" si="4"/>
        <v>0</v>
      </c>
    </row>
    <row r="28" spans="1:19" ht="12" customHeight="1">
      <c r="A28" s="76" t="s">
        <v>104</v>
      </c>
      <c r="B28" s="113">
        <f t="shared" si="6"/>
        <v>396</v>
      </c>
      <c r="C28" s="114">
        <f t="shared" si="5"/>
        <v>0.91628488129945862</v>
      </c>
      <c r="E28" s="128">
        <v>141</v>
      </c>
      <c r="F28" s="114">
        <f t="shared" si="0"/>
        <v>35.606060606060609</v>
      </c>
      <c r="G28" s="128"/>
      <c r="H28" s="128">
        <v>161</v>
      </c>
      <c r="I28" s="114">
        <f t="shared" si="1"/>
        <v>40.656565656565661</v>
      </c>
      <c r="J28" s="128"/>
      <c r="K28" s="128">
        <v>91</v>
      </c>
      <c r="L28" s="114">
        <f t="shared" si="2"/>
        <v>22.979797979797979</v>
      </c>
      <c r="M28" s="128"/>
      <c r="N28" s="128">
        <v>3</v>
      </c>
      <c r="O28" s="114">
        <f t="shared" si="3"/>
        <v>0.75757575757575757</v>
      </c>
      <c r="P28" s="128"/>
      <c r="Q28" s="128">
        <v>0</v>
      </c>
      <c r="R28" s="114">
        <f t="shared" si="4"/>
        <v>0</v>
      </c>
    </row>
    <row r="29" spans="1:19" ht="12" customHeight="1">
      <c r="A29" s="76" t="s">
        <v>105</v>
      </c>
      <c r="B29" s="113">
        <f t="shared" si="6"/>
        <v>407</v>
      </c>
      <c r="C29" s="114">
        <f t="shared" si="5"/>
        <v>0.9417372391133324</v>
      </c>
      <c r="E29" s="128">
        <v>152</v>
      </c>
      <c r="F29" s="114">
        <f t="shared" si="0"/>
        <v>37.346437346437341</v>
      </c>
      <c r="G29" s="128"/>
      <c r="H29" s="128">
        <v>168</v>
      </c>
      <c r="I29" s="114">
        <f t="shared" si="1"/>
        <v>41.277641277641273</v>
      </c>
      <c r="J29" s="128"/>
      <c r="K29" s="128">
        <v>84</v>
      </c>
      <c r="L29" s="114">
        <f t="shared" si="2"/>
        <v>20.638820638820636</v>
      </c>
      <c r="M29" s="128"/>
      <c r="N29" s="128">
        <v>3</v>
      </c>
      <c r="O29" s="114">
        <f t="shared" si="3"/>
        <v>0.73710073710073709</v>
      </c>
      <c r="P29" s="128"/>
      <c r="Q29" s="128">
        <v>0</v>
      </c>
      <c r="R29" s="114">
        <f t="shared" si="4"/>
        <v>0</v>
      </c>
    </row>
    <row r="30" spans="1:19" ht="12" customHeight="1">
      <c r="A30" s="76" t="s">
        <v>106</v>
      </c>
      <c r="B30" s="113">
        <f t="shared" si="6"/>
        <v>192</v>
      </c>
      <c r="C30" s="114">
        <f t="shared" si="5"/>
        <v>0.44425933638761628</v>
      </c>
      <c r="E30" s="128">
        <v>97</v>
      </c>
      <c r="F30" s="114">
        <f t="shared" si="0"/>
        <v>50.520833333333336</v>
      </c>
      <c r="G30" s="128"/>
      <c r="H30" s="128">
        <v>75</v>
      </c>
      <c r="I30" s="114">
        <f t="shared" si="1"/>
        <v>39.0625</v>
      </c>
      <c r="J30" s="128"/>
      <c r="K30" s="128">
        <v>20</v>
      </c>
      <c r="L30" s="114">
        <f t="shared" si="2"/>
        <v>10.416666666666668</v>
      </c>
      <c r="M30" s="128"/>
      <c r="N30" s="128">
        <v>0</v>
      </c>
      <c r="O30" s="114">
        <f t="shared" si="3"/>
        <v>0</v>
      </c>
      <c r="P30" s="128"/>
      <c r="Q30" s="128">
        <v>0</v>
      </c>
      <c r="R30" s="114">
        <f t="shared" si="4"/>
        <v>0</v>
      </c>
    </row>
    <row r="31" spans="1:19" ht="12" customHeight="1">
      <c r="A31" s="76" t="s">
        <v>107</v>
      </c>
      <c r="B31" s="113">
        <f t="shared" si="6"/>
        <v>532</v>
      </c>
      <c r="C31" s="114">
        <f t="shared" si="5"/>
        <v>1.2309685779073534</v>
      </c>
      <c r="E31" s="128">
        <v>192</v>
      </c>
      <c r="F31" s="114">
        <f t="shared" si="0"/>
        <v>36.090225563909769</v>
      </c>
      <c r="G31" s="128"/>
      <c r="H31" s="128">
        <v>261</v>
      </c>
      <c r="I31" s="114">
        <f t="shared" si="1"/>
        <v>49.060150375939848</v>
      </c>
      <c r="J31" s="128"/>
      <c r="K31" s="128">
        <v>78</v>
      </c>
      <c r="L31" s="114">
        <f t="shared" si="2"/>
        <v>14.661654135338345</v>
      </c>
      <c r="M31" s="128"/>
      <c r="N31" s="128">
        <v>1</v>
      </c>
      <c r="O31" s="114">
        <f t="shared" si="3"/>
        <v>0.18796992481203006</v>
      </c>
      <c r="P31" s="128"/>
      <c r="Q31" s="128">
        <v>0</v>
      </c>
      <c r="R31" s="114">
        <f t="shared" si="4"/>
        <v>0</v>
      </c>
    </row>
    <row r="32" spans="1:19" ht="12" customHeight="1">
      <c r="A32" s="76" t="s">
        <v>108</v>
      </c>
      <c r="B32" s="113">
        <f t="shared" si="6"/>
        <v>455</v>
      </c>
      <c r="C32" s="114">
        <f t="shared" si="5"/>
        <v>1.0528020732102363</v>
      </c>
      <c r="E32" s="128">
        <v>127</v>
      </c>
      <c r="F32" s="114">
        <f t="shared" si="0"/>
        <v>27.912087912087912</v>
      </c>
      <c r="G32" s="128"/>
      <c r="H32" s="128">
        <v>217</v>
      </c>
      <c r="I32" s="114">
        <f t="shared" si="1"/>
        <v>47.692307692307693</v>
      </c>
      <c r="J32" s="128"/>
      <c r="K32" s="128">
        <v>106</v>
      </c>
      <c r="L32" s="114">
        <f t="shared" si="2"/>
        <v>23.296703296703296</v>
      </c>
      <c r="M32" s="128"/>
      <c r="N32" s="128">
        <v>5</v>
      </c>
      <c r="O32" s="114">
        <f t="shared" si="3"/>
        <v>1.098901098901099</v>
      </c>
      <c r="P32" s="128"/>
      <c r="Q32" s="128">
        <v>0</v>
      </c>
      <c r="R32" s="114">
        <f t="shared" si="4"/>
        <v>0</v>
      </c>
    </row>
    <row r="33" spans="1:19" ht="12" customHeight="1">
      <c r="C33" s="114" t="str">
        <f t="shared" si="5"/>
        <v/>
      </c>
      <c r="F33" s="114" t="str">
        <f t="shared" si="0"/>
        <v/>
      </c>
      <c r="I33" s="114" t="str">
        <f t="shared" si="1"/>
        <v/>
      </c>
      <c r="L33" s="114" t="str">
        <f t="shared" si="2"/>
        <v/>
      </c>
      <c r="O33" s="114" t="str">
        <f t="shared" si="3"/>
        <v/>
      </c>
      <c r="R33" s="114" t="str">
        <f t="shared" si="4"/>
        <v/>
      </c>
    </row>
    <row r="34" spans="1:19" ht="12" customHeight="1">
      <c r="A34" s="127" t="s">
        <v>167</v>
      </c>
      <c r="B34" s="113">
        <f>SUM(B35+B41+B51+B53)</f>
        <v>13422</v>
      </c>
      <c r="C34" s="114">
        <f t="shared" si="5"/>
        <v>31.0565042343468</v>
      </c>
      <c r="E34" s="113">
        <f>SUM(E35+E41+E51+E53)</f>
        <v>4608</v>
      </c>
      <c r="F34" s="114">
        <f t="shared" si="0"/>
        <v>34.331694233348237</v>
      </c>
      <c r="H34" s="113">
        <f>SUM(H35+H41+H51+H53)</f>
        <v>4706</v>
      </c>
      <c r="I34" s="114">
        <f t="shared" si="1"/>
        <v>35.061838772165103</v>
      </c>
      <c r="K34" s="113">
        <f>SUM(K35+K41+K51+K53)</f>
        <v>3786</v>
      </c>
      <c r="L34" s="114">
        <f t="shared" si="2"/>
        <v>28.207420652659813</v>
      </c>
      <c r="N34" s="115">
        <f>SUM(N35+N41+N51+N53)</f>
        <v>319</v>
      </c>
      <c r="O34" s="114">
        <f t="shared" si="3"/>
        <v>2.3766949783936822</v>
      </c>
      <c r="Q34" s="113">
        <f>SUM(Q35+Q41+Q51+Q53)</f>
        <v>3</v>
      </c>
      <c r="R34" s="114">
        <f t="shared" si="4"/>
        <v>2.2351363433169423E-2</v>
      </c>
    </row>
    <row r="35" spans="1:19" ht="12" customHeight="1">
      <c r="A35" s="76" t="s">
        <v>109</v>
      </c>
      <c r="B35" s="113">
        <f>SUM(E35+H35+K35+N35+Q35)</f>
        <v>5157</v>
      </c>
      <c r="C35" s="114">
        <f t="shared" si="5"/>
        <v>11.93252811328613</v>
      </c>
      <c r="E35" s="113">
        <f>SUM(E36:E39)</f>
        <v>1828</v>
      </c>
      <c r="F35" s="114">
        <f t="shared" si="0"/>
        <v>35.446965289897229</v>
      </c>
      <c r="G35" s="115" t="s">
        <v>77</v>
      </c>
      <c r="H35" s="113">
        <f>SUM(H36:H39)</f>
        <v>1986</v>
      </c>
      <c r="I35" s="114">
        <f t="shared" si="1"/>
        <v>38.510762070971495</v>
      </c>
      <c r="J35" s="115" t="s">
        <v>77</v>
      </c>
      <c r="K35" s="113">
        <f>SUM(K36:K39)</f>
        <v>1331</v>
      </c>
      <c r="L35" s="114">
        <f t="shared" si="2"/>
        <v>25.809579212720575</v>
      </c>
      <c r="M35" s="115" t="s">
        <v>77</v>
      </c>
      <c r="N35" s="115">
        <f>SUM(N36:N39)</f>
        <v>11</v>
      </c>
      <c r="O35" s="114">
        <f t="shared" si="3"/>
        <v>0.21330230754314522</v>
      </c>
      <c r="P35" s="115" t="s">
        <v>77</v>
      </c>
      <c r="Q35" s="115">
        <f>SUM(Q36:Q39)</f>
        <v>1</v>
      </c>
      <c r="R35" s="114">
        <f t="shared" si="4"/>
        <v>1.9391118867558659E-2</v>
      </c>
    </row>
    <row r="36" spans="1:19" ht="12" customHeight="1">
      <c r="A36" s="76" t="s">
        <v>110</v>
      </c>
      <c r="B36" s="113">
        <f>SUM(E36+H36+K36+N36+Q36)</f>
        <v>2862</v>
      </c>
      <c r="C36" s="114">
        <f t="shared" si="5"/>
        <v>6.6222407330279047</v>
      </c>
      <c r="E36" s="128">
        <v>1111</v>
      </c>
      <c r="F36" s="114">
        <f t="shared" si="0"/>
        <v>38.819007686932217</v>
      </c>
      <c r="G36" s="128"/>
      <c r="H36" s="128">
        <v>1113</v>
      </c>
      <c r="I36" s="114">
        <f t="shared" si="1"/>
        <v>38.888888888888893</v>
      </c>
      <c r="J36" s="128"/>
      <c r="K36" s="128">
        <v>632</v>
      </c>
      <c r="L36" s="114">
        <f t="shared" si="2"/>
        <v>22.082459818308877</v>
      </c>
      <c r="M36" s="128"/>
      <c r="N36" s="128">
        <v>5</v>
      </c>
      <c r="O36" s="114">
        <f t="shared" si="3"/>
        <v>0.17470300489168414</v>
      </c>
      <c r="P36" s="128"/>
      <c r="Q36" s="128">
        <v>1</v>
      </c>
      <c r="R36" s="114">
        <f t="shared" si="4"/>
        <v>3.4940600978336823E-2</v>
      </c>
      <c r="S36" s="115" t="s">
        <v>77</v>
      </c>
    </row>
    <row r="37" spans="1:19" ht="12" customHeight="1">
      <c r="A37" s="76" t="s">
        <v>111</v>
      </c>
      <c r="B37" s="113">
        <f>SUM(E37+H37+K37+N37+Q37)</f>
        <v>1295</v>
      </c>
      <c r="C37" s="114">
        <f t="shared" si="5"/>
        <v>2.9964366699060574</v>
      </c>
      <c r="E37" s="128">
        <v>416</v>
      </c>
      <c r="F37" s="114">
        <f t="shared" si="0"/>
        <v>32.123552123552123</v>
      </c>
      <c r="G37" s="128"/>
      <c r="H37" s="128">
        <v>369</v>
      </c>
      <c r="I37" s="114">
        <f t="shared" si="1"/>
        <v>28.494208494208493</v>
      </c>
      <c r="J37" s="128"/>
      <c r="K37" s="128">
        <v>507</v>
      </c>
      <c r="L37" s="114">
        <f t="shared" si="2"/>
        <v>39.150579150579148</v>
      </c>
      <c r="M37" s="128"/>
      <c r="N37" s="128">
        <v>3</v>
      </c>
      <c r="O37" s="114">
        <f t="shared" si="3"/>
        <v>0.23166023166023164</v>
      </c>
      <c r="P37" s="128"/>
      <c r="Q37" s="128">
        <v>0</v>
      </c>
      <c r="R37" s="114">
        <f t="shared" si="4"/>
        <v>0</v>
      </c>
    </row>
    <row r="38" spans="1:19" ht="12" customHeight="1">
      <c r="A38" s="76" t="s">
        <v>112</v>
      </c>
      <c r="B38" s="113">
        <f>SUM(E38+H38+K38+N38+Q38)</f>
        <v>576</v>
      </c>
      <c r="C38" s="114">
        <f t="shared" si="5"/>
        <v>1.3327780091628489</v>
      </c>
      <c r="E38" s="128">
        <v>172</v>
      </c>
      <c r="F38" s="114">
        <f t="shared" si="0"/>
        <v>29.861111111111111</v>
      </c>
      <c r="G38" s="128"/>
      <c r="H38" s="128">
        <v>249</v>
      </c>
      <c r="I38" s="114">
        <f t="shared" si="1"/>
        <v>43.229166666666671</v>
      </c>
      <c r="J38" s="128"/>
      <c r="K38" s="128">
        <v>152</v>
      </c>
      <c r="L38" s="114">
        <f t="shared" si="2"/>
        <v>26.388888888888889</v>
      </c>
      <c r="M38" s="128"/>
      <c r="N38" s="128">
        <v>3</v>
      </c>
      <c r="O38" s="114">
        <f t="shared" si="3"/>
        <v>0.52083333333333326</v>
      </c>
      <c r="P38" s="128"/>
      <c r="Q38" s="128">
        <v>0</v>
      </c>
      <c r="R38" s="114">
        <f t="shared" si="4"/>
        <v>0</v>
      </c>
    </row>
    <row r="39" spans="1:19" ht="12" customHeight="1">
      <c r="A39" s="76" t="s">
        <v>113</v>
      </c>
      <c r="B39" s="113">
        <f>SUM(E39+H39+K39+N39+Q39)</f>
        <v>424</v>
      </c>
      <c r="C39" s="114">
        <f t="shared" si="5"/>
        <v>0.98107270118931933</v>
      </c>
      <c r="E39" s="128">
        <v>129</v>
      </c>
      <c r="F39" s="114">
        <f t="shared" si="0"/>
        <v>30.424528301886795</v>
      </c>
      <c r="G39" s="128"/>
      <c r="H39" s="128">
        <v>255</v>
      </c>
      <c r="I39" s="114">
        <f t="shared" si="1"/>
        <v>60.141509433962256</v>
      </c>
      <c r="J39" s="128"/>
      <c r="K39" s="128">
        <v>40</v>
      </c>
      <c r="L39" s="114">
        <f t="shared" si="2"/>
        <v>9.433962264150944</v>
      </c>
      <c r="M39" s="128"/>
      <c r="N39" s="128">
        <v>0</v>
      </c>
      <c r="O39" s="114">
        <f t="shared" si="3"/>
        <v>0</v>
      </c>
      <c r="P39" s="128"/>
      <c r="Q39" s="128">
        <v>0</v>
      </c>
      <c r="R39" s="114">
        <f t="shared" si="4"/>
        <v>0</v>
      </c>
    </row>
    <row r="40" spans="1:19" ht="12" customHeight="1">
      <c r="C40" s="114" t="str">
        <f t="shared" si="5"/>
        <v/>
      </c>
      <c r="F40" s="114" t="str">
        <f t="shared" si="0"/>
        <v/>
      </c>
      <c r="I40" s="114" t="str">
        <f t="shared" si="1"/>
        <v/>
      </c>
      <c r="L40" s="114" t="str">
        <f t="shared" si="2"/>
        <v/>
      </c>
      <c r="O40" s="114" t="str">
        <f t="shared" si="3"/>
        <v/>
      </c>
      <c r="R40" s="114" t="str">
        <f t="shared" si="4"/>
        <v/>
      </c>
    </row>
    <row r="41" spans="1:19" ht="12" customHeight="1">
      <c r="A41" s="76" t="s">
        <v>114</v>
      </c>
      <c r="B41" s="113">
        <f t="shared" ref="B41:B49" si="7">SUM(E41+H41+K41+N41+Q41)</f>
        <v>3923</v>
      </c>
      <c r="C41" s="114">
        <f t="shared" si="5"/>
        <v>9.0772363367115556</v>
      </c>
      <c r="E41" s="113">
        <f>SUM(E42:E49)</f>
        <v>1301</v>
      </c>
      <c r="F41" s="114">
        <f t="shared" si="0"/>
        <v>33.16339536069335</v>
      </c>
      <c r="G41" s="115" t="s">
        <v>77</v>
      </c>
      <c r="H41" s="113">
        <f>SUM(H42:H49)</f>
        <v>1440</v>
      </c>
      <c r="I41" s="114">
        <f t="shared" si="1"/>
        <v>36.706602090237062</v>
      </c>
      <c r="J41" s="115" t="s">
        <v>77</v>
      </c>
      <c r="K41" s="113">
        <f>SUM(K42:K49)</f>
        <v>1138</v>
      </c>
      <c r="L41" s="114">
        <f t="shared" si="2"/>
        <v>29.008411929645678</v>
      </c>
      <c r="M41" s="115" t="s">
        <v>77</v>
      </c>
      <c r="N41" s="115">
        <f>SUM(N42:N49)</f>
        <v>43</v>
      </c>
      <c r="O41" s="114">
        <f t="shared" si="3"/>
        <v>1.0960999235279123</v>
      </c>
      <c r="P41" s="115" t="s">
        <v>77</v>
      </c>
      <c r="Q41" s="115">
        <f>SUM(Q42:Q49)</f>
        <v>1</v>
      </c>
      <c r="R41" s="114">
        <f t="shared" si="4"/>
        <v>2.5490695895997964E-2</v>
      </c>
    </row>
    <row r="42" spans="1:19" ht="12" customHeight="1">
      <c r="A42" s="76" t="s">
        <v>122</v>
      </c>
      <c r="B42" s="113">
        <f t="shared" si="7"/>
        <v>348</v>
      </c>
      <c r="C42" s="114">
        <f t="shared" si="5"/>
        <v>0.80522004720255447</v>
      </c>
      <c r="E42" s="128">
        <v>123</v>
      </c>
      <c r="F42" s="114">
        <f t="shared" si="0"/>
        <v>35.344827586206897</v>
      </c>
      <c r="G42" s="128"/>
      <c r="H42" s="128">
        <v>183</v>
      </c>
      <c r="I42" s="114">
        <f t="shared" si="1"/>
        <v>52.586206896551722</v>
      </c>
      <c r="J42" s="128"/>
      <c r="K42" s="128">
        <v>42</v>
      </c>
      <c r="L42" s="114">
        <f t="shared" si="2"/>
        <v>12.068965517241379</v>
      </c>
      <c r="M42" s="128"/>
      <c r="N42" s="128">
        <v>0</v>
      </c>
      <c r="O42" s="114">
        <f t="shared" si="3"/>
        <v>0</v>
      </c>
      <c r="P42" s="128"/>
      <c r="Q42" s="128">
        <v>0</v>
      </c>
      <c r="R42" s="114">
        <f t="shared" si="4"/>
        <v>0</v>
      </c>
    </row>
    <row r="43" spans="1:19" ht="12" customHeight="1">
      <c r="A43" s="76" t="s">
        <v>115</v>
      </c>
      <c r="B43" s="113">
        <f t="shared" si="7"/>
        <v>371</v>
      </c>
      <c r="C43" s="114">
        <f t="shared" si="5"/>
        <v>0.85843861354065432</v>
      </c>
      <c r="E43" s="128">
        <v>136</v>
      </c>
      <c r="F43" s="114">
        <f t="shared" si="0"/>
        <v>36.657681940700812</v>
      </c>
      <c r="G43" s="128"/>
      <c r="H43" s="128">
        <v>167</v>
      </c>
      <c r="I43" s="114">
        <f t="shared" si="1"/>
        <v>45.01347708894879</v>
      </c>
      <c r="J43" s="128"/>
      <c r="K43" s="128">
        <v>65</v>
      </c>
      <c r="L43" s="114">
        <f t="shared" si="2"/>
        <v>17.520215633423181</v>
      </c>
      <c r="M43" s="128"/>
      <c r="N43" s="128">
        <v>3</v>
      </c>
      <c r="O43" s="114">
        <f t="shared" si="3"/>
        <v>0.80862533692722371</v>
      </c>
      <c r="P43" s="128"/>
      <c r="Q43" s="128">
        <v>0</v>
      </c>
      <c r="R43" s="114">
        <f t="shared" si="4"/>
        <v>0</v>
      </c>
    </row>
    <row r="44" spans="1:19" ht="12" customHeight="1">
      <c r="A44" s="115" t="s">
        <v>116</v>
      </c>
      <c r="B44" s="113">
        <f t="shared" si="7"/>
        <v>543</v>
      </c>
      <c r="C44" s="114">
        <f t="shared" si="5"/>
        <v>1.2564209357212273</v>
      </c>
      <c r="E44" s="128">
        <v>179</v>
      </c>
      <c r="F44" s="114">
        <f t="shared" si="0"/>
        <v>32.965009208103133</v>
      </c>
      <c r="G44" s="128"/>
      <c r="H44" s="128">
        <v>148</v>
      </c>
      <c r="I44" s="114">
        <f t="shared" si="1"/>
        <v>27.255985267034994</v>
      </c>
      <c r="J44" s="128"/>
      <c r="K44" s="128">
        <v>203</v>
      </c>
      <c r="L44" s="114">
        <f t="shared" si="2"/>
        <v>37.384898710865563</v>
      </c>
      <c r="M44" s="128"/>
      <c r="N44" s="128">
        <v>12</v>
      </c>
      <c r="O44" s="114">
        <f t="shared" si="3"/>
        <v>2.2099447513812152</v>
      </c>
      <c r="P44" s="128"/>
      <c r="Q44" s="128">
        <v>1</v>
      </c>
      <c r="R44" s="114">
        <f t="shared" si="4"/>
        <v>0.18416206261510129</v>
      </c>
    </row>
    <row r="45" spans="1:19" ht="12" customHeight="1">
      <c r="A45" s="76" t="s">
        <v>117</v>
      </c>
      <c r="B45" s="113">
        <f t="shared" si="7"/>
        <v>729</v>
      </c>
      <c r="C45" s="114">
        <f t="shared" si="5"/>
        <v>1.6867971678467306</v>
      </c>
      <c r="E45" s="128">
        <v>245</v>
      </c>
      <c r="F45" s="114">
        <f t="shared" si="0"/>
        <v>33.607681755829901</v>
      </c>
      <c r="G45" s="128"/>
      <c r="H45" s="128">
        <v>279</v>
      </c>
      <c r="I45" s="114">
        <f t="shared" si="1"/>
        <v>38.271604938271601</v>
      </c>
      <c r="J45" s="128"/>
      <c r="K45" s="128">
        <v>197</v>
      </c>
      <c r="L45" s="114">
        <f t="shared" si="2"/>
        <v>27.023319615912207</v>
      </c>
      <c r="M45" s="128"/>
      <c r="N45" s="128">
        <v>8</v>
      </c>
      <c r="O45" s="114">
        <f t="shared" si="3"/>
        <v>1.0973936899862824</v>
      </c>
      <c r="P45" s="128"/>
      <c r="Q45" s="128">
        <v>0</v>
      </c>
      <c r="R45" s="114">
        <f t="shared" si="4"/>
        <v>0</v>
      </c>
    </row>
    <row r="46" spans="1:19" ht="12.75" customHeight="1">
      <c r="A46" s="76" t="s">
        <v>169</v>
      </c>
      <c r="B46" s="113">
        <f t="shared" si="7"/>
        <v>596</v>
      </c>
      <c r="C46" s="114">
        <f t="shared" si="5"/>
        <v>1.3790550233698922</v>
      </c>
      <c r="E46" s="128">
        <v>241</v>
      </c>
      <c r="F46" s="114">
        <f t="shared" si="0"/>
        <v>40.436241610738257</v>
      </c>
      <c r="G46" s="128"/>
      <c r="H46" s="128">
        <v>242</v>
      </c>
      <c r="I46" s="114">
        <f t="shared" si="1"/>
        <v>40.604026845637584</v>
      </c>
      <c r="J46" s="128"/>
      <c r="K46" s="128">
        <v>110</v>
      </c>
      <c r="L46" s="114">
        <f t="shared" si="2"/>
        <v>18.456375838926174</v>
      </c>
      <c r="M46" s="128"/>
      <c r="N46" s="128">
        <v>3</v>
      </c>
      <c r="O46" s="114">
        <f t="shared" si="3"/>
        <v>0.50335570469798652</v>
      </c>
      <c r="P46" s="128"/>
      <c r="Q46" s="128">
        <v>0</v>
      </c>
      <c r="R46" s="114">
        <f t="shared" si="4"/>
        <v>0</v>
      </c>
    </row>
    <row r="47" spans="1:19" ht="12.75" customHeight="1">
      <c r="A47" s="76" t="s">
        <v>121</v>
      </c>
      <c r="B47" s="113">
        <f>SUM(E47+H47+K47+N47+Q47)</f>
        <v>261</v>
      </c>
      <c r="C47" s="114">
        <f t="shared" si="5"/>
        <v>0.60391503540191582</v>
      </c>
      <c r="E47" s="128">
        <v>64</v>
      </c>
      <c r="F47" s="114">
        <f t="shared" si="0"/>
        <v>24.521072796934863</v>
      </c>
      <c r="G47" s="128"/>
      <c r="H47" s="128">
        <v>110</v>
      </c>
      <c r="I47" s="114">
        <f t="shared" si="1"/>
        <v>42.145593869731798</v>
      </c>
      <c r="J47" s="128"/>
      <c r="K47" s="128">
        <v>85</v>
      </c>
      <c r="L47" s="114">
        <f t="shared" si="2"/>
        <v>32.567049808429118</v>
      </c>
      <c r="M47" s="128"/>
      <c r="N47" s="128">
        <v>2</v>
      </c>
      <c r="O47" s="114">
        <f t="shared" si="3"/>
        <v>0.76628352490421447</v>
      </c>
      <c r="P47" s="128"/>
      <c r="Q47" s="128">
        <v>0</v>
      </c>
      <c r="R47" s="114">
        <f t="shared" si="4"/>
        <v>0</v>
      </c>
    </row>
    <row r="48" spans="1:19" ht="12" customHeight="1">
      <c r="A48" s="76" t="s">
        <v>120</v>
      </c>
      <c r="B48" s="113">
        <f t="shared" si="7"/>
        <v>562</v>
      </c>
      <c r="C48" s="114">
        <f t="shared" si="5"/>
        <v>1.3003840992179185</v>
      </c>
      <c r="E48" s="128">
        <v>161</v>
      </c>
      <c r="F48" s="114">
        <f t="shared" si="0"/>
        <v>28.647686832740217</v>
      </c>
      <c r="G48" s="128"/>
      <c r="H48" s="128">
        <v>139</v>
      </c>
      <c r="I48" s="114">
        <f t="shared" si="1"/>
        <v>24.733096085409255</v>
      </c>
      <c r="J48" s="128"/>
      <c r="K48" s="128">
        <v>254</v>
      </c>
      <c r="L48" s="114">
        <f t="shared" si="2"/>
        <v>45.195729537366546</v>
      </c>
      <c r="M48" s="128"/>
      <c r="N48" s="128">
        <v>8</v>
      </c>
      <c r="O48" s="114">
        <f t="shared" si="3"/>
        <v>1.4234875444839856</v>
      </c>
      <c r="P48" s="128"/>
      <c r="Q48" s="128">
        <v>0</v>
      </c>
      <c r="R48" s="114">
        <f t="shared" si="4"/>
        <v>0</v>
      </c>
    </row>
    <row r="49" spans="1:19" ht="12" customHeight="1">
      <c r="A49" s="76" t="s">
        <v>119</v>
      </c>
      <c r="B49" s="113">
        <f t="shared" si="7"/>
        <v>513</v>
      </c>
      <c r="C49" s="114">
        <f t="shared" si="5"/>
        <v>1.1870054144106623</v>
      </c>
      <c r="E49" s="128">
        <v>152</v>
      </c>
      <c r="F49" s="114">
        <f t="shared" si="0"/>
        <v>29.629629629629626</v>
      </c>
      <c r="G49" s="128"/>
      <c r="H49" s="128">
        <v>172</v>
      </c>
      <c r="I49" s="114">
        <f t="shared" si="1"/>
        <v>33.528265107212476</v>
      </c>
      <c r="J49" s="128"/>
      <c r="K49" s="128">
        <v>182</v>
      </c>
      <c r="L49" s="114">
        <f t="shared" si="2"/>
        <v>35.477582846003898</v>
      </c>
      <c r="M49" s="128"/>
      <c r="N49" s="128">
        <v>7</v>
      </c>
      <c r="O49" s="114">
        <f t="shared" si="3"/>
        <v>1.364522417153996</v>
      </c>
      <c r="P49" s="128"/>
      <c r="Q49" s="128">
        <v>0</v>
      </c>
      <c r="R49" s="114">
        <f t="shared" si="4"/>
        <v>0</v>
      </c>
    </row>
    <row r="50" spans="1:19" ht="12" customHeight="1">
      <c r="C50" s="114" t="str">
        <f t="shared" si="5"/>
        <v/>
      </c>
      <c r="E50" s="128"/>
      <c r="F50" s="114" t="str">
        <f t="shared" si="0"/>
        <v/>
      </c>
      <c r="G50" s="128"/>
      <c r="H50" s="128"/>
      <c r="I50" s="114" t="str">
        <f t="shared" si="1"/>
        <v/>
      </c>
      <c r="J50" s="128"/>
      <c r="K50" s="128"/>
      <c r="L50" s="114" t="str">
        <f t="shared" si="2"/>
        <v/>
      </c>
      <c r="M50" s="128"/>
      <c r="N50" s="128"/>
      <c r="O50" s="114" t="str">
        <f t="shared" si="3"/>
        <v/>
      </c>
      <c r="P50" s="128"/>
      <c r="Q50" s="128"/>
      <c r="R50" s="114" t="str">
        <f t="shared" si="4"/>
        <v/>
      </c>
    </row>
    <row r="51" spans="1:19" ht="12" customHeight="1">
      <c r="A51" s="76" t="s">
        <v>123</v>
      </c>
      <c r="B51" s="113">
        <f>SUM(E51+H51+K51+N51+Q51)</f>
        <v>979</v>
      </c>
      <c r="C51" s="114">
        <f t="shared" si="5"/>
        <v>2.2652598454347728</v>
      </c>
      <c r="E51" s="128">
        <v>362</v>
      </c>
      <c r="F51" s="114">
        <f t="shared" si="0"/>
        <v>36.976506639427988</v>
      </c>
      <c r="G51" s="128"/>
      <c r="H51" s="128">
        <v>116</v>
      </c>
      <c r="I51" s="114">
        <f t="shared" si="1"/>
        <v>11.848825331971399</v>
      </c>
      <c r="J51" s="128"/>
      <c r="K51" s="128">
        <v>282</v>
      </c>
      <c r="L51" s="114">
        <f t="shared" si="2"/>
        <v>28.804902962206334</v>
      </c>
      <c r="M51" s="128"/>
      <c r="N51" s="128">
        <v>218</v>
      </c>
      <c r="O51" s="114">
        <f t="shared" si="3"/>
        <v>22.26762002042901</v>
      </c>
      <c r="P51" s="128"/>
      <c r="Q51" s="128">
        <v>1</v>
      </c>
      <c r="R51" s="114">
        <f t="shared" si="4"/>
        <v>0.10214504596527069</v>
      </c>
    </row>
    <row r="52" spans="1:19" ht="12" customHeight="1">
      <c r="C52" s="114" t="str">
        <f t="shared" si="5"/>
        <v/>
      </c>
      <c r="E52" s="113">
        <v>0</v>
      </c>
      <c r="F52" s="114" t="str">
        <f t="shared" si="0"/>
        <v/>
      </c>
      <c r="I52" s="114" t="str">
        <f t="shared" si="1"/>
        <v/>
      </c>
      <c r="L52" s="114" t="str">
        <f t="shared" si="2"/>
        <v/>
      </c>
      <c r="O52" s="114" t="str">
        <f t="shared" si="3"/>
        <v/>
      </c>
      <c r="R52" s="114" t="str">
        <f t="shared" si="4"/>
        <v/>
      </c>
    </row>
    <row r="53" spans="1:19" ht="12" customHeight="1">
      <c r="A53" s="76" t="s">
        <v>124</v>
      </c>
      <c r="B53" s="113">
        <f t="shared" ref="B53:B58" si="8">SUM(E53+H53+K53+N53+Q53)</f>
        <v>3363</v>
      </c>
      <c r="C53" s="114">
        <f t="shared" si="5"/>
        <v>7.7814799389143419</v>
      </c>
      <c r="E53" s="113">
        <f>SUM(E54:E58)</f>
        <v>1117</v>
      </c>
      <c r="F53" s="114">
        <f t="shared" si="0"/>
        <v>33.214391911983348</v>
      </c>
      <c r="G53" s="115" t="s">
        <v>77</v>
      </c>
      <c r="H53" s="113">
        <f>SUM(H54:H58)</f>
        <v>1164</v>
      </c>
      <c r="I53" s="114">
        <f t="shared" si="1"/>
        <v>34.611953612845674</v>
      </c>
      <c r="J53" s="115" t="s">
        <v>77</v>
      </c>
      <c r="K53" s="113">
        <f>SUM(K54:K58)</f>
        <v>1035</v>
      </c>
      <c r="L53" s="114">
        <f t="shared" si="2"/>
        <v>30.776092774308655</v>
      </c>
      <c r="M53" s="115" t="s">
        <v>77</v>
      </c>
      <c r="N53" s="113">
        <f>SUM(N54:N58)</f>
        <v>47</v>
      </c>
      <c r="O53" s="114">
        <f t="shared" si="3"/>
        <v>1.3975617008623253</v>
      </c>
      <c r="P53" s="115" t="s">
        <v>77</v>
      </c>
      <c r="Q53" s="113">
        <f>SUM(Q54:Q58)</f>
        <v>0</v>
      </c>
      <c r="R53" s="114">
        <f t="shared" si="4"/>
        <v>0</v>
      </c>
    </row>
    <row r="54" spans="1:19" ht="12" customHeight="1">
      <c r="A54" s="76" t="s">
        <v>125</v>
      </c>
      <c r="B54" s="113">
        <f t="shared" si="8"/>
        <v>179</v>
      </c>
      <c r="C54" s="114">
        <f t="shared" si="5"/>
        <v>0.41417927715303815</v>
      </c>
      <c r="E54" s="128">
        <v>118</v>
      </c>
      <c r="F54" s="114">
        <f t="shared" si="0"/>
        <v>65.92178770949721</v>
      </c>
      <c r="G54" s="128"/>
      <c r="H54" s="128">
        <v>54</v>
      </c>
      <c r="I54" s="114">
        <f t="shared" si="1"/>
        <v>30.16759776536313</v>
      </c>
      <c r="J54" s="128"/>
      <c r="K54" s="128">
        <v>7</v>
      </c>
      <c r="L54" s="114">
        <f t="shared" si="2"/>
        <v>3.9106145251396649</v>
      </c>
      <c r="M54" s="128"/>
      <c r="N54" s="128">
        <v>0</v>
      </c>
      <c r="O54" s="114">
        <f t="shared" si="3"/>
        <v>0</v>
      </c>
      <c r="P54" s="128"/>
      <c r="Q54" s="128">
        <v>0</v>
      </c>
      <c r="R54" s="114">
        <f t="shared" si="4"/>
        <v>0</v>
      </c>
    </row>
    <row r="55" spans="1:19" ht="12" customHeight="1">
      <c r="A55" s="76" t="s">
        <v>126</v>
      </c>
      <c r="B55" s="113">
        <f t="shared" si="8"/>
        <v>2108</v>
      </c>
      <c r="C55" s="114">
        <f t="shared" si="5"/>
        <v>4.87759729742237</v>
      </c>
      <c r="E55" s="128">
        <v>673</v>
      </c>
      <c r="F55" s="114">
        <f t="shared" si="0"/>
        <v>31.925996204933586</v>
      </c>
      <c r="G55" s="128"/>
      <c r="H55" s="128">
        <v>722</v>
      </c>
      <c r="I55" s="114">
        <f t="shared" si="1"/>
        <v>34.250474383301707</v>
      </c>
      <c r="J55" s="128"/>
      <c r="K55" s="128">
        <v>681</v>
      </c>
      <c r="L55" s="114">
        <f t="shared" si="2"/>
        <v>32.30550284629981</v>
      </c>
      <c r="M55" s="128"/>
      <c r="N55" s="128">
        <v>32</v>
      </c>
      <c r="O55" s="114">
        <f t="shared" si="3"/>
        <v>1.5180265654648957</v>
      </c>
      <c r="P55" s="128"/>
      <c r="Q55" s="128">
        <v>0</v>
      </c>
      <c r="R55" s="114">
        <f t="shared" si="4"/>
        <v>0</v>
      </c>
    </row>
    <row r="56" spans="1:19" ht="12" customHeight="1">
      <c r="A56" s="76" t="s">
        <v>127</v>
      </c>
      <c r="B56" s="113">
        <f t="shared" si="8"/>
        <v>352</v>
      </c>
      <c r="C56" s="114">
        <f t="shared" si="5"/>
        <v>0.81447545004396316</v>
      </c>
      <c r="E56" s="128">
        <v>98</v>
      </c>
      <c r="F56" s="114">
        <f t="shared" si="0"/>
        <v>27.84090909090909</v>
      </c>
      <c r="G56" s="128"/>
      <c r="H56" s="128">
        <v>121</v>
      </c>
      <c r="I56" s="114">
        <f t="shared" si="1"/>
        <v>34.375</v>
      </c>
      <c r="J56" s="128"/>
      <c r="K56" s="128">
        <v>128</v>
      </c>
      <c r="L56" s="114">
        <f t="shared" si="2"/>
        <v>36.363636363636367</v>
      </c>
      <c r="M56" s="128"/>
      <c r="N56" s="128">
        <v>5</v>
      </c>
      <c r="O56" s="114">
        <f t="shared" si="3"/>
        <v>1.4204545454545454</v>
      </c>
      <c r="P56" s="128"/>
      <c r="Q56" s="128">
        <v>0</v>
      </c>
      <c r="R56" s="114">
        <f t="shared" si="4"/>
        <v>0</v>
      </c>
    </row>
    <row r="57" spans="1:19" ht="12" customHeight="1">
      <c r="A57" s="76" t="s">
        <v>170</v>
      </c>
      <c r="B57" s="113">
        <f t="shared" si="8"/>
        <v>463</v>
      </c>
      <c r="C57" s="114">
        <f t="shared" si="5"/>
        <v>1.0713128788930537</v>
      </c>
      <c r="E57" s="128">
        <v>152</v>
      </c>
      <c r="F57" s="114">
        <f t="shared" si="0"/>
        <v>32.829373650107989</v>
      </c>
      <c r="G57" s="128"/>
      <c r="H57" s="128">
        <v>175</v>
      </c>
      <c r="I57" s="114">
        <f t="shared" si="1"/>
        <v>37.796976241900651</v>
      </c>
      <c r="J57" s="128"/>
      <c r="K57" s="128">
        <v>130</v>
      </c>
      <c r="L57" s="114">
        <f t="shared" si="2"/>
        <v>28.077753779697623</v>
      </c>
      <c r="M57" s="128"/>
      <c r="N57" s="128">
        <v>6</v>
      </c>
      <c r="O57" s="114">
        <f t="shared" si="3"/>
        <v>1.2958963282937366</v>
      </c>
      <c r="P57" s="128"/>
      <c r="Q57" s="128">
        <v>0</v>
      </c>
      <c r="R57" s="114">
        <f t="shared" si="4"/>
        <v>0</v>
      </c>
    </row>
    <row r="58" spans="1:19" ht="12" customHeight="1">
      <c r="A58" s="76" t="s">
        <v>129</v>
      </c>
      <c r="B58" s="113">
        <f t="shared" si="8"/>
        <v>261</v>
      </c>
      <c r="C58" s="114">
        <f t="shared" si="5"/>
        <v>0.60391503540191582</v>
      </c>
      <c r="E58" s="128">
        <v>76</v>
      </c>
      <c r="F58" s="114">
        <f t="shared" si="0"/>
        <v>29.118773946360154</v>
      </c>
      <c r="G58" s="128"/>
      <c r="H58" s="128">
        <v>92</v>
      </c>
      <c r="I58" s="114">
        <f t="shared" si="1"/>
        <v>35.249042145593869</v>
      </c>
      <c r="J58" s="128"/>
      <c r="K58" s="128">
        <v>89</v>
      </c>
      <c r="L58" s="114">
        <f t="shared" si="2"/>
        <v>34.099616858237546</v>
      </c>
      <c r="M58" s="128"/>
      <c r="N58" s="128">
        <v>4</v>
      </c>
      <c r="O58" s="114">
        <f t="shared" si="3"/>
        <v>1.5325670498084289</v>
      </c>
      <c r="P58" s="128"/>
      <c r="Q58" s="128">
        <v>0</v>
      </c>
      <c r="R58" s="114">
        <f t="shared" si="4"/>
        <v>0</v>
      </c>
    </row>
    <row r="59" spans="1:19" ht="12" customHeight="1">
      <c r="C59" s="114" t="str">
        <f t="shared" si="5"/>
        <v/>
      </c>
      <c r="F59" s="114" t="str">
        <f t="shared" si="0"/>
        <v/>
      </c>
      <c r="I59" s="114" t="str">
        <f t="shared" si="1"/>
        <v/>
      </c>
      <c r="L59" s="114" t="str">
        <f t="shared" si="2"/>
        <v/>
      </c>
      <c r="O59" s="114" t="str">
        <f t="shared" si="3"/>
        <v/>
      </c>
      <c r="R59" s="114" t="str">
        <f t="shared" si="4"/>
        <v/>
      </c>
    </row>
    <row r="60" spans="1:19" ht="12" customHeight="1">
      <c r="A60" s="127" t="s">
        <v>171</v>
      </c>
      <c r="B60" s="113">
        <f>SUM(B61+B63+B70+B72)</f>
        <v>4182</v>
      </c>
      <c r="C60" s="114">
        <f t="shared" si="5"/>
        <v>9.6765236706927666</v>
      </c>
      <c r="E60" s="113">
        <f>SUM(E61+E63+E70+E72)</f>
        <v>1147</v>
      </c>
      <c r="F60" s="114">
        <f t="shared" si="0"/>
        <v>27.427068388330945</v>
      </c>
      <c r="H60" s="113">
        <f>SUM(H61+H63+H70+H72)</f>
        <v>1415</v>
      </c>
      <c r="I60" s="114">
        <f t="shared" si="1"/>
        <v>33.835485413677667</v>
      </c>
      <c r="K60" s="113">
        <f>SUM(K61+K63+K70+K72)</f>
        <v>1435</v>
      </c>
      <c r="L60" s="114">
        <f t="shared" si="2"/>
        <v>34.313725490196077</v>
      </c>
      <c r="N60" s="115">
        <f>SUM(N61+N63+N70+N72)</f>
        <v>122</v>
      </c>
      <c r="O60" s="114">
        <f t="shared" si="3"/>
        <v>2.9172644667623144</v>
      </c>
      <c r="Q60" s="115">
        <f>SUM(Q61+Q63+Q70+Q72)</f>
        <v>63</v>
      </c>
      <c r="R60" s="114">
        <f t="shared" si="4"/>
        <v>1.5064562410329985</v>
      </c>
    </row>
    <row r="61" spans="1:19" ht="12" customHeight="1">
      <c r="A61" s="76" t="s">
        <v>172</v>
      </c>
      <c r="B61" s="113">
        <f>SUM(E61+H61+K61+N61+Q61)</f>
        <v>616</v>
      </c>
      <c r="C61" s="114">
        <f t="shared" si="5"/>
        <v>1.4253320375769354</v>
      </c>
      <c r="E61" s="128">
        <v>144</v>
      </c>
      <c r="F61" s="114">
        <f t="shared" si="0"/>
        <v>23.376623376623375</v>
      </c>
      <c r="G61" s="128"/>
      <c r="H61" s="128">
        <v>213</v>
      </c>
      <c r="I61" s="114">
        <f t="shared" si="1"/>
        <v>34.577922077922082</v>
      </c>
      <c r="J61" s="128"/>
      <c r="K61" s="128">
        <v>247</v>
      </c>
      <c r="L61" s="114">
        <f t="shared" si="2"/>
        <v>40.097402597402599</v>
      </c>
      <c r="M61" s="128"/>
      <c r="N61" s="128">
        <v>12</v>
      </c>
      <c r="O61" s="114">
        <f t="shared" si="3"/>
        <v>1.948051948051948</v>
      </c>
      <c r="P61" s="128"/>
      <c r="Q61" s="128">
        <v>0</v>
      </c>
      <c r="R61" s="114">
        <f t="shared" si="4"/>
        <v>0</v>
      </c>
    </row>
    <row r="62" spans="1:19" ht="12" customHeight="1">
      <c r="C62" s="114" t="str">
        <f t="shared" si="5"/>
        <v/>
      </c>
      <c r="F62" s="114" t="str">
        <f t="shared" si="0"/>
        <v/>
      </c>
      <c r="I62" s="114" t="str">
        <f t="shared" si="1"/>
        <v/>
      </c>
      <c r="L62" s="114" t="str">
        <f t="shared" si="2"/>
        <v/>
      </c>
      <c r="O62" s="114" t="str">
        <f t="shared" si="3"/>
        <v/>
      </c>
      <c r="R62" s="114" t="str">
        <f t="shared" si="4"/>
        <v/>
      </c>
    </row>
    <row r="63" spans="1:19" ht="12" customHeight="1">
      <c r="A63" s="76" t="s">
        <v>130</v>
      </c>
      <c r="B63" s="113">
        <f t="shared" ref="B63:B68" si="9">SUM(E63+H63+K63+N63+Q63)</f>
        <v>2559</v>
      </c>
      <c r="C63" s="114">
        <f t="shared" si="5"/>
        <v>5.9211439677911981</v>
      </c>
      <c r="E63" s="113">
        <f>SUM(E64:E68)</f>
        <v>748</v>
      </c>
      <c r="F63" s="114">
        <f t="shared" si="0"/>
        <v>29.230168034388431</v>
      </c>
      <c r="G63" s="115" t="s">
        <v>77</v>
      </c>
      <c r="H63" s="113">
        <f>SUM(H64:H68)</f>
        <v>879</v>
      </c>
      <c r="I63" s="114">
        <f t="shared" si="1"/>
        <v>34.349355216881591</v>
      </c>
      <c r="J63" s="115" t="s">
        <v>77</v>
      </c>
      <c r="K63" s="113">
        <f>SUM(K64:K68)</f>
        <v>865</v>
      </c>
      <c r="L63" s="114">
        <f t="shared" si="2"/>
        <v>33.802266510355608</v>
      </c>
      <c r="M63" s="115" t="s">
        <v>77</v>
      </c>
      <c r="N63" s="115">
        <f>SUM(N64:N68)</f>
        <v>65</v>
      </c>
      <c r="O63" s="114">
        <f t="shared" si="3"/>
        <v>2.5400547088706529</v>
      </c>
      <c r="P63" s="115" t="s">
        <v>77</v>
      </c>
      <c r="Q63" s="115">
        <f>SUM(Q64:Q68)</f>
        <v>2</v>
      </c>
      <c r="R63" s="114">
        <f t="shared" si="4"/>
        <v>7.8155529503712393E-2</v>
      </c>
    </row>
    <row r="64" spans="1:19" ht="12" customHeight="1">
      <c r="A64" s="76" t="s">
        <v>131</v>
      </c>
      <c r="B64" s="113">
        <f t="shared" si="9"/>
        <v>749</v>
      </c>
      <c r="C64" s="114">
        <f t="shared" si="5"/>
        <v>1.7330741820537738</v>
      </c>
      <c r="E64" s="128">
        <v>214</v>
      </c>
      <c r="F64" s="114">
        <f t="shared" si="0"/>
        <v>28.571428571428569</v>
      </c>
      <c r="G64" s="128"/>
      <c r="H64" s="128">
        <v>212</v>
      </c>
      <c r="I64" s="114">
        <f t="shared" si="1"/>
        <v>28.304405874499334</v>
      </c>
      <c r="J64" s="128"/>
      <c r="K64" s="128">
        <v>274</v>
      </c>
      <c r="L64" s="114">
        <f t="shared" si="2"/>
        <v>36.582109479305743</v>
      </c>
      <c r="M64" s="128"/>
      <c r="N64" s="128">
        <v>49</v>
      </c>
      <c r="O64" s="114">
        <f t="shared" si="3"/>
        <v>6.5420560747663545</v>
      </c>
      <c r="P64" s="128"/>
      <c r="Q64" s="128">
        <v>0</v>
      </c>
      <c r="R64" s="114">
        <f t="shared" si="4"/>
        <v>0</v>
      </c>
      <c r="S64" s="115" t="s">
        <v>77</v>
      </c>
    </row>
    <row r="65" spans="1:18" ht="12" customHeight="1">
      <c r="A65" s="76" t="s">
        <v>132</v>
      </c>
      <c r="B65" s="113">
        <f t="shared" si="9"/>
        <v>516</v>
      </c>
      <c r="C65" s="114">
        <f t="shared" si="5"/>
        <v>1.1939469665417188</v>
      </c>
      <c r="E65" s="128">
        <v>137</v>
      </c>
      <c r="F65" s="114">
        <f t="shared" si="0"/>
        <v>26.550387596899228</v>
      </c>
      <c r="G65" s="128"/>
      <c r="H65" s="128">
        <v>237</v>
      </c>
      <c r="I65" s="114">
        <f t="shared" si="1"/>
        <v>45.930232558139537</v>
      </c>
      <c r="J65" s="128"/>
      <c r="K65" s="128">
        <v>141</v>
      </c>
      <c r="L65" s="114">
        <f t="shared" si="2"/>
        <v>27.325581395348834</v>
      </c>
      <c r="M65" s="128"/>
      <c r="N65" s="128">
        <v>1</v>
      </c>
      <c r="O65" s="114">
        <f t="shared" si="3"/>
        <v>0.19379844961240311</v>
      </c>
      <c r="P65" s="128"/>
      <c r="Q65" s="128">
        <v>0</v>
      </c>
      <c r="R65" s="114">
        <f t="shared" si="4"/>
        <v>0</v>
      </c>
    </row>
    <row r="66" spans="1:18" ht="12" customHeight="1">
      <c r="A66" s="76" t="s">
        <v>135</v>
      </c>
      <c r="B66" s="113">
        <f t="shared" si="9"/>
        <v>812</v>
      </c>
      <c r="C66" s="114">
        <f t="shared" si="5"/>
        <v>1.8788467768059605</v>
      </c>
      <c r="E66" s="128">
        <v>207</v>
      </c>
      <c r="F66" s="114">
        <f t="shared" si="0"/>
        <v>25.492610837438423</v>
      </c>
      <c r="G66" s="128"/>
      <c r="H66" s="128">
        <v>221</v>
      </c>
      <c r="I66" s="114">
        <f t="shared" si="1"/>
        <v>27.216748768472904</v>
      </c>
      <c r="J66" s="128"/>
      <c r="K66" s="128">
        <v>371</v>
      </c>
      <c r="L66" s="114">
        <f t="shared" si="2"/>
        <v>45.689655172413794</v>
      </c>
      <c r="M66" s="128"/>
      <c r="N66" s="128">
        <v>12</v>
      </c>
      <c r="O66" s="114">
        <f t="shared" si="3"/>
        <v>1.4778325123152709</v>
      </c>
      <c r="P66" s="128"/>
      <c r="Q66" s="128">
        <v>1</v>
      </c>
      <c r="R66" s="114">
        <f t="shared" si="4"/>
        <v>0.12315270935960591</v>
      </c>
    </row>
    <row r="67" spans="1:18" ht="12" customHeight="1">
      <c r="A67" s="76" t="s">
        <v>133</v>
      </c>
      <c r="B67" s="113">
        <f t="shared" si="9"/>
        <v>141</v>
      </c>
      <c r="C67" s="114">
        <f>IF(A67&lt;&gt;0,B67/$B$11*100,"")</f>
        <v>0.32625295015965572</v>
      </c>
      <c r="E67" s="128">
        <v>74</v>
      </c>
      <c r="F67" s="114">
        <f t="shared" si="0"/>
        <v>52.4822695035461</v>
      </c>
      <c r="G67" s="128"/>
      <c r="H67" s="128">
        <v>64</v>
      </c>
      <c r="I67" s="114">
        <f t="shared" si="1"/>
        <v>45.390070921985817</v>
      </c>
      <c r="J67" s="128"/>
      <c r="K67" s="128">
        <v>2</v>
      </c>
      <c r="L67" s="114">
        <f t="shared" si="2"/>
        <v>1.4184397163120568</v>
      </c>
      <c r="M67" s="128"/>
      <c r="N67" s="128">
        <v>0</v>
      </c>
      <c r="O67" s="114">
        <f t="shared" si="3"/>
        <v>0</v>
      </c>
      <c r="P67" s="128"/>
      <c r="Q67" s="128">
        <v>1</v>
      </c>
      <c r="R67" s="114">
        <f t="shared" si="4"/>
        <v>0.70921985815602839</v>
      </c>
    </row>
    <row r="68" spans="1:18" ht="12" customHeight="1">
      <c r="A68" s="76" t="s">
        <v>134</v>
      </c>
      <c r="B68" s="113">
        <f t="shared" si="9"/>
        <v>341</v>
      </c>
      <c r="C68" s="114">
        <f t="shared" si="5"/>
        <v>0.78902309223008937</v>
      </c>
      <c r="E68" s="128">
        <v>116</v>
      </c>
      <c r="F68" s="114">
        <f t="shared" si="0"/>
        <v>34.017595307917887</v>
      </c>
      <c r="G68" s="128"/>
      <c r="H68" s="128">
        <v>145</v>
      </c>
      <c r="I68" s="114">
        <f t="shared" si="1"/>
        <v>42.521994134897362</v>
      </c>
      <c r="J68" s="128"/>
      <c r="K68" s="128">
        <v>77</v>
      </c>
      <c r="L68" s="114">
        <f t="shared" si="2"/>
        <v>22.58064516129032</v>
      </c>
      <c r="M68" s="128"/>
      <c r="N68" s="128">
        <v>3</v>
      </c>
      <c r="O68" s="114">
        <f t="shared" si="3"/>
        <v>0.87976539589442826</v>
      </c>
      <c r="P68" s="128"/>
      <c r="Q68" s="128">
        <v>0</v>
      </c>
      <c r="R68" s="114">
        <f t="shared" si="4"/>
        <v>0</v>
      </c>
    </row>
    <row r="69" spans="1:18" ht="12" customHeight="1">
      <c r="C69" s="114" t="str">
        <f t="shared" si="5"/>
        <v/>
      </c>
      <c r="E69" s="129"/>
      <c r="F69" s="114" t="str">
        <f t="shared" si="0"/>
        <v/>
      </c>
      <c r="G69" s="129"/>
      <c r="H69" s="129"/>
      <c r="I69" s="114" t="str">
        <f t="shared" si="1"/>
        <v/>
      </c>
      <c r="J69" s="129"/>
      <c r="K69" s="129"/>
      <c r="L69" s="114" t="str">
        <f t="shared" si="2"/>
        <v/>
      </c>
      <c r="M69" s="129"/>
      <c r="N69" s="129"/>
      <c r="O69" s="114" t="str">
        <f t="shared" si="3"/>
        <v/>
      </c>
      <c r="P69" s="129"/>
      <c r="Q69" s="129"/>
      <c r="R69" s="114" t="str">
        <f t="shared" si="4"/>
        <v/>
      </c>
    </row>
    <row r="70" spans="1:18" ht="12" customHeight="1">
      <c r="A70" s="76" t="s">
        <v>136</v>
      </c>
      <c r="B70" s="113">
        <f>SUM(E70+H70+K70+N70+Q70)</f>
        <v>478</v>
      </c>
      <c r="C70" s="114">
        <f t="shared" si="5"/>
        <v>1.1060206395483363</v>
      </c>
      <c r="E70" s="128">
        <v>121</v>
      </c>
      <c r="F70" s="114">
        <f t="shared" si="0"/>
        <v>25.313807531380757</v>
      </c>
      <c r="G70" s="128"/>
      <c r="H70" s="128">
        <v>143</v>
      </c>
      <c r="I70" s="114">
        <f t="shared" si="1"/>
        <v>29.916317991631797</v>
      </c>
      <c r="J70" s="128"/>
      <c r="K70" s="128">
        <v>204</v>
      </c>
      <c r="L70" s="114">
        <f t="shared" si="2"/>
        <v>42.677824267782427</v>
      </c>
      <c r="M70" s="128"/>
      <c r="N70" s="128">
        <v>10</v>
      </c>
      <c r="O70" s="114">
        <f t="shared" si="3"/>
        <v>2.0920502092050208</v>
      </c>
      <c r="P70" s="128"/>
      <c r="Q70" s="128">
        <v>0</v>
      </c>
      <c r="R70" s="114">
        <f t="shared" si="4"/>
        <v>0</v>
      </c>
    </row>
    <row r="71" spans="1:18" ht="12" customHeight="1">
      <c r="C71" s="114" t="str">
        <f t="shared" si="5"/>
        <v/>
      </c>
      <c r="E71" s="129"/>
      <c r="F71" s="114" t="str">
        <f t="shared" si="0"/>
        <v/>
      </c>
      <c r="G71" s="129"/>
      <c r="H71" s="129"/>
      <c r="I71" s="114" t="str">
        <f t="shared" si="1"/>
        <v/>
      </c>
      <c r="J71" s="129"/>
      <c r="K71" s="129"/>
      <c r="L71" s="114" t="str">
        <f t="shared" si="2"/>
        <v/>
      </c>
      <c r="M71" s="129"/>
      <c r="N71" s="129"/>
      <c r="O71" s="114" t="str">
        <f t="shared" si="3"/>
        <v/>
      </c>
      <c r="P71" s="129"/>
      <c r="Q71" s="129"/>
      <c r="R71" s="114" t="str">
        <f t="shared" si="4"/>
        <v/>
      </c>
    </row>
    <row r="72" spans="1:18" ht="12" customHeight="1">
      <c r="A72" s="76" t="s">
        <v>137</v>
      </c>
      <c r="B72" s="113">
        <f>SUM(E72+H72+K72+N72+Q72)</f>
        <v>529</v>
      </c>
      <c r="C72" s="114">
        <f t="shared" si="5"/>
        <v>1.2240270257762971</v>
      </c>
      <c r="E72" s="128">
        <v>134</v>
      </c>
      <c r="F72" s="114">
        <f t="shared" si="0"/>
        <v>25.330812854442343</v>
      </c>
      <c r="G72" s="128"/>
      <c r="H72" s="128">
        <v>180</v>
      </c>
      <c r="I72" s="114">
        <f t="shared" si="1"/>
        <v>34.026465028355382</v>
      </c>
      <c r="J72" s="128"/>
      <c r="K72" s="128">
        <v>119</v>
      </c>
      <c r="L72" s="114">
        <f t="shared" si="2"/>
        <v>22.495274102079396</v>
      </c>
      <c r="M72" s="128"/>
      <c r="N72" s="128">
        <v>35</v>
      </c>
      <c r="O72" s="114">
        <f t="shared" si="3"/>
        <v>6.6162570888468801</v>
      </c>
      <c r="P72" s="128"/>
      <c r="Q72" s="128">
        <v>61</v>
      </c>
      <c r="R72" s="114">
        <f t="shared" si="4"/>
        <v>11.531190926275993</v>
      </c>
    </row>
    <row r="73" spans="1:18" ht="12" customHeight="1">
      <c r="C73" s="114" t="str">
        <f t="shared" si="5"/>
        <v/>
      </c>
      <c r="F73" s="114" t="str">
        <f t="shared" si="0"/>
        <v/>
      </c>
      <c r="I73" s="114" t="str">
        <f t="shared" si="1"/>
        <v/>
      </c>
      <c r="L73" s="114" t="str">
        <f t="shared" si="2"/>
        <v/>
      </c>
      <c r="O73" s="114" t="str">
        <f t="shared" si="3"/>
        <v/>
      </c>
      <c r="R73" s="114" t="str">
        <f t="shared" si="4"/>
        <v/>
      </c>
    </row>
    <row r="74" spans="1:18" ht="12" customHeight="1">
      <c r="A74" s="127" t="s">
        <v>173</v>
      </c>
      <c r="B74" s="113">
        <f>SUM(B75)</f>
        <v>1382</v>
      </c>
      <c r="C74" s="114">
        <f t="shared" si="5"/>
        <v>3.1977416817066966</v>
      </c>
      <c r="E74" s="113">
        <f>SUM(E75)</f>
        <v>464</v>
      </c>
      <c r="F74" s="114">
        <f t="shared" si="0"/>
        <v>33.574529667149058</v>
      </c>
      <c r="H74" s="113">
        <f>SUM(H75)</f>
        <v>581</v>
      </c>
      <c r="I74" s="114">
        <f t="shared" si="1"/>
        <v>42.040520984081041</v>
      </c>
      <c r="K74" s="113">
        <f>SUM(K75)</f>
        <v>332</v>
      </c>
      <c r="L74" s="114">
        <f t="shared" si="2"/>
        <v>24.02315484804631</v>
      </c>
      <c r="N74" s="113">
        <f>SUM(N75)</f>
        <v>5</v>
      </c>
      <c r="O74" s="114">
        <f t="shared" si="3"/>
        <v>0.36179450072358899</v>
      </c>
      <c r="Q74" s="113">
        <f>SUM(Q75)</f>
        <v>0</v>
      </c>
      <c r="R74" s="114">
        <f t="shared" si="4"/>
        <v>0</v>
      </c>
    </row>
    <row r="75" spans="1:18" ht="12" customHeight="1">
      <c r="A75" s="76" t="s">
        <v>138</v>
      </c>
      <c r="B75" s="113">
        <f>SUM(E75+H75+K75+N75+Q75)</f>
        <v>1382</v>
      </c>
      <c r="C75" s="114">
        <f t="shared" si="5"/>
        <v>3.1977416817066966</v>
      </c>
      <c r="E75" s="113">
        <f>SUM(E76:E79)</f>
        <v>464</v>
      </c>
      <c r="F75" s="114">
        <f t="shared" ref="F75:F102" si="10">IF($A75&lt;&gt;"",E75/$B75*100,"")</f>
        <v>33.574529667149058</v>
      </c>
      <c r="G75" s="115" t="s">
        <v>77</v>
      </c>
      <c r="H75" s="113">
        <f>SUM(H76:H79)</f>
        <v>581</v>
      </c>
      <c r="I75" s="114">
        <f t="shared" ref="I75:I102" si="11">IF($A75&lt;&gt;"",H75/$B75*100,"")</f>
        <v>42.040520984081041</v>
      </c>
      <c r="J75" s="115" t="s">
        <v>77</v>
      </c>
      <c r="K75" s="113">
        <f>SUM(K76:K79)</f>
        <v>332</v>
      </c>
      <c r="L75" s="114">
        <f t="shared" ref="L75:L102" si="12">IF($A75&lt;&gt;"",K75/$B75*100,"")</f>
        <v>24.02315484804631</v>
      </c>
      <c r="M75" s="115" t="s">
        <v>77</v>
      </c>
      <c r="N75" s="115">
        <f>SUM(N76:N79)</f>
        <v>5</v>
      </c>
      <c r="O75" s="114">
        <f t="shared" si="3"/>
        <v>0.36179450072358899</v>
      </c>
      <c r="P75" s="115" t="s">
        <v>77</v>
      </c>
      <c r="Q75" s="115">
        <f>SUM(Q76:Q79)</f>
        <v>0</v>
      </c>
      <c r="R75" s="114">
        <f t="shared" si="4"/>
        <v>0</v>
      </c>
    </row>
    <row r="76" spans="1:18" ht="12" customHeight="1">
      <c r="A76" s="76" t="s">
        <v>139</v>
      </c>
      <c r="B76" s="113">
        <f>SUM(E76+H76+K76+N76+Q76)</f>
        <v>331</v>
      </c>
      <c r="C76" s="114">
        <f t="shared" si="5"/>
        <v>0.76588458512656765</v>
      </c>
      <c r="E76" s="128">
        <v>98</v>
      </c>
      <c r="F76" s="114">
        <f t="shared" si="10"/>
        <v>29.607250755287005</v>
      </c>
      <c r="G76" s="128"/>
      <c r="H76" s="128">
        <v>143</v>
      </c>
      <c r="I76" s="114">
        <f t="shared" si="11"/>
        <v>43.202416918429002</v>
      </c>
      <c r="J76" s="128"/>
      <c r="K76" s="128">
        <v>90</v>
      </c>
      <c r="L76" s="114">
        <f t="shared" si="12"/>
        <v>27.19033232628399</v>
      </c>
      <c r="M76" s="128"/>
      <c r="N76" s="128">
        <v>0</v>
      </c>
      <c r="O76" s="114">
        <f t="shared" ref="O76:O102" si="13">IF($A76&lt;&gt;"",N76/$B76*100,"")</f>
        <v>0</v>
      </c>
      <c r="P76" s="128"/>
      <c r="Q76" s="128">
        <v>0</v>
      </c>
      <c r="R76" s="114">
        <f t="shared" si="4"/>
        <v>0</v>
      </c>
    </row>
    <row r="77" spans="1:18" ht="12" customHeight="1">
      <c r="A77" s="76" t="s">
        <v>140</v>
      </c>
      <c r="B77" s="113">
        <f>SUM(E77+H77+K77+N77+Q77)</f>
        <v>401</v>
      </c>
      <c r="C77" s="114">
        <f t="shared" si="5"/>
        <v>0.92785413485121948</v>
      </c>
      <c r="E77" s="128">
        <v>154</v>
      </c>
      <c r="F77" s="114">
        <f t="shared" si="10"/>
        <v>38.403990024937656</v>
      </c>
      <c r="G77" s="128"/>
      <c r="H77" s="128">
        <v>184</v>
      </c>
      <c r="I77" s="114">
        <f t="shared" si="11"/>
        <v>45.885286783042396</v>
      </c>
      <c r="J77" s="128"/>
      <c r="K77" s="128">
        <v>63</v>
      </c>
      <c r="L77" s="114">
        <f t="shared" si="12"/>
        <v>15.710723192019952</v>
      </c>
      <c r="M77" s="128"/>
      <c r="N77" s="128">
        <v>0</v>
      </c>
      <c r="O77" s="114">
        <f t="shared" si="13"/>
        <v>0</v>
      </c>
      <c r="P77" s="128"/>
      <c r="Q77" s="128">
        <v>0</v>
      </c>
      <c r="R77" s="114">
        <f t="shared" si="4"/>
        <v>0</v>
      </c>
    </row>
    <row r="78" spans="1:18" ht="12" customHeight="1">
      <c r="A78" s="76" t="s">
        <v>141</v>
      </c>
      <c r="B78" s="113">
        <f>SUM(E78+H78+K78+N78+Q78)</f>
        <v>353</v>
      </c>
      <c r="C78" s="114">
        <f t="shared" si="5"/>
        <v>0.81678930075431522</v>
      </c>
      <c r="E78" s="128">
        <v>133</v>
      </c>
      <c r="F78" s="114">
        <f t="shared" si="10"/>
        <v>37.677053824362602</v>
      </c>
      <c r="G78" s="128"/>
      <c r="H78" s="128">
        <v>167</v>
      </c>
      <c r="I78" s="114">
        <f t="shared" si="11"/>
        <v>47.308781869688389</v>
      </c>
      <c r="J78" s="128"/>
      <c r="K78" s="128">
        <v>53</v>
      </c>
      <c r="L78" s="114">
        <f t="shared" si="12"/>
        <v>15.014164305949009</v>
      </c>
      <c r="M78" s="128"/>
      <c r="N78" s="128">
        <v>0</v>
      </c>
      <c r="O78" s="114">
        <f t="shared" si="13"/>
        <v>0</v>
      </c>
      <c r="P78" s="128"/>
      <c r="Q78" s="128">
        <v>0</v>
      </c>
      <c r="R78" s="114">
        <f t="shared" ref="R78:R102" si="14">IF($A78&lt;&gt;"",Q78/$B78*100,"")</f>
        <v>0</v>
      </c>
    </row>
    <row r="79" spans="1:18" ht="12" customHeight="1">
      <c r="A79" s="76" t="s">
        <v>142</v>
      </c>
      <c r="B79" s="113">
        <f>SUM(E79+H79+K79+N79+Q79)</f>
        <v>297</v>
      </c>
      <c r="C79" s="114">
        <f t="shared" si="5"/>
        <v>0.68721366097459391</v>
      </c>
      <c r="E79" s="128">
        <v>79</v>
      </c>
      <c r="F79" s="114">
        <f t="shared" si="10"/>
        <v>26.599326599326602</v>
      </c>
      <c r="G79" s="128"/>
      <c r="H79" s="128">
        <v>87</v>
      </c>
      <c r="I79" s="114">
        <f t="shared" si="11"/>
        <v>29.292929292929294</v>
      </c>
      <c r="J79" s="128"/>
      <c r="K79" s="128">
        <v>126</v>
      </c>
      <c r="L79" s="114">
        <f t="shared" si="12"/>
        <v>42.424242424242422</v>
      </c>
      <c r="M79" s="128"/>
      <c r="N79" s="128">
        <v>5</v>
      </c>
      <c r="O79" s="114">
        <f t="shared" si="13"/>
        <v>1.6835016835016834</v>
      </c>
      <c r="P79" s="128"/>
      <c r="Q79" s="128">
        <v>0</v>
      </c>
      <c r="R79" s="114">
        <f t="shared" si="14"/>
        <v>0</v>
      </c>
    </row>
    <row r="80" spans="1:18" ht="12" customHeight="1">
      <c r="F80" s="114" t="str">
        <f t="shared" si="10"/>
        <v/>
      </c>
      <c r="I80" s="114" t="str">
        <f t="shared" si="11"/>
        <v/>
      </c>
      <c r="L80" s="114" t="str">
        <f t="shared" si="12"/>
        <v/>
      </c>
      <c r="O80" s="114" t="str">
        <f t="shared" si="13"/>
        <v/>
      </c>
      <c r="R80" s="114" t="str">
        <f t="shared" si="14"/>
        <v/>
      </c>
    </row>
    <row r="81" spans="1:19" ht="12" customHeight="1">
      <c r="A81" s="127" t="s">
        <v>188</v>
      </c>
      <c r="B81" s="113">
        <f>SUM(B82)</f>
        <v>6878</v>
      </c>
      <c r="C81" s="114">
        <f t="shared" si="5"/>
        <v>15.914665185802212</v>
      </c>
      <c r="E81" s="113">
        <f>SUM(E82)</f>
        <v>2097</v>
      </c>
      <c r="F81" s="114">
        <f t="shared" si="10"/>
        <v>30.488514102936897</v>
      </c>
      <c r="H81" s="113">
        <f>SUM(H82)</f>
        <v>2939</v>
      </c>
      <c r="I81" s="114">
        <f t="shared" si="11"/>
        <v>42.730444896772319</v>
      </c>
      <c r="K81" s="113">
        <f>SUM(K82)</f>
        <v>1825</v>
      </c>
      <c r="L81" s="114">
        <f t="shared" si="12"/>
        <v>26.533876126781042</v>
      </c>
      <c r="N81" s="113">
        <f>SUM(N82)</f>
        <v>17</v>
      </c>
      <c r="O81" s="114">
        <f t="shared" si="13"/>
        <v>0.2471648735097412</v>
      </c>
      <c r="Q81" s="113">
        <f>SUM(Q82)</f>
        <v>0</v>
      </c>
      <c r="R81" s="114">
        <f t="shared" si="14"/>
        <v>0</v>
      </c>
    </row>
    <row r="82" spans="1:19" ht="12" customHeight="1">
      <c r="A82" s="76" t="s">
        <v>143</v>
      </c>
      <c r="B82" s="113">
        <f t="shared" ref="B82:B92" si="15">SUM(E82+H82+K82+N82+Q82)</f>
        <v>6878</v>
      </c>
      <c r="C82" s="114">
        <f t="shared" ref="C82:C102" si="16">IF(A82&lt;&gt;0,B82/$B$11*100,"")</f>
        <v>15.914665185802212</v>
      </c>
      <c r="E82" s="113">
        <f>SUM(E83:E91)</f>
        <v>2097</v>
      </c>
      <c r="F82" s="114">
        <f t="shared" si="10"/>
        <v>30.488514102936897</v>
      </c>
      <c r="G82" s="115" t="s">
        <v>77</v>
      </c>
      <c r="H82" s="113">
        <f>SUM(H83:H91)</f>
        <v>2939</v>
      </c>
      <c r="I82" s="114">
        <f t="shared" si="11"/>
        <v>42.730444896772319</v>
      </c>
      <c r="J82" s="115" t="s">
        <v>77</v>
      </c>
      <c r="K82" s="113">
        <f>SUM(K83:K91)</f>
        <v>1825</v>
      </c>
      <c r="L82" s="114">
        <f t="shared" si="12"/>
        <v>26.533876126781042</v>
      </c>
      <c r="M82" s="115" t="s">
        <v>77</v>
      </c>
      <c r="N82" s="115">
        <f>SUM(N83:N91)</f>
        <v>17</v>
      </c>
      <c r="O82" s="114">
        <f t="shared" si="13"/>
        <v>0.2471648735097412</v>
      </c>
      <c r="P82" s="115" t="s">
        <v>77</v>
      </c>
      <c r="Q82" s="115">
        <f>SUM(Q83:Q91)</f>
        <v>0</v>
      </c>
      <c r="R82" s="114">
        <f t="shared" si="14"/>
        <v>0</v>
      </c>
    </row>
    <row r="83" spans="1:19" ht="12" customHeight="1">
      <c r="A83" s="115" t="s">
        <v>450</v>
      </c>
      <c r="B83" s="113">
        <f t="shared" si="15"/>
        <v>564</v>
      </c>
      <c r="C83" s="114">
        <f t="shared" si="16"/>
        <v>1.3050118006386229</v>
      </c>
      <c r="E83" s="128">
        <v>180</v>
      </c>
      <c r="F83" s="114">
        <f t="shared" si="10"/>
        <v>31.914893617021278</v>
      </c>
      <c r="G83" s="128"/>
      <c r="H83" s="128">
        <v>270</v>
      </c>
      <c r="I83" s="114">
        <f t="shared" si="11"/>
        <v>47.872340425531917</v>
      </c>
      <c r="J83" s="128"/>
      <c r="K83" s="128">
        <v>113</v>
      </c>
      <c r="L83" s="114">
        <f t="shared" si="12"/>
        <v>20.035460992907801</v>
      </c>
      <c r="M83" s="128"/>
      <c r="N83" s="128">
        <v>1</v>
      </c>
      <c r="O83" s="114">
        <f t="shared" si="13"/>
        <v>0.1773049645390071</v>
      </c>
      <c r="P83" s="128"/>
      <c r="Q83" s="128">
        <v>0</v>
      </c>
      <c r="R83" s="114">
        <f t="shared" si="14"/>
        <v>0</v>
      </c>
    </row>
    <row r="84" spans="1:19" ht="12" customHeight="1">
      <c r="A84" s="76" t="s">
        <v>144</v>
      </c>
      <c r="B84" s="113">
        <f t="shared" si="15"/>
        <v>993</v>
      </c>
      <c r="C84" s="114">
        <f t="shared" si="16"/>
        <v>2.2976537553797027</v>
      </c>
      <c r="E84" s="128">
        <v>299</v>
      </c>
      <c r="F84" s="114">
        <f t="shared" si="10"/>
        <v>30.110775427995971</v>
      </c>
      <c r="G84" s="128"/>
      <c r="H84" s="128">
        <v>440</v>
      </c>
      <c r="I84" s="114">
        <f t="shared" si="11"/>
        <v>44.310171198388723</v>
      </c>
      <c r="J84" s="128"/>
      <c r="K84" s="128">
        <v>254</v>
      </c>
      <c r="L84" s="114">
        <f t="shared" si="12"/>
        <v>25.579053373615306</v>
      </c>
      <c r="M84" s="128"/>
      <c r="N84" s="128">
        <v>0</v>
      </c>
      <c r="O84" s="114">
        <f t="shared" si="13"/>
        <v>0</v>
      </c>
      <c r="P84" s="128"/>
      <c r="Q84" s="128">
        <v>0</v>
      </c>
      <c r="R84" s="114">
        <f t="shared" si="14"/>
        <v>0</v>
      </c>
    </row>
    <row r="85" spans="1:19" ht="12" customHeight="1">
      <c r="A85" s="76" t="s">
        <v>146</v>
      </c>
      <c r="B85" s="113">
        <f t="shared" si="15"/>
        <v>1271</v>
      </c>
      <c r="C85" s="114">
        <f t="shared" si="16"/>
        <v>2.9409042528576057</v>
      </c>
      <c r="E85" s="128">
        <v>454</v>
      </c>
      <c r="F85" s="114">
        <f t="shared" si="10"/>
        <v>35.719905586152635</v>
      </c>
      <c r="G85" s="128"/>
      <c r="H85" s="128">
        <v>522</v>
      </c>
      <c r="I85" s="114">
        <f t="shared" si="11"/>
        <v>41.070023603461841</v>
      </c>
      <c r="J85" s="128"/>
      <c r="K85" s="128">
        <v>290</v>
      </c>
      <c r="L85" s="114">
        <f t="shared" si="12"/>
        <v>22.816679779701023</v>
      </c>
      <c r="M85" s="128"/>
      <c r="N85" s="128">
        <v>5</v>
      </c>
      <c r="O85" s="114">
        <f t="shared" si="13"/>
        <v>0.39339103068450038</v>
      </c>
      <c r="P85" s="128"/>
      <c r="Q85" s="128">
        <v>0</v>
      </c>
      <c r="R85" s="114">
        <f t="shared" si="14"/>
        <v>0</v>
      </c>
    </row>
    <row r="86" spans="1:19" ht="12" customHeight="1">
      <c r="A86" s="76" t="s">
        <v>148</v>
      </c>
      <c r="B86" s="113">
        <f t="shared" si="15"/>
        <v>600</v>
      </c>
      <c r="C86" s="114">
        <f t="shared" si="16"/>
        <v>1.3883104262113009</v>
      </c>
      <c r="E86" s="128">
        <v>123</v>
      </c>
      <c r="F86" s="114">
        <f t="shared" si="10"/>
        <v>20.5</v>
      </c>
      <c r="G86" s="128"/>
      <c r="H86" s="128">
        <v>168</v>
      </c>
      <c r="I86" s="114">
        <f t="shared" si="11"/>
        <v>28.000000000000004</v>
      </c>
      <c r="J86" s="128"/>
      <c r="K86" s="128">
        <v>307</v>
      </c>
      <c r="L86" s="114">
        <f t="shared" si="12"/>
        <v>51.166666666666671</v>
      </c>
      <c r="M86" s="128"/>
      <c r="N86" s="128">
        <v>2</v>
      </c>
      <c r="O86" s="114">
        <f t="shared" si="13"/>
        <v>0.33333333333333337</v>
      </c>
      <c r="P86" s="128"/>
      <c r="Q86" s="128">
        <v>0</v>
      </c>
      <c r="R86" s="114">
        <f t="shared" si="14"/>
        <v>0</v>
      </c>
    </row>
    <row r="87" spans="1:19" ht="12" customHeight="1">
      <c r="A87" s="76" t="s">
        <v>147</v>
      </c>
      <c r="B87" s="113">
        <f t="shared" si="15"/>
        <v>616</v>
      </c>
      <c r="C87" s="114">
        <f t="shared" si="16"/>
        <v>1.4253320375769354</v>
      </c>
      <c r="E87" s="128">
        <v>175</v>
      </c>
      <c r="F87" s="114">
        <f t="shared" si="10"/>
        <v>28.40909090909091</v>
      </c>
      <c r="G87" s="128"/>
      <c r="H87" s="128">
        <v>249</v>
      </c>
      <c r="I87" s="114">
        <f t="shared" si="11"/>
        <v>40.422077922077918</v>
      </c>
      <c r="J87" s="128"/>
      <c r="K87" s="128">
        <v>188</v>
      </c>
      <c r="L87" s="114">
        <f t="shared" si="12"/>
        <v>30.519480519480517</v>
      </c>
      <c r="M87" s="128"/>
      <c r="N87" s="128">
        <v>4</v>
      </c>
      <c r="O87" s="114">
        <f t="shared" si="13"/>
        <v>0.64935064935064934</v>
      </c>
      <c r="P87" s="128"/>
      <c r="Q87" s="128">
        <v>0</v>
      </c>
      <c r="R87" s="114">
        <f t="shared" si="14"/>
        <v>0</v>
      </c>
    </row>
    <row r="88" spans="1:19" ht="12" customHeight="1">
      <c r="A88" s="76" t="s">
        <v>145</v>
      </c>
      <c r="B88" s="113">
        <f t="shared" si="15"/>
        <v>886</v>
      </c>
      <c r="C88" s="114">
        <f t="shared" si="16"/>
        <v>2.050071729372021</v>
      </c>
      <c r="E88" s="128">
        <v>274</v>
      </c>
      <c r="F88" s="114">
        <f t="shared" si="10"/>
        <v>30.9255079006772</v>
      </c>
      <c r="G88" s="128"/>
      <c r="H88" s="128">
        <v>348</v>
      </c>
      <c r="I88" s="114">
        <f t="shared" si="11"/>
        <v>39.277652370203157</v>
      </c>
      <c r="J88" s="128"/>
      <c r="K88" s="128">
        <v>262</v>
      </c>
      <c r="L88" s="114">
        <f t="shared" si="12"/>
        <v>29.571106094808126</v>
      </c>
      <c r="M88" s="128"/>
      <c r="N88" s="128">
        <v>2</v>
      </c>
      <c r="O88" s="114">
        <f t="shared" si="13"/>
        <v>0.22573363431151239</v>
      </c>
      <c r="P88" s="128"/>
      <c r="Q88" s="128">
        <v>0</v>
      </c>
      <c r="R88" s="114">
        <f t="shared" si="14"/>
        <v>0</v>
      </c>
    </row>
    <row r="89" spans="1:19" ht="12" customHeight="1">
      <c r="A89" s="76" t="s">
        <v>149</v>
      </c>
      <c r="B89" s="113">
        <f t="shared" si="15"/>
        <v>740</v>
      </c>
      <c r="C89" s="114">
        <f t="shared" si="16"/>
        <v>1.7122495256606043</v>
      </c>
      <c r="E89" s="128">
        <v>261</v>
      </c>
      <c r="F89" s="114">
        <f t="shared" si="10"/>
        <v>35.270270270270274</v>
      </c>
      <c r="G89" s="128"/>
      <c r="H89" s="128">
        <v>289</v>
      </c>
      <c r="I89" s="114">
        <f t="shared" si="11"/>
        <v>39.054054054054056</v>
      </c>
      <c r="J89" s="128"/>
      <c r="K89" s="128">
        <v>188</v>
      </c>
      <c r="L89" s="114">
        <f t="shared" si="12"/>
        <v>25.405405405405407</v>
      </c>
      <c r="M89" s="128"/>
      <c r="N89" s="128">
        <v>2</v>
      </c>
      <c r="O89" s="114">
        <f t="shared" si="13"/>
        <v>0.27027027027027029</v>
      </c>
      <c r="P89" s="128"/>
      <c r="Q89" s="128">
        <v>0</v>
      </c>
      <c r="R89" s="114">
        <f t="shared" si="14"/>
        <v>0</v>
      </c>
    </row>
    <row r="90" spans="1:19" ht="12" customHeight="1">
      <c r="A90" s="76" t="s">
        <v>151</v>
      </c>
      <c r="B90" s="113">
        <f t="shared" si="15"/>
        <v>401</v>
      </c>
      <c r="C90" s="114">
        <f t="shared" si="16"/>
        <v>0.92785413485121948</v>
      </c>
      <c r="E90" s="128">
        <v>118</v>
      </c>
      <c r="F90" s="114">
        <f t="shared" si="10"/>
        <v>29.42643391521197</v>
      </c>
      <c r="G90" s="128"/>
      <c r="H90" s="128">
        <v>163</v>
      </c>
      <c r="I90" s="114">
        <f t="shared" si="11"/>
        <v>40.64837905236908</v>
      </c>
      <c r="J90" s="128"/>
      <c r="K90" s="128">
        <v>119</v>
      </c>
      <c r="L90" s="114">
        <f t="shared" si="12"/>
        <v>29.67581047381546</v>
      </c>
      <c r="M90" s="128"/>
      <c r="N90" s="128">
        <v>1</v>
      </c>
      <c r="O90" s="114">
        <f t="shared" si="13"/>
        <v>0.24937655860349126</v>
      </c>
      <c r="P90" s="128"/>
      <c r="Q90" s="128">
        <v>0</v>
      </c>
      <c r="R90" s="114">
        <f t="shared" si="14"/>
        <v>0</v>
      </c>
    </row>
    <row r="91" spans="1:19" ht="12" customHeight="1">
      <c r="A91" s="76" t="s">
        <v>175</v>
      </c>
      <c r="B91" s="113">
        <f t="shared" si="15"/>
        <v>807</v>
      </c>
      <c r="C91" s="114">
        <f t="shared" si="16"/>
        <v>1.8672775232541996</v>
      </c>
      <c r="E91" s="128">
        <v>213</v>
      </c>
      <c r="F91" s="114">
        <f t="shared" si="10"/>
        <v>26.394052044609666</v>
      </c>
      <c r="G91" s="128"/>
      <c r="H91" s="128">
        <v>490</v>
      </c>
      <c r="I91" s="114">
        <f t="shared" si="11"/>
        <v>60.718711276332094</v>
      </c>
      <c r="J91" s="128"/>
      <c r="K91" s="128">
        <v>104</v>
      </c>
      <c r="L91" s="114">
        <f t="shared" si="12"/>
        <v>12.887236679058239</v>
      </c>
      <c r="M91" s="128"/>
      <c r="N91" s="128">
        <v>0</v>
      </c>
      <c r="O91" s="114">
        <f t="shared" si="13"/>
        <v>0</v>
      </c>
      <c r="P91" s="128"/>
      <c r="Q91" s="128">
        <v>0</v>
      </c>
      <c r="R91" s="114">
        <f t="shared" si="14"/>
        <v>0</v>
      </c>
    </row>
    <row r="92" spans="1:19" ht="12" customHeight="1">
      <c r="B92" s="113">
        <f t="shared" si="15"/>
        <v>0</v>
      </c>
      <c r="C92" s="114" t="str">
        <f t="shared" si="16"/>
        <v/>
      </c>
      <c r="E92" s="129"/>
      <c r="F92" s="114" t="str">
        <f t="shared" si="10"/>
        <v/>
      </c>
      <c r="G92" s="129"/>
      <c r="H92" s="129"/>
      <c r="I92" s="114" t="str">
        <f t="shared" si="11"/>
        <v/>
      </c>
      <c r="J92" s="129"/>
      <c r="K92" s="129"/>
      <c r="L92" s="114" t="str">
        <f t="shared" si="12"/>
        <v/>
      </c>
      <c r="M92" s="129"/>
      <c r="N92" s="129"/>
      <c r="O92" s="114" t="str">
        <f t="shared" si="13"/>
        <v/>
      </c>
      <c r="P92" s="129"/>
      <c r="Q92" s="129"/>
      <c r="R92" s="114" t="str">
        <f t="shared" si="14"/>
        <v/>
      </c>
    </row>
    <row r="93" spans="1:19" ht="12" customHeight="1">
      <c r="A93" s="76" t="s">
        <v>195</v>
      </c>
      <c r="B93" s="113">
        <f>SUM(E93+H93+K93+N93+Q93)</f>
        <v>89</v>
      </c>
      <c r="C93" s="114">
        <f t="shared" si="16"/>
        <v>0.20593271322134296</v>
      </c>
      <c r="E93" s="130">
        <v>87</v>
      </c>
      <c r="F93" s="114">
        <f t="shared" si="10"/>
        <v>97.752808988764045</v>
      </c>
      <c r="G93" s="130"/>
      <c r="H93" s="130">
        <v>2</v>
      </c>
      <c r="I93" s="114">
        <f t="shared" si="11"/>
        <v>2.2471910112359552</v>
      </c>
      <c r="J93" s="130"/>
      <c r="K93" s="130">
        <v>0</v>
      </c>
      <c r="L93" s="114">
        <f t="shared" si="12"/>
        <v>0</v>
      </c>
      <c r="M93" s="130"/>
      <c r="N93" s="130">
        <v>0</v>
      </c>
      <c r="O93" s="114">
        <f t="shared" si="13"/>
        <v>0</v>
      </c>
      <c r="P93" s="130"/>
      <c r="Q93" s="130">
        <v>0</v>
      </c>
      <c r="R93" s="114">
        <f t="shared" si="14"/>
        <v>0</v>
      </c>
    </row>
    <row r="94" spans="1:19" ht="12" customHeight="1">
      <c r="A94" s="115" t="s">
        <v>562</v>
      </c>
      <c r="B94" s="113">
        <f>SUM(E94+H94+K94+N94+Q94)</f>
        <v>661</v>
      </c>
      <c r="C94" s="114">
        <f t="shared" si="16"/>
        <v>1.5294553195427831</v>
      </c>
      <c r="E94" s="128">
        <v>194</v>
      </c>
      <c r="F94" s="114">
        <f t="shared" si="10"/>
        <v>29.349470499243569</v>
      </c>
      <c r="G94" s="128"/>
      <c r="H94" s="128">
        <v>244</v>
      </c>
      <c r="I94" s="114">
        <f t="shared" si="11"/>
        <v>36.913767019667169</v>
      </c>
      <c r="J94" s="128"/>
      <c r="K94" s="128">
        <v>221</v>
      </c>
      <c r="L94" s="114">
        <f t="shared" si="12"/>
        <v>33.434190620272311</v>
      </c>
      <c r="M94" s="128"/>
      <c r="N94" s="128">
        <v>2</v>
      </c>
      <c r="O94" s="114">
        <f t="shared" si="13"/>
        <v>0.30257186081694404</v>
      </c>
      <c r="P94" s="128"/>
      <c r="Q94" s="128">
        <v>0</v>
      </c>
      <c r="R94" s="114">
        <f t="shared" si="14"/>
        <v>0</v>
      </c>
      <c r="S94" s="131"/>
    </row>
    <row r="95" spans="1:19" ht="12" customHeight="1">
      <c r="A95" s="132"/>
      <c r="B95" s="113">
        <f>SUM(E95+H95+K95+N95+Q95)</f>
        <v>0</v>
      </c>
      <c r="C95" s="114" t="str">
        <f t="shared" si="16"/>
        <v/>
      </c>
      <c r="E95" s="76"/>
      <c r="F95" s="114" t="str">
        <f t="shared" si="10"/>
        <v/>
      </c>
      <c r="G95" s="76"/>
      <c r="H95" s="76"/>
      <c r="I95" s="114" t="str">
        <f t="shared" si="11"/>
        <v/>
      </c>
      <c r="J95" s="76"/>
      <c r="K95" s="76"/>
      <c r="L95" s="114" t="str">
        <f t="shared" si="12"/>
        <v/>
      </c>
      <c r="M95" s="76"/>
      <c r="N95" s="76"/>
      <c r="O95" s="114" t="str">
        <f t="shared" si="13"/>
        <v/>
      </c>
      <c r="P95" s="76"/>
      <c r="Q95" s="76"/>
      <c r="R95" s="114" t="str">
        <f t="shared" si="14"/>
        <v/>
      </c>
      <c r="S95" s="76"/>
    </row>
    <row r="96" spans="1:19" ht="12" customHeight="1">
      <c r="A96" s="127" t="s">
        <v>176</v>
      </c>
      <c r="B96" s="113">
        <f t="shared" ref="B96:B102" si="17">SUM(E96+H96+K96+N96+Q96)</f>
        <v>11710</v>
      </c>
      <c r="C96" s="114">
        <f t="shared" si="16"/>
        <v>27.095191818223892</v>
      </c>
      <c r="E96" s="113">
        <f>SUM(E97:E102)</f>
        <v>3204</v>
      </c>
      <c r="F96" s="114">
        <f t="shared" si="10"/>
        <v>27.361229718189584</v>
      </c>
      <c r="G96" s="115" t="s">
        <v>77</v>
      </c>
      <c r="H96" s="113">
        <f>SUM(H97:H102)</f>
        <v>5284</v>
      </c>
      <c r="I96" s="114">
        <f t="shared" si="11"/>
        <v>45.123825789923146</v>
      </c>
      <c r="J96" s="115" t="s">
        <v>77</v>
      </c>
      <c r="K96" s="113">
        <f>SUM(K97:K102)</f>
        <v>3023</v>
      </c>
      <c r="L96" s="114">
        <f t="shared" si="12"/>
        <v>25.815542271562769</v>
      </c>
      <c r="M96" s="115" t="s">
        <v>77</v>
      </c>
      <c r="N96" s="115">
        <f>SUM(N97:N102)</f>
        <v>198</v>
      </c>
      <c r="O96" s="114">
        <f t="shared" si="13"/>
        <v>1.6908625106746373</v>
      </c>
      <c r="P96" s="115" t="s">
        <v>77</v>
      </c>
      <c r="Q96" s="115">
        <f>SUM(Q97:Q102)</f>
        <v>1</v>
      </c>
      <c r="R96" s="114">
        <f t="shared" si="14"/>
        <v>8.539709649871904E-3</v>
      </c>
    </row>
    <row r="97" spans="1:19" ht="12" customHeight="1">
      <c r="A97" s="76" t="s">
        <v>177</v>
      </c>
      <c r="B97" s="113">
        <f t="shared" si="17"/>
        <v>3139</v>
      </c>
      <c r="C97" s="114">
        <f t="shared" si="16"/>
        <v>7.2631773797954562</v>
      </c>
      <c r="E97" s="128">
        <v>831</v>
      </c>
      <c r="F97" s="114">
        <f t="shared" si="10"/>
        <v>26.473399171710739</v>
      </c>
      <c r="G97" s="128"/>
      <c r="H97" s="128">
        <v>1218</v>
      </c>
      <c r="I97" s="114">
        <f t="shared" si="11"/>
        <v>38.802166294998408</v>
      </c>
      <c r="J97" s="128"/>
      <c r="K97" s="128">
        <v>956</v>
      </c>
      <c r="L97" s="114">
        <f t="shared" si="12"/>
        <v>30.455559095253264</v>
      </c>
      <c r="M97" s="128"/>
      <c r="N97" s="128">
        <v>133</v>
      </c>
      <c r="O97" s="114">
        <f t="shared" si="13"/>
        <v>4.237018158649251</v>
      </c>
      <c r="P97" s="128"/>
      <c r="Q97" s="128">
        <v>1</v>
      </c>
      <c r="R97" s="114">
        <f t="shared" si="14"/>
        <v>3.1857279388340237E-2</v>
      </c>
      <c r="S97" s="131"/>
    </row>
    <row r="98" spans="1:19" ht="12" customHeight="1">
      <c r="A98" s="76" t="s">
        <v>178</v>
      </c>
      <c r="B98" s="113">
        <f t="shared" si="17"/>
        <v>2312</v>
      </c>
      <c r="C98" s="114">
        <f t="shared" si="16"/>
        <v>5.3496228423342123</v>
      </c>
      <c r="E98" s="128">
        <v>698</v>
      </c>
      <c r="F98" s="114">
        <f t="shared" si="10"/>
        <v>30.190311418685123</v>
      </c>
      <c r="G98" s="128"/>
      <c r="H98" s="128">
        <v>1077</v>
      </c>
      <c r="I98" s="114">
        <f t="shared" si="11"/>
        <v>46.583044982698965</v>
      </c>
      <c r="J98" s="128"/>
      <c r="K98" s="128">
        <v>526</v>
      </c>
      <c r="L98" s="114">
        <f t="shared" si="12"/>
        <v>22.750865051903112</v>
      </c>
      <c r="M98" s="128"/>
      <c r="N98" s="128">
        <v>11</v>
      </c>
      <c r="O98" s="114">
        <f t="shared" si="13"/>
        <v>0.47577854671280279</v>
      </c>
      <c r="P98" s="128"/>
      <c r="Q98" s="128">
        <v>0</v>
      </c>
      <c r="R98" s="114">
        <f t="shared" si="14"/>
        <v>0</v>
      </c>
      <c r="S98" s="131"/>
    </row>
    <row r="99" spans="1:19" ht="12" customHeight="1">
      <c r="A99" s="76" t="s">
        <v>179</v>
      </c>
      <c r="B99" s="113">
        <f t="shared" si="17"/>
        <v>2376</v>
      </c>
      <c r="C99" s="114">
        <f t="shared" si="16"/>
        <v>5.4977092877967513</v>
      </c>
      <c r="E99" s="128">
        <v>719</v>
      </c>
      <c r="F99" s="114">
        <f t="shared" si="10"/>
        <v>30.260942760942761</v>
      </c>
      <c r="G99" s="128"/>
      <c r="H99" s="128">
        <v>1021</v>
      </c>
      <c r="I99" s="114">
        <f t="shared" si="11"/>
        <v>42.971380471380471</v>
      </c>
      <c r="J99" s="128"/>
      <c r="K99" s="128">
        <v>595</v>
      </c>
      <c r="L99" s="114">
        <f t="shared" si="12"/>
        <v>25.042087542087543</v>
      </c>
      <c r="M99" s="128"/>
      <c r="N99" s="128">
        <v>41</v>
      </c>
      <c r="O99" s="114">
        <f t="shared" si="13"/>
        <v>1.7255892255892258</v>
      </c>
      <c r="P99" s="128"/>
      <c r="Q99" s="128">
        <v>0</v>
      </c>
      <c r="R99" s="114">
        <f t="shared" si="14"/>
        <v>0</v>
      </c>
      <c r="S99" s="131"/>
    </row>
    <row r="100" spans="1:19" ht="12" customHeight="1">
      <c r="A100" s="76" t="s">
        <v>309</v>
      </c>
      <c r="B100" s="113">
        <f t="shared" si="17"/>
        <v>1616</v>
      </c>
      <c r="C100" s="114">
        <f t="shared" si="16"/>
        <v>3.7391827479291031</v>
      </c>
      <c r="E100" s="128">
        <v>430</v>
      </c>
      <c r="F100" s="114">
        <f t="shared" si="10"/>
        <v>26.60891089108911</v>
      </c>
      <c r="G100" s="128"/>
      <c r="H100" s="128">
        <v>880</v>
      </c>
      <c r="I100" s="114">
        <f t="shared" si="11"/>
        <v>54.455445544554458</v>
      </c>
      <c r="J100" s="128"/>
      <c r="K100" s="128">
        <v>301</v>
      </c>
      <c r="L100" s="114">
        <f t="shared" si="12"/>
        <v>18.626237623762375</v>
      </c>
      <c r="M100" s="128"/>
      <c r="N100" s="128">
        <v>5</v>
      </c>
      <c r="O100" s="114">
        <f t="shared" si="13"/>
        <v>0.3094059405940594</v>
      </c>
      <c r="P100" s="128"/>
      <c r="Q100" s="128">
        <v>0</v>
      </c>
      <c r="R100" s="114">
        <f t="shared" si="14"/>
        <v>0</v>
      </c>
      <c r="S100" s="131"/>
    </row>
    <row r="101" spans="1:19" ht="12" customHeight="1">
      <c r="A101" s="76" t="s">
        <v>196</v>
      </c>
      <c r="B101" s="113">
        <f>SUM(E101+H101+K101+N101+Q101)</f>
        <v>1564</v>
      </c>
      <c r="C101" s="114">
        <f>IF(A101&lt;&gt;0,B101/$B$11*100,"")</f>
        <v>3.618862510990791</v>
      </c>
      <c r="E101" s="128">
        <v>416</v>
      </c>
      <c r="F101" s="114">
        <f t="shared" si="10"/>
        <v>26.598465473145783</v>
      </c>
      <c r="G101" s="128"/>
      <c r="H101" s="128">
        <v>779</v>
      </c>
      <c r="I101" s="114">
        <f t="shared" si="11"/>
        <v>49.808184143222505</v>
      </c>
      <c r="J101" s="128"/>
      <c r="K101" s="128">
        <v>368</v>
      </c>
      <c r="L101" s="114">
        <f t="shared" si="12"/>
        <v>23.52941176470588</v>
      </c>
      <c r="M101" s="128"/>
      <c r="N101" s="128">
        <v>1</v>
      </c>
      <c r="O101" s="114">
        <f t="shared" si="13"/>
        <v>6.3938618925831206E-2</v>
      </c>
      <c r="P101" s="128"/>
      <c r="Q101" s="128">
        <v>0</v>
      </c>
      <c r="R101" s="114">
        <f>IF($A101&lt;&gt;"",Q101/$B101*100,"")</f>
        <v>0</v>
      </c>
      <c r="S101" s="131"/>
    </row>
    <row r="102" spans="1:19" ht="12" customHeight="1">
      <c r="A102" s="115" t="s">
        <v>456</v>
      </c>
      <c r="B102" s="113">
        <f t="shared" si="17"/>
        <v>703</v>
      </c>
      <c r="C102" s="114">
        <f t="shared" si="16"/>
        <v>1.6266370493775741</v>
      </c>
      <c r="E102" s="128">
        <v>110</v>
      </c>
      <c r="F102" s="114">
        <f t="shared" si="10"/>
        <v>15.647226173541965</v>
      </c>
      <c r="G102" s="128"/>
      <c r="H102" s="128">
        <v>309</v>
      </c>
      <c r="I102" s="114">
        <f t="shared" si="11"/>
        <v>43.954480796586061</v>
      </c>
      <c r="J102" s="128"/>
      <c r="K102" s="128">
        <v>277</v>
      </c>
      <c r="L102" s="114">
        <f t="shared" si="12"/>
        <v>39.402560455192031</v>
      </c>
      <c r="M102" s="128"/>
      <c r="N102" s="128">
        <v>7</v>
      </c>
      <c r="O102" s="114">
        <f t="shared" si="13"/>
        <v>0.99573257467994303</v>
      </c>
      <c r="P102" s="128"/>
      <c r="Q102" s="128">
        <v>0</v>
      </c>
      <c r="R102" s="114">
        <f t="shared" si="14"/>
        <v>0</v>
      </c>
      <c r="S102" s="131"/>
    </row>
    <row r="103" spans="1:19" ht="9.75" customHeight="1" thickBot="1">
      <c r="A103" s="123"/>
      <c r="B103" s="124"/>
      <c r="C103" s="125"/>
      <c r="D103" s="126"/>
      <c r="E103" s="124"/>
      <c r="F103" s="125"/>
      <c r="G103" s="126"/>
      <c r="H103" s="124"/>
      <c r="I103" s="125"/>
      <c r="J103" s="126"/>
      <c r="K103" s="124"/>
      <c r="L103" s="125"/>
      <c r="M103" s="126"/>
      <c r="N103" s="126"/>
      <c r="O103" s="125"/>
      <c r="P103" s="126"/>
      <c r="Q103" s="126"/>
      <c r="R103" s="125"/>
      <c r="S103" s="125"/>
    </row>
    <row r="104" spans="1:19" ht="5.25" customHeight="1"/>
    <row r="105" spans="1:19" ht="11.25" customHeight="1">
      <c r="A105" s="133" t="s">
        <v>584</v>
      </c>
    </row>
    <row r="106" spans="1:19" ht="7.5" customHeight="1">
      <c r="A106" s="76" t="s">
        <v>77</v>
      </c>
      <c r="N106" s="113"/>
      <c r="Q106" s="113"/>
    </row>
    <row r="107" spans="1:19" ht="10.5" customHeight="1">
      <c r="A107" s="115" t="s">
        <v>604</v>
      </c>
    </row>
    <row r="108" spans="1:19">
      <c r="A108" s="115" t="s">
        <v>236</v>
      </c>
    </row>
    <row r="116" spans="1:1">
      <c r="A116" s="96"/>
    </row>
  </sheetData>
  <printOptions horizontalCentered="1" verticalCentered="1"/>
  <pageMargins left="0" right="0" top="0" bottom="0" header="0.51181102362204722" footer="0"/>
  <pageSetup scale="55" orientation="portrait" horizontalDpi="4294967292"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2FAD-3054-4606-A53A-B5073A26C19A}">
  <dimension ref="A1:U97"/>
  <sheetViews>
    <sheetView showZeros="0" zoomScale="90" workbookViewId="0">
      <selection activeCell="A4" sqref="A4"/>
    </sheetView>
  </sheetViews>
  <sheetFormatPr baseColWidth="10" defaultColWidth="8.85546875" defaultRowHeight="12.75"/>
  <cols>
    <col min="1" max="1" width="35.85546875" style="76" customWidth="1"/>
    <col min="2" max="2" width="8.140625" style="132" customWidth="1"/>
    <col min="3" max="3" width="8.140625" style="96" customWidth="1"/>
    <col min="4" max="4" width="2.85546875" style="76" customWidth="1"/>
    <col min="5" max="5" width="8.42578125" style="132" customWidth="1"/>
    <col min="6" max="6" width="8.140625" style="96" customWidth="1"/>
    <col min="7" max="7" width="3.140625" style="76" customWidth="1"/>
    <col min="8" max="8" width="8.140625" style="132" customWidth="1"/>
    <col min="9" max="9" width="8.140625" style="96" customWidth="1"/>
    <col min="10" max="10" width="2.85546875" style="76" customWidth="1"/>
    <col min="11" max="11" width="8.140625" style="132" customWidth="1"/>
    <col min="12" max="12" width="8.42578125" style="96" customWidth="1"/>
    <col min="13" max="13" width="2.85546875" style="76" customWidth="1"/>
    <col min="14" max="14" width="8.140625" style="132" customWidth="1"/>
    <col min="15" max="15" width="8.140625" style="96" customWidth="1"/>
    <col min="16" max="16" width="2.85546875" style="76" customWidth="1"/>
    <col min="17" max="17" width="8.140625" style="132" customWidth="1"/>
    <col min="18" max="18" width="8.140625" style="96" customWidth="1"/>
    <col min="19" max="19" width="2.85546875" style="76" customWidth="1"/>
    <col min="20" max="20" width="4.85546875" style="76" customWidth="1"/>
    <col min="21" max="21" width="3.140625" style="115" customWidth="1"/>
    <col min="22" max="256" width="8.85546875" style="76"/>
    <col min="257" max="257" width="35.85546875" style="76" customWidth="1"/>
    <col min="258" max="259" width="8.140625" style="76" customWidth="1"/>
    <col min="260" max="260" width="2.85546875" style="76" customWidth="1"/>
    <col min="261" max="261" width="8.42578125" style="76" customWidth="1"/>
    <col min="262" max="262" width="8.140625" style="76" customWidth="1"/>
    <col min="263" max="263" width="3.140625" style="76" customWidth="1"/>
    <col min="264" max="265" width="8.140625" style="76" customWidth="1"/>
    <col min="266" max="266" width="2.85546875" style="76" customWidth="1"/>
    <col min="267" max="267" width="8.140625" style="76" customWidth="1"/>
    <col min="268" max="268" width="8.42578125" style="76" customWidth="1"/>
    <col min="269" max="269" width="2.85546875" style="76" customWidth="1"/>
    <col min="270" max="271" width="8.140625" style="76" customWidth="1"/>
    <col min="272" max="272" width="2.85546875" style="76" customWidth="1"/>
    <col min="273" max="274" width="8.140625" style="76" customWidth="1"/>
    <col min="275" max="275" width="2.85546875" style="76" customWidth="1"/>
    <col min="276" max="276" width="4.85546875" style="76" customWidth="1"/>
    <col min="277" max="277" width="3.140625" style="76" customWidth="1"/>
    <col min="278" max="512" width="8.85546875" style="76"/>
    <col min="513" max="513" width="35.85546875" style="76" customWidth="1"/>
    <col min="514" max="515" width="8.140625" style="76" customWidth="1"/>
    <col min="516" max="516" width="2.85546875" style="76" customWidth="1"/>
    <col min="517" max="517" width="8.42578125" style="76" customWidth="1"/>
    <col min="518" max="518" width="8.140625" style="76" customWidth="1"/>
    <col min="519" max="519" width="3.140625" style="76" customWidth="1"/>
    <col min="520" max="521" width="8.140625" style="76" customWidth="1"/>
    <col min="522" max="522" width="2.85546875" style="76" customWidth="1"/>
    <col min="523" max="523" width="8.140625" style="76" customWidth="1"/>
    <col min="524" max="524" width="8.42578125" style="76" customWidth="1"/>
    <col min="525" max="525" width="2.85546875" style="76" customWidth="1"/>
    <col min="526" max="527" width="8.140625" style="76" customWidth="1"/>
    <col min="528" max="528" width="2.85546875" style="76" customWidth="1"/>
    <col min="529" max="530" width="8.140625" style="76" customWidth="1"/>
    <col min="531" max="531" width="2.85546875" style="76" customWidth="1"/>
    <col min="532" max="532" width="4.85546875" style="76" customWidth="1"/>
    <col min="533" max="533" width="3.140625" style="76" customWidth="1"/>
    <col min="534" max="768" width="8.85546875" style="76"/>
    <col min="769" max="769" width="35.85546875" style="76" customWidth="1"/>
    <col min="770" max="771" width="8.140625" style="76" customWidth="1"/>
    <col min="772" max="772" width="2.85546875" style="76" customWidth="1"/>
    <col min="773" max="773" width="8.42578125" style="76" customWidth="1"/>
    <col min="774" max="774" width="8.140625" style="76" customWidth="1"/>
    <col min="775" max="775" width="3.140625" style="76" customWidth="1"/>
    <col min="776" max="777" width="8.140625" style="76" customWidth="1"/>
    <col min="778" max="778" width="2.85546875" style="76" customWidth="1"/>
    <col min="779" max="779" width="8.140625" style="76" customWidth="1"/>
    <col min="780" max="780" width="8.42578125" style="76" customWidth="1"/>
    <col min="781" max="781" width="2.85546875" style="76" customWidth="1"/>
    <col min="782" max="783" width="8.140625" style="76" customWidth="1"/>
    <col min="784" max="784" width="2.85546875" style="76" customWidth="1"/>
    <col min="785" max="786" width="8.140625" style="76" customWidth="1"/>
    <col min="787" max="787" width="2.85546875" style="76" customWidth="1"/>
    <col min="788" max="788" width="4.85546875" style="76" customWidth="1"/>
    <col min="789" max="789" width="3.140625" style="76" customWidth="1"/>
    <col min="790" max="1024" width="8.85546875" style="76"/>
    <col min="1025" max="1025" width="35.85546875" style="76" customWidth="1"/>
    <col min="1026" max="1027" width="8.140625" style="76" customWidth="1"/>
    <col min="1028" max="1028" width="2.85546875" style="76" customWidth="1"/>
    <col min="1029" max="1029" width="8.42578125" style="76" customWidth="1"/>
    <col min="1030" max="1030" width="8.140625" style="76" customWidth="1"/>
    <col min="1031" max="1031" width="3.140625" style="76" customWidth="1"/>
    <col min="1032" max="1033" width="8.140625" style="76" customWidth="1"/>
    <col min="1034" max="1034" width="2.85546875" style="76" customWidth="1"/>
    <col min="1035" max="1035" width="8.140625" style="76" customWidth="1"/>
    <col min="1036" max="1036" width="8.42578125" style="76" customWidth="1"/>
    <col min="1037" max="1037" width="2.85546875" style="76" customWidth="1"/>
    <col min="1038" max="1039" width="8.140625" style="76" customWidth="1"/>
    <col min="1040" max="1040" width="2.85546875" style="76" customWidth="1"/>
    <col min="1041" max="1042" width="8.140625" style="76" customWidth="1"/>
    <col min="1043" max="1043" width="2.85546875" style="76" customWidth="1"/>
    <col min="1044" max="1044" width="4.85546875" style="76" customWidth="1"/>
    <col min="1045" max="1045" width="3.140625" style="76" customWidth="1"/>
    <col min="1046" max="1280" width="8.85546875" style="76"/>
    <col min="1281" max="1281" width="35.85546875" style="76" customWidth="1"/>
    <col min="1282" max="1283" width="8.140625" style="76" customWidth="1"/>
    <col min="1284" max="1284" width="2.85546875" style="76" customWidth="1"/>
    <col min="1285" max="1285" width="8.42578125" style="76" customWidth="1"/>
    <col min="1286" max="1286" width="8.140625" style="76" customWidth="1"/>
    <col min="1287" max="1287" width="3.140625" style="76" customWidth="1"/>
    <col min="1288" max="1289" width="8.140625" style="76" customWidth="1"/>
    <col min="1290" max="1290" width="2.85546875" style="76" customWidth="1"/>
    <col min="1291" max="1291" width="8.140625" style="76" customWidth="1"/>
    <col min="1292" max="1292" width="8.42578125" style="76" customWidth="1"/>
    <col min="1293" max="1293" width="2.85546875" style="76" customWidth="1"/>
    <col min="1294" max="1295" width="8.140625" style="76" customWidth="1"/>
    <col min="1296" max="1296" width="2.85546875" style="76" customWidth="1"/>
    <col min="1297" max="1298" width="8.140625" style="76" customWidth="1"/>
    <col min="1299" max="1299" width="2.85546875" style="76" customWidth="1"/>
    <col min="1300" max="1300" width="4.85546875" style="76" customWidth="1"/>
    <col min="1301" max="1301" width="3.140625" style="76" customWidth="1"/>
    <col min="1302" max="1536" width="8.85546875" style="76"/>
    <col min="1537" max="1537" width="35.85546875" style="76" customWidth="1"/>
    <col min="1538" max="1539" width="8.140625" style="76" customWidth="1"/>
    <col min="1540" max="1540" width="2.85546875" style="76" customWidth="1"/>
    <col min="1541" max="1541" width="8.42578125" style="76" customWidth="1"/>
    <col min="1542" max="1542" width="8.140625" style="76" customWidth="1"/>
    <col min="1543" max="1543" width="3.140625" style="76" customWidth="1"/>
    <col min="1544" max="1545" width="8.140625" style="76" customWidth="1"/>
    <col min="1546" max="1546" width="2.85546875" style="76" customWidth="1"/>
    <col min="1547" max="1547" width="8.140625" style="76" customWidth="1"/>
    <col min="1548" max="1548" width="8.42578125" style="76" customWidth="1"/>
    <col min="1549" max="1549" width="2.85546875" style="76" customWidth="1"/>
    <col min="1550" max="1551" width="8.140625" style="76" customWidth="1"/>
    <col min="1552" max="1552" width="2.85546875" style="76" customWidth="1"/>
    <col min="1553" max="1554" width="8.140625" style="76" customWidth="1"/>
    <col min="1555" max="1555" width="2.85546875" style="76" customWidth="1"/>
    <col min="1556" max="1556" width="4.85546875" style="76" customWidth="1"/>
    <col min="1557" max="1557" width="3.140625" style="76" customWidth="1"/>
    <col min="1558" max="1792" width="8.85546875" style="76"/>
    <col min="1793" max="1793" width="35.85546875" style="76" customWidth="1"/>
    <col min="1794" max="1795" width="8.140625" style="76" customWidth="1"/>
    <col min="1796" max="1796" width="2.85546875" style="76" customWidth="1"/>
    <col min="1797" max="1797" width="8.42578125" style="76" customWidth="1"/>
    <col min="1798" max="1798" width="8.140625" style="76" customWidth="1"/>
    <col min="1799" max="1799" width="3.140625" style="76" customWidth="1"/>
    <col min="1800" max="1801" width="8.140625" style="76" customWidth="1"/>
    <col min="1802" max="1802" width="2.85546875" style="76" customWidth="1"/>
    <col min="1803" max="1803" width="8.140625" style="76" customWidth="1"/>
    <col min="1804" max="1804" width="8.42578125" style="76" customWidth="1"/>
    <col min="1805" max="1805" width="2.85546875" style="76" customWidth="1"/>
    <col min="1806" max="1807" width="8.140625" style="76" customWidth="1"/>
    <col min="1808" max="1808" width="2.85546875" style="76" customWidth="1"/>
    <col min="1809" max="1810" width="8.140625" style="76" customWidth="1"/>
    <col min="1811" max="1811" width="2.85546875" style="76" customWidth="1"/>
    <col min="1812" max="1812" width="4.85546875" style="76" customWidth="1"/>
    <col min="1813" max="1813" width="3.140625" style="76" customWidth="1"/>
    <col min="1814" max="2048" width="8.85546875" style="76"/>
    <col min="2049" max="2049" width="35.85546875" style="76" customWidth="1"/>
    <col min="2050" max="2051" width="8.140625" style="76" customWidth="1"/>
    <col min="2052" max="2052" width="2.85546875" style="76" customWidth="1"/>
    <col min="2053" max="2053" width="8.42578125" style="76" customWidth="1"/>
    <col min="2054" max="2054" width="8.140625" style="76" customWidth="1"/>
    <col min="2055" max="2055" width="3.140625" style="76" customWidth="1"/>
    <col min="2056" max="2057" width="8.140625" style="76" customWidth="1"/>
    <col min="2058" max="2058" width="2.85546875" style="76" customWidth="1"/>
    <col min="2059" max="2059" width="8.140625" style="76" customWidth="1"/>
    <col min="2060" max="2060" width="8.42578125" style="76" customWidth="1"/>
    <col min="2061" max="2061" width="2.85546875" style="76" customWidth="1"/>
    <col min="2062" max="2063" width="8.140625" style="76" customWidth="1"/>
    <col min="2064" max="2064" width="2.85546875" style="76" customWidth="1"/>
    <col min="2065" max="2066" width="8.140625" style="76" customWidth="1"/>
    <col min="2067" max="2067" width="2.85546875" style="76" customWidth="1"/>
    <col min="2068" max="2068" width="4.85546875" style="76" customWidth="1"/>
    <col min="2069" max="2069" width="3.140625" style="76" customWidth="1"/>
    <col min="2070" max="2304" width="8.85546875" style="76"/>
    <col min="2305" max="2305" width="35.85546875" style="76" customWidth="1"/>
    <col min="2306" max="2307" width="8.140625" style="76" customWidth="1"/>
    <col min="2308" max="2308" width="2.85546875" style="76" customWidth="1"/>
    <col min="2309" max="2309" width="8.42578125" style="76" customWidth="1"/>
    <col min="2310" max="2310" width="8.140625" style="76" customWidth="1"/>
    <col min="2311" max="2311" width="3.140625" style="76" customWidth="1"/>
    <col min="2312" max="2313" width="8.140625" style="76" customWidth="1"/>
    <col min="2314" max="2314" width="2.85546875" style="76" customWidth="1"/>
    <col min="2315" max="2315" width="8.140625" style="76" customWidth="1"/>
    <col min="2316" max="2316" width="8.42578125" style="76" customWidth="1"/>
    <col min="2317" max="2317" width="2.85546875" style="76" customWidth="1"/>
    <col min="2318" max="2319" width="8.140625" style="76" customWidth="1"/>
    <col min="2320" max="2320" width="2.85546875" style="76" customWidth="1"/>
    <col min="2321" max="2322" width="8.140625" style="76" customWidth="1"/>
    <col min="2323" max="2323" width="2.85546875" style="76" customWidth="1"/>
    <col min="2324" max="2324" width="4.85546875" style="76" customWidth="1"/>
    <col min="2325" max="2325" width="3.140625" style="76" customWidth="1"/>
    <col min="2326" max="2560" width="8.85546875" style="76"/>
    <col min="2561" max="2561" width="35.85546875" style="76" customWidth="1"/>
    <col min="2562" max="2563" width="8.140625" style="76" customWidth="1"/>
    <col min="2564" max="2564" width="2.85546875" style="76" customWidth="1"/>
    <col min="2565" max="2565" width="8.42578125" style="76" customWidth="1"/>
    <col min="2566" max="2566" width="8.140625" style="76" customWidth="1"/>
    <col min="2567" max="2567" width="3.140625" style="76" customWidth="1"/>
    <col min="2568" max="2569" width="8.140625" style="76" customWidth="1"/>
    <col min="2570" max="2570" width="2.85546875" style="76" customWidth="1"/>
    <col min="2571" max="2571" width="8.140625" style="76" customWidth="1"/>
    <col min="2572" max="2572" width="8.42578125" style="76" customWidth="1"/>
    <col min="2573" max="2573" width="2.85546875" style="76" customWidth="1"/>
    <col min="2574" max="2575" width="8.140625" style="76" customWidth="1"/>
    <col min="2576" max="2576" width="2.85546875" style="76" customWidth="1"/>
    <col min="2577" max="2578" width="8.140625" style="76" customWidth="1"/>
    <col min="2579" max="2579" width="2.85546875" style="76" customWidth="1"/>
    <col min="2580" max="2580" width="4.85546875" style="76" customWidth="1"/>
    <col min="2581" max="2581" width="3.140625" style="76" customWidth="1"/>
    <col min="2582" max="2816" width="8.85546875" style="76"/>
    <col min="2817" max="2817" width="35.85546875" style="76" customWidth="1"/>
    <col min="2818" max="2819" width="8.140625" style="76" customWidth="1"/>
    <col min="2820" max="2820" width="2.85546875" style="76" customWidth="1"/>
    <col min="2821" max="2821" width="8.42578125" style="76" customWidth="1"/>
    <col min="2822" max="2822" width="8.140625" style="76" customWidth="1"/>
    <col min="2823" max="2823" width="3.140625" style="76" customWidth="1"/>
    <col min="2824" max="2825" width="8.140625" style="76" customWidth="1"/>
    <col min="2826" max="2826" width="2.85546875" style="76" customWidth="1"/>
    <col min="2827" max="2827" width="8.140625" style="76" customWidth="1"/>
    <col min="2828" max="2828" width="8.42578125" style="76" customWidth="1"/>
    <col min="2829" max="2829" width="2.85546875" style="76" customWidth="1"/>
    <col min="2830" max="2831" width="8.140625" style="76" customWidth="1"/>
    <col min="2832" max="2832" width="2.85546875" style="76" customWidth="1"/>
    <col min="2833" max="2834" width="8.140625" style="76" customWidth="1"/>
    <col min="2835" max="2835" width="2.85546875" style="76" customWidth="1"/>
    <col min="2836" max="2836" width="4.85546875" style="76" customWidth="1"/>
    <col min="2837" max="2837" width="3.140625" style="76" customWidth="1"/>
    <col min="2838" max="3072" width="8.85546875" style="76"/>
    <col min="3073" max="3073" width="35.85546875" style="76" customWidth="1"/>
    <col min="3074" max="3075" width="8.140625" style="76" customWidth="1"/>
    <col min="3076" max="3076" width="2.85546875" style="76" customWidth="1"/>
    <col min="3077" max="3077" width="8.42578125" style="76" customWidth="1"/>
    <col min="3078" max="3078" width="8.140625" style="76" customWidth="1"/>
    <col min="3079" max="3079" width="3.140625" style="76" customWidth="1"/>
    <col min="3080" max="3081" width="8.140625" style="76" customWidth="1"/>
    <col min="3082" max="3082" width="2.85546875" style="76" customWidth="1"/>
    <col min="3083" max="3083" width="8.140625" style="76" customWidth="1"/>
    <col min="3084" max="3084" width="8.42578125" style="76" customWidth="1"/>
    <col min="3085" max="3085" width="2.85546875" style="76" customWidth="1"/>
    <col min="3086" max="3087" width="8.140625" style="76" customWidth="1"/>
    <col min="3088" max="3088" width="2.85546875" style="76" customWidth="1"/>
    <col min="3089" max="3090" width="8.140625" style="76" customWidth="1"/>
    <col min="3091" max="3091" width="2.85546875" style="76" customWidth="1"/>
    <col min="3092" max="3092" width="4.85546875" style="76" customWidth="1"/>
    <col min="3093" max="3093" width="3.140625" style="76" customWidth="1"/>
    <col min="3094" max="3328" width="8.85546875" style="76"/>
    <col min="3329" max="3329" width="35.85546875" style="76" customWidth="1"/>
    <col min="3330" max="3331" width="8.140625" style="76" customWidth="1"/>
    <col min="3332" max="3332" width="2.85546875" style="76" customWidth="1"/>
    <col min="3333" max="3333" width="8.42578125" style="76" customWidth="1"/>
    <col min="3334" max="3334" width="8.140625" style="76" customWidth="1"/>
    <col min="3335" max="3335" width="3.140625" style="76" customWidth="1"/>
    <col min="3336" max="3337" width="8.140625" style="76" customWidth="1"/>
    <col min="3338" max="3338" width="2.85546875" style="76" customWidth="1"/>
    <col min="3339" max="3339" width="8.140625" style="76" customWidth="1"/>
    <col min="3340" max="3340" width="8.42578125" style="76" customWidth="1"/>
    <col min="3341" max="3341" width="2.85546875" style="76" customWidth="1"/>
    <col min="3342" max="3343" width="8.140625" style="76" customWidth="1"/>
    <col min="3344" max="3344" width="2.85546875" style="76" customWidth="1"/>
    <col min="3345" max="3346" width="8.140625" style="76" customWidth="1"/>
    <col min="3347" max="3347" width="2.85546875" style="76" customWidth="1"/>
    <col min="3348" max="3348" width="4.85546875" style="76" customWidth="1"/>
    <col min="3349" max="3349" width="3.140625" style="76" customWidth="1"/>
    <col min="3350" max="3584" width="8.85546875" style="76"/>
    <col min="3585" max="3585" width="35.85546875" style="76" customWidth="1"/>
    <col min="3586" max="3587" width="8.140625" style="76" customWidth="1"/>
    <col min="3588" max="3588" width="2.85546875" style="76" customWidth="1"/>
    <col min="3589" max="3589" width="8.42578125" style="76" customWidth="1"/>
    <col min="3590" max="3590" width="8.140625" style="76" customWidth="1"/>
    <col min="3591" max="3591" width="3.140625" style="76" customWidth="1"/>
    <col min="3592" max="3593" width="8.140625" style="76" customWidth="1"/>
    <col min="3594" max="3594" width="2.85546875" style="76" customWidth="1"/>
    <col min="3595" max="3595" width="8.140625" style="76" customWidth="1"/>
    <col min="3596" max="3596" width="8.42578125" style="76" customWidth="1"/>
    <col min="3597" max="3597" width="2.85546875" style="76" customWidth="1"/>
    <col min="3598" max="3599" width="8.140625" style="76" customWidth="1"/>
    <col min="3600" max="3600" width="2.85546875" style="76" customWidth="1"/>
    <col min="3601" max="3602" width="8.140625" style="76" customWidth="1"/>
    <col min="3603" max="3603" width="2.85546875" style="76" customWidth="1"/>
    <col min="3604" max="3604" width="4.85546875" style="76" customWidth="1"/>
    <col min="3605" max="3605" width="3.140625" style="76" customWidth="1"/>
    <col min="3606" max="3840" width="8.85546875" style="76"/>
    <col min="3841" max="3841" width="35.85546875" style="76" customWidth="1"/>
    <col min="3842" max="3843" width="8.140625" style="76" customWidth="1"/>
    <col min="3844" max="3844" width="2.85546875" style="76" customWidth="1"/>
    <col min="3845" max="3845" width="8.42578125" style="76" customWidth="1"/>
    <col min="3846" max="3846" width="8.140625" style="76" customWidth="1"/>
    <col min="3847" max="3847" width="3.140625" style="76" customWidth="1"/>
    <col min="3848" max="3849" width="8.140625" style="76" customWidth="1"/>
    <col min="3850" max="3850" width="2.85546875" style="76" customWidth="1"/>
    <col min="3851" max="3851" width="8.140625" style="76" customWidth="1"/>
    <col min="3852" max="3852" width="8.42578125" style="76" customWidth="1"/>
    <col min="3853" max="3853" width="2.85546875" style="76" customWidth="1"/>
    <col min="3854" max="3855" width="8.140625" style="76" customWidth="1"/>
    <col min="3856" max="3856" width="2.85546875" style="76" customWidth="1"/>
    <col min="3857" max="3858" width="8.140625" style="76" customWidth="1"/>
    <col min="3859" max="3859" width="2.85546875" style="76" customWidth="1"/>
    <col min="3860" max="3860" width="4.85546875" style="76" customWidth="1"/>
    <col min="3861" max="3861" width="3.140625" style="76" customWidth="1"/>
    <col min="3862" max="4096" width="8.85546875" style="76"/>
    <col min="4097" max="4097" width="35.85546875" style="76" customWidth="1"/>
    <col min="4098" max="4099" width="8.140625" style="76" customWidth="1"/>
    <col min="4100" max="4100" width="2.85546875" style="76" customWidth="1"/>
    <col min="4101" max="4101" width="8.42578125" style="76" customWidth="1"/>
    <col min="4102" max="4102" width="8.140625" style="76" customWidth="1"/>
    <col min="4103" max="4103" width="3.140625" style="76" customWidth="1"/>
    <col min="4104" max="4105" width="8.140625" style="76" customWidth="1"/>
    <col min="4106" max="4106" width="2.85546875" style="76" customWidth="1"/>
    <col min="4107" max="4107" width="8.140625" style="76" customWidth="1"/>
    <col min="4108" max="4108" width="8.42578125" style="76" customWidth="1"/>
    <col min="4109" max="4109" width="2.85546875" style="76" customWidth="1"/>
    <col min="4110" max="4111" width="8.140625" style="76" customWidth="1"/>
    <col min="4112" max="4112" width="2.85546875" style="76" customWidth="1"/>
    <col min="4113" max="4114" width="8.140625" style="76" customWidth="1"/>
    <col min="4115" max="4115" width="2.85546875" style="76" customWidth="1"/>
    <col min="4116" max="4116" width="4.85546875" style="76" customWidth="1"/>
    <col min="4117" max="4117" width="3.140625" style="76" customWidth="1"/>
    <col min="4118" max="4352" width="8.85546875" style="76"/>
    <col min="4353" max="4353" width="35.85546875" style="76" customWidth="1"/>
    <col min="4354" max="4355" width="8.140625" style="76" customWidth="1"/>
    <col min="4356" max="4356" width="2.85546875" style="76" customWidth="1"/>
    <col min="4357" max="4357" width="8.42578125" style="76" customWidth="1"/>
    <col min="4358" max="4358" width="8.140625" style="76" customWidth="1"/>
    <col min="4359" max="4359" width="3.140625" style="76" customWidth="1"/>
    <col min="4360" max="4361" width="8.140625" style="76" customWidth="1"/>
    <col min="4362" max="4362" width="2.85546875" style="76" customWidth="1"/>
    <col min="4363" max="4363" width="8.140625" style="76" customWidth="1"/>
    <col min="4364" max="4364" width="8.42578125" style="76" customWidth="1"/>
    <col min="4365" max="4365" width="2.85546875" style="76" customWidth="1"/>
    <col min="4366" max="4367" width="8.140625" style="76" customWidth="1"/>
    <col min="4368" max="4368" width="2.85546875" style="76" customWidth="1"/>
    <col min="4369" max="4370" width="8.140625" style="76" customWidth="1"/>
    <col min="4371" max="4371" width="2.85546875" style="76" customWidth="1"/>
    <col min="4372" max="4372" width="4.85546875" style="76" customWidth="1"/>
    <col min="4373" max="4373" width="3.140625" style="76" customWidth="1"/>
    <col min="4374" max="4608" width="8.85546875" style="76"/>
    <col min="4609" max="4609" width="35.85546875" style="76" customWidth="1"/>
    <col min="4610" max="4611" width="8.140625" style="76" customWidth="1"/>
    <col min="4612" max="4612" width="2.85546875" style="76" customWidth="1"/>
    <col min="4613" max="4613" width="8.42578125" style="76" customWidth="1"/>
    <col min="4614" max="4614" width="8.140625" style="76" customWidth="1"/>
    <col min="4615" max="4615" width="3.140625" style="76" customWidth="1"/>
    <col min="4616" max="4617" width="8.140625" style="76" customWidth="1"/>
    <col min="4618" max="4618" width="2.85546875" style="76" customWidth="1"/>
    <col min="4619" max="4619" width="8.140625" style="76" customWidth="1"/>
    <col min="4620" max="4620" width="8.42578125" style="76" customWidth="1"/>
    <col min="4621" max="4621" width="2.85546875" style="76" customWidth="1"/>
    <col min="4622" max="4623" width="8.140625" style="76" customWidth="1"/>
    <col min="4624" max="4624" width="2.85546875" style="76" customWidth="1"/>
    <col min="4625" max="4626" width="8.140625" style="76" customWidth="1"/>
    <col min="4627" max="4627" width="2.85546875" style="76" customWidth="1"/>
    <col min="4628" max="4628" width="4.85546875" style="76" customWidth="1"/>
    <col min="4629" max="4629" width="3.140625" style="76" customWidth="1"/>
    <col min="4630" max="4864" width="8.85546875" style="76"/>
    <col min="4865" max="4865" width="35.85546875" style="76" customWidth="1"/>
    <col min="4866" max="4867" width="8.140625" style="76" customWidth="1"/>
    <col min="4868" max="4868" width="2.85546875" style="76" customWidth="1"/>
    <col min="4869" max="4869" width="8.42578125" style="76" customWidth="1"/>
    <col min="4870" max="4870" width="8.140625" style="76" customWidth="1"/>
    <col min="4871" max="4871" width="3.140625" style="76" customWidth="1"/>
    <col min="4872" max="4873" width="8.140625" style="76" customWidth="1"/>
    <col min="4874" max="4874" width="2.85546875" style="76" customWidth="1"/>
    <col min="4875" max="4875" width="8.140625" style="76" customWidth="1"/>
    <col min="4876" max="4876" width="8.42578125" style="76" customWidth="1"/>
    <col min="4877" max="4877" width="2.85546875" style="76" customWidth="1"/>
    <col min="4878" max="4879" width="8.140625" style="76" customWidth="1"/>
    <col min="4880" max="4880" width="2.85546875" style="76" customWidth="1"/>
    <col min="4881" max="4882" width="8.140625" style="76" customWidth="1"/>
    <col min="4883" max="4883" width="2.85546875" style="76" customWidth="1"/>
    <col min="4884" max="4884" width="4.85546875" style="76" customWidth="1"/>
    <col min="4885" max="4885" width="3.140625" style="76" customWidth="1"/>
    <col min="4886" max="5120" width="8.85546875" style="76"/>
    <col min="5121" max="5121" width="35.85546875" style="76" customWidth="1"/>
    <col min="5122" max="5123" width="8.140625" style="76" customWidth="1"/>
    <col min="5124" max="5124" width="2.85546875" style="76" customWidth="1"/>
    <col min="5125" max="5125" width="8.42578125" style="76" customWidth="1"/>
    <col min="5126" max="5126" width="8.140625" style="76" customWidth="1"/>
    <col min="5127" max="5127" width="3.140625" style="76" customWidth="1"/>
    <col min="5128" max="5129" width="8.140625" style="76" customWidth="1"/>
    <col min="5130" max="5130" width="2.85546875" style="76" customWidth="1"/>
    <col min="5131" max="5131" width="8.140625" style="76" customWidth="1"/>
    <col min="5132" max="5132" width="8.42578125" style="76" customWidth="1"/>
    <col min="5133" max="5133" width="2.85546875" style="76" customWidth="1"/>
    <col min="5134" max="5135" width="8.140625" style="76" customWidth="1"/>
    <col min="5136" max="5136" width="2.85546875" style="76" customWidth="1"/>
    <col min="5137" max="5138" width="8.140625" style="76" customWidth="1"/>
    <col min="5139" max="5139" width="2.85546875" style="76" customWidth="1"/>
    <col min="5140" max="5140" width="4.85546875" style="76" customWidth="1"/>
    <col min="5141" max="5141" width="3.140625" style="76" customWidth="1"/>
    <col min="5142" max="5376" width="8.85546875" style="76"/>
    <col min="5377" max="5377" width="35.85546875" style="76" customWidth="1"/>
    <col min="5378" max="5379" width="8.140625" style="76" customWidth="1"/>
    <col min="5380" max="5380" width="2.85546875" style="76" customWidth="1"/>
    <col min="5381" max="5381" width="8.42578125" style="76" customWidth="1"/>
    <col min="5382" max="5382" width="8.140625" style="76" customWidth="1"/>
    <col min="5383" max="5383" width="3.140625" style="76" customWidth="1"/>
    <col min="5384" max="5385" width="8.140625" style="76" customWidth="1"/>
    <col min="5386" max="5386" width="2.85546875" style="76" customWidth="1"/>
    <col min="5387" max="5387" width="8.140625" style="76" customWidth="1"/>
    <col min="5388" max="5388" width="8.42578125" style="76" customWidth="1"/>
    <col min="5389" max="5389" width="2.85546875" style="76" customWidth="1"/>
    <col min="5390" max="5391" width="8.140625" style="76" customWidth="1"/>
    <col min="5392" max="5392" width="2.85546875" style="76" customWidth="1"/>
    <col min="5393" max="5394" width="8.140625" style="76" customWidth="1"/>
    <col min="5395" max="5395" width="2.85546875" style="76" customWidth="1"/>
    <col min="5396" max="5396" width="4.85546875" style="76" customWidth="1"/>
    <col min="5397" max="5397" width="3.140625" style="76" customWidth="1"/>
    <col min="5398" max="5632" width="8.85546875" style="76"/>
    <col min="5633" max="5633" width="35.85546875" style="76" customWidth="1"/>
    <col min="5634" max="5635" width="8.140625" style="76" customWidth="1"/>
    <col min="5636" max="5636" width="2.85546875" style="76" customWidth="1"/>
    <col min="5637" max="5637" width="8.42578125" style="76" customWidth="1"/>
    <col min="5638" max="5638" width="8.140625" style="76" customWidth="1"/>
    <col min="5639" max="5639" width="3.140625" style="76" customWidth="1"/>
    <col min="5640" max="5641" width="8.140625" style="76" customWidth="1"/>
    <col min="5642" max="5642" width="2.85546875" style="76" customWidth="1"/>
    <col min="5643" max="5643" width="8.140625" style="76" customWidth="1"/>
    <col min="5644" max="5644" width="8.42578125" style="76" customWidth="1"/>
    <col min="5645" max="5645" width="2.85546875" style="76" customWidth="1"/>
    <col min="5646" max="5647" width="8.140625" style="76" customWidth="1"/>
    <col min="5648" max="5648" width="2.85546875" style="76" customWidth="1"/>
    <col min="5649" max="5650" width="8.140625" style="76" customWidth="1"/>
    <col min="5651" max="5651" width="2.85546875" style="76" customWidth="1"/>
    <col min="5652" max="5652" width="4.85546875" style="76" customWidth="1"/>
    <col min="5653" max="5653" width="3.140625" style="76" customWidth="1"/>
    <col min="5654" max="5888" width="8.85546875" style="76"/>
    <col min="5889" max="5889" width="35.85546875" style="76" customWidth="1"/>
    <col min="5890" max="5891" width="8.140625" style="76" customWidth="1"/>
    <col min="5892" max="5892" width="2.85546875" style="76" customWidth="1"/>
    <col min="5893" max="5893" width="8.42578125" style="76" customWidth="1"/>
    <col min="5894" max="5894" width="8.140625" style="76" customWidth="1"/>
    <col min="5895" max="5895" width="3.140625" style="76" customWidth="1"/>
    <col min="5896" max="5897" width="8.140625" style="76" customWidth="1"/>
    <col min="5898" max="5898" width="2.85546875" style="76" customWidth="1"/>
    <col min="5899" max="5899" width="8.140625" style="76" customWidth="1"/>
    <col min="5900" max="5900" width="8.42578125" style="76" customWidth="1"/>
    <col min="5901" max="5901" width="2.85546875" style="76" customWidth="1"/>
    <col min="5902" max="5903" width="8.140625" style="76" customWidth="1"/>
    <col min="5904" max="5904" width="2.85546875" style="76" customWidth="1"/>
    <col min="5905" max="5906" width="8.140625" style="76" customWidth="1"/>
    <col min="5907" max="5907" width="2.85546875" style="76" customWidth="1"/>
    <col min="5908" max="5908" width="4.85546875" style="76" customWidth="1"/>
    <col min="5909" max="5909" width="3.140625" style="76" customWidth="1"/>
    <col min="5910" max="6144" width="8.85546875" style="76"/>
    <col min="6145" max="6145" width="35.85546875" style="76" customWidth="1"/>
    <col min="6146" max="6147" width="8.140625" style="76" customWidth="1"/>
    <col min="6148" max="6148" width="2.85546875" style="76" customWidth="1"/>
    <col min="6149" max="6149" width="8.42578125" style="76" customWidth="1"/>
    <col min="6150" max="6150" width="8.140625" style="76" customWidth="1"/>
    <col min="6151" max="6151" width="3.140625" style="76" customWidth="1"/>
    <col min="6152" max="6153" width="8.140625" style="76" customWidth="1"/>
    <col min="6154" max="6154" width="2.85546875" style="76" customWidth="1"/>
    <col min="6155" max="6155" width="8.140625" style="76" customWidth="1"/>
    <col min="6156" max="6156" width="8.42578125" style="76" customWidth="1"/>
    <col min="6157" max="6157" width="2.85546875" style="76" customWidth="1"/>
    <col min="6158" max="6159" width="8.140625" style="76" customWidth="1"/>
    <col min="6160" max="6160" width="2.85546875" style="76" customWidth="1"/>
    <col min="6161" max="6162" width="8.140625" style="76" customWidth="1"/>
    <col min="6163" max="6163" width="2.85546875" style="76" customWidth="1"/>
    <col min="6164" max="6164" width="4.85546875" style="76" customWidth="1"/>
    <col min="6165" max="6165" width="3.140625" style="76" customWidth="1"/>
    <col min="6166" max="6400" width="8.85546875" style="76"/>
    <col min="6401" max="6401" width="35.85546875" style="76" customWidth="1"/>
    <col min="6402" max="6403" width="8.140625" style="76" customWidth="1"/>
    <col min="6404" max="6404" width="2.85546875" style="76" customWidth="1"/>
    <col min="6405" max="6405" width="8.42578125" style="76" customWidth="1"/>
    <col min="6406" max="6406" width="8.140625" style="76" customWidth="1"/>
    <col min="6407" max="6407" width="3.140625" style="76" customWidth="1"/>
    <col min="6408" max="6409" width="8.140625" style="76" customWidth="1"/>
    <col min="6410" max="6410" width="2.85546875" style="76" customWidth="1"/>
    <col min="6411" max="6411" width="8.140625" style="76" customWidth="1"/>
    <col min="6412" max="6412" width="8.42578125" style="76" customWidth="1"/>
    <col min="6413" max="6413" width="2.85546875" style="76" customWidth="1"/>
    <col min="6414" max="6415" width="8.140625" style="76" customWidth="1"/>
    <col min="6416" max="6416" width="2.85546875" style="76" customWidth="1"/>
    <col min="6417" max="6418" width="8.140625" style="76" customWidth="1"/>
    <col min="6419" max="6419" width="2.85546875" style="76" customWidth="1"/>
    <col min="6420" max="6420" width="4.85546875" style="76" customWidth="1"/>
    <col min="6421" max="6421" width="3.140625" style="76" customWidth="1"/>
    <col min="6422" max="6656" width="8.85546875" style="76"/>
    <col min="6657" max="6657" width="35.85546875" style="76" customWidth="1"/>
    <col min="6658" max="6659" width="8.140625" style="76" customWidth="1"/>
    <col min="6660" max="6660" width="2.85546875" style="76" customWidth="1"/>
    <col min="6661" max="6661" width="8.42578125" style="76" customWidth="1"/>
    <col min="6662" max="6662" width="8.140625" style="76" customWidth="1"/>
    <col min="6663" max="6663" width="3.140625" style="76" customWidth="1"/>
    <col min="6664" max="6665" width="8.140625" style="76" customWidth="1"/>
    <col min="6666" max="6666" width="2.85546875" style="76" customWidth="1"/>
    <col min="6667" max="6667" width="8.140625" style="76" customWidth="1"/>
    <col min="6668" max="6668" width="8.42578125" style="76" customWidth="1"/>
    <col min="6669" max="6669" width="2.85546875" style="76" customWidth="1"/>
    <col min="6670" max="6671" width="8.140625" style="76" customWidth="1"/>
    <col min="6672" max="6672" width="2.85546875" style="76" customWidth="1"/>
    <col min="6673" max="6674" width="8.140625" style="76" customWidth="1"/>
    <col min="6675" max="6675" width="2.85546875" style="76" customWidth="1"/>
    <col min="6676" max="6676" width="4.85546875" style="76" customWidth="1"/>
    <col min="6677" max="6677" width="3.140625" style="76" customWidth="1"/>
    <col min="6678" max="6912" width="8.85546875" style="76"/>
    <col min="6913" max="6913" width="35.85546875" style="76" customWidth="1"/>
    <col min="6914" max="6915" width="8.140625" style="76" customWidth="1"/>
    <col min="6916" max="6916" width="2.85546875" style="76" customWidth="1"/>
    <col min="6917" max="6917" width="8.42578125" style="76" customWidth="1"/>
    <col min="6918" max="6918" width="8.140625" style="76" customWidth="1"/>
    <col min="6919" max="6919" width="3.140625" style="76" customWidth="1"/>
    <col min="6920" max="6921" width="8.140625" style="76" customWidth="1"/>
    <col min="6922" max="6922" width="2.85546875" style="76" customWidth="1"/>
    <col min="6923" max="6923" width="8.140625" style="76" customWidth="1"/>
    <col min="6924" max="6924" width="8.42578125" style="76" customWidth="1"/>
    <col min="6925" max="6925" width="2.85546875" style="76" customWidth="1"/>
    <col min="6926" max="6927" width="8.140625" style="76" customWidth="1"/>
    <col min="6928" max="6928" width="2.85546875" style="76" customWidth="1"/>
    <col min="6929" max="6930" width="8.140625" style="76" customWidth="1"/>
    <col min="6931" max="6931" width="2.85546875" style="76" customWidth="1"/>
    <col min="6932" max="6932" width="4.85546875" style="76" customWidth="1"/>
    <col min="6933" max="6933" width="3.140625" style="76" customWidth="1"/>
    <col min="6934" max="7168" width="8.85546875" style="76"/>
    <col min="7169" max="7169" width="35.85546875" style="76" customWidth="1"/>
    <col min="7170" max="7171" width="8.140625" style="76" customWidth="1"/>
    <col min="7172" max="7172" width="2.85546875" style="76" customWidth="1"/>
    <col min="7173" max="7173" width="8.42578125" style="76" customWidth="1"/>
    <col min="7174" max="7174" width="8.140625" style="76" customWidth="1"/>
    <col min="7175" max="7175" width="3.140625" style="76" customWidth="1"/>
    <col min="7176" max="7177" width="8.140625" style="76" customWidth="1"/>
    <col min="7178" max="7178" width="2.85546875" style="76" customWidth="1"/>
    <col min="7179" max="7179" width="8.140625" style="76" customWidth="1"/>
    <col min="7180" max="7180" width="8.42578125" style="76" customWidth="1"/>
    <col min="7181" max="7181" width="2.85546875" style="76" customWidth="1"/>
    <col min="7182" max="7183" width="8.140625" style="76" customWidth="1"/>
    <col min="7184" max="7184" width="2.85546875" style="76" customWidth="1"/>
    <col min="7185" max="7186" width="8.140625" style="76" customWidth="1"/>
    <col min="7187" max="7187" width="2.85546875" style="76" customWidth="1"/>
    <col min="7188" max="7188" width="4.85546875" style="76" customWidth="1"/>
    <col min="7189" max="7189" width="3.140625" style="76" customWidth="1"/>
    <col min="7190" max="7424" width="8.85546875" style="76"/>
    <col min="7425" max="7425" width="35.85546875" style="76" customWidth="1"/>
    <col min="7426" max="7427" width="8.140625" style="76" customWidth="1"/>
    <col min="7428" max="7428" width="2.85546875" style="76" customWidth="1"/>
    <col min="7429" max="7429" width="8.42578125" style="76" customWidth="1"/>
    <col min="7430" max="7430" width="8.140625" style="76" customWidth="1"/>
    <col min="7431" max="7431" width="3.140625" style="76" customWidth="1"/>
    <col min="7432" max="7433" width="8.140625" style="76" customWidth="1"/>
    <col min="7434" max="7434" width="2.85546875" style="76" customWidth="1"/>
    <col min="7435" max="7435" width="8.140625" style="76" customWidth="1"/>
    <col min="7436" max="7436" width="8.42578125" style="76" customWidth="1"/>
    <col min="7437" max="7437" width="2.85546875" style="76" customWidth="1"/>
    <col min="7438" max="7439" width="8.140625" style="76" customWidth="1"/>
    <col min="7440" max="7440" width="2.85546875" style="76" customWidth="1"/>
    <col min="7441" max="7442" width="8.140625" style="76" customWidth="1"/>
    <col min="7443" max="7443" width="2.85546875" style="76" customWidth="1"/>
    <col min="7444" max="7444" width="4.85546875" style="76" customWidth="1"/>
    <col min="7445" max="7445" width="3.140625" style="76" customWidth="1"/>
    <col min="7446" max="7680" width="8.85546875" style="76"/>
    <col min="7681" max="7681" width="35.85546875" style="76" customWidth="1"/>
    <col min="7682" max="7683" width="8.140625" style="76" customWidth="1"/>
    <col min="7684" max="7684" width="2.85546875" style="76" customWidth="1"/>
    <col min="7685" max="7685" width="8.42578125" style="76" customWidth="1"/>
    <col min="7686" max="7686" width="8.140625" style="76" customWidth="1"/>
    <col min="7687" max="7687" width="3.140625" style="76" customWidth="1"/>
    <col min="7688" max="7689" width="8.140625" style="76" customWidth="1"/>
    <col min="7690" max="7690" width="2.85546875" style="76" customWidth="1"/>
    <col min="7691" max="7691" width="8.140625" style="76" customWidth="1"/>
    <col min="7692" max="7692" width="8.42578125" style="76" customWidth="1"/>
    <col min="7693" max="7693" width="2.85546875" style="76" customWidth="1"/>
    <col min="7694" max="7695" width="8.140625" style="76" customWidth="1"/>
    <col min="7696" max="7696" width="2.85546875" style="76" customWidth="1"/>
    <col min="7697" max="7698" width="8.140625" style="76" customWidth="1"/>
    <col min="7699" max="7699" width="2.85546875" style="76" customWidth="1"/>
    <col min="7700" max="7700" width="4.85546875" style="76" customWidth="1"/>
    <col min="7701" max="7701" width="3.140625" style="76" customWidth="1"/>
    <col min="7702" max="7936" width="8.85546875" style="76"/>
    <col min="7937" max="7937" width="35.85546875" style="76" customWidth="1"/>
    <col min="7938" max="7939" width="8.140625" style="76" customWidth="1"/>
    <col min="7940" max="7940" width="2.85546875" style="76" customWidth="1"/>
    <col min="7941" max="7941" width="8.42578125" style="76" customWidth="1"/>
    <col min="7942" max="7942" width="8.140625" style="76" customWidth="1"/>
    <col min="7943" max="7943" width="3.140625" style="76" customWidth="1"/>
    <col min="7944" max="7945" width="8.140625" style="76" customWidth="1"/>
    <col min="7946" max="7946" width="2.85546875" style="76" customWidth="1"/>
    <col min="7947" max="7947" width="8.140625" style="76" customWidth="1"/>
    <col min="7948" max="7948" width="8.42578125" style="76" customWidth="1"/>
    <col min="7949" max="7949" width="2.85546875" style="76" customWidth="1"/>
    <col min="7950" max="7951" width="8.140625" style="76" customWidth="1"/>
    <col min="7952" max="7952" width="2.85546875" style="76" customWidth="1"/>
    <col min="7953" max="7954" width="8.140625" style="76" customWidth="1"/>
    <col min="7955" max="7955" width="2.85546875" style="76" customWidth="1"/>
    <col min="7956" max="7956" width="4.85546875" style="76" customWidth="1"/>
    <col min="7957" max="7957" width="3.140625" style="76" customWidth="1"/>
    <col min="7958" max="8192" width="8.85546875" style="76"/>
    <col min="8193" max="8193" width="35.85546875" style="76" customWidth="1"/>
    <col min="8194" max="8195" width="8.140625" style="76" customWidth="1"/>
    <col min="8196" max="8196" width="2.85546875" style="76" customWidth="1"/>
    <col min="8197" max="8197" width="8.42578125" style="76" customWidth="1"/>
    <col min="8198" max="8198" width="8.140625" style="76" customWidth="1"/>
    <col min="8199" max="8199" width="3.140625" style="76" customWidth="1"/>
    <col min="8200" max="8201" width="8.140625" style="76" customWidth="1"/>
    <col min="8202" max="8202" width="2.85546875" style="76" customWidth="1"/>
    <col min="8203" max="8203" width="8.140625" style="76" customWidth="1"/>
    <col min="8204" max="8204" width="8.42578125" style="76" customWidth="1"/>
    <col min="8205" max="8205" width="2.85546875" style="76" customWidth="1"/>
    <col min="8206" max="8207" width="8.140625" style="76" customWidth="1"/>
    <col min="8208" max="8208" width="2.85546875" style="76" customWidth="1"/>
    <col min="8209" max="8210" width="8.140625" style="76" customWidth="1"/>
    <col min="8211" max="8211" width="2.85546875" style="76" customWidth="1"/>
    <col min="8212" max="8212" width="4.85546875" style="76" customWidth="1"/>
    <col min="8213" max="8213" width="3.140625" style="76" customWidth="1"/>
    <col min="8214" max="8448" width="8.85546875" style="76"/>
    <col min="8449" max="8449" width="35.85546875" style="76" customWidth="1"/>
    <col min="8450" max="8451" width="8.140625" style="76" customWidth="1"/>
    <col min="8452" max="8452" width="2.85546875" style="76" customWidth="1"/>
    <col min="8453" max="8453" width="8.42578125" style="76" customWidth="1"/>
    <col min="8454" max="8454" width="8.140625" style="76" customWidth="1"/>
    <col min="8455" max="8455" width="3.140625" style="76" customWidth="1"/>
    <col min="8456" max="8457" width="8.140625" style="76" customWidth="1"/>
    <col min="8458" max="8458" width="2.85546875" style="76" customWidth="1"/>
    <col min="8459" max="8459" width="8.140625" style="76" customWidth="1"/>
    <col min="8460" max="8460" width="8.42578125" style="76" customWidth="1"/>
    <col min="8461" max="8461" width="2.85546875" style="76" customWidth="1"/>
    <col min="8462" max="8463" width="8.140625" style="76" customWidth="1"/>
    <col min="8464" max="8464" width="2.85546875" style="76" customWidth="1"/>
    <col min="8465" max="8466" width="8.140625" style="76" customWidth="1"/>
    <col min="8467" max="8467" width="2.85546875" style="76" customWidth="1"/>
    <col min="8468" max="8468" width="4.85546875" style="76" customWidth="1"/>
    <col min="8469" max="8469" width="3.140625" style="76" customWidth="1"/>
    <col min="8470" max="8704" width="8.85546875" style="76"/>
    <col min="8705" max="8705" width="35.85546875" style="76" customWidth="1"/>
    <col min="8706" max="8707" width="8.140625" style="76" customWidth="1"/>
    <col min="8708" max="8708" width="2.85546875" style="76" customWidth="1"/>
    <col min="8709" max="8709" width="8.42578125" style="76" customWidth="1"/>
    <col min="8710" max="8710" width="8.140625" style="76" customWidth="1"/>
    <col min="8711" max="8711" width="3.140625" style="76" customWidth="1"/>
    <col min="8712" max="8713" width="8.140625" style="76" customWidth="1"/>
    <col min="8714" max="8714" width="2.85546875" style="76" customWidth="1"/>
    <col min="8715" max="8715" width="8.140625" style="76" customWidth="1"/>
    <col min="8716" max="8716" width="8.42578125" style="76" customWidth="1"/>
    <col min="8717" max="8717" width="2.85546875" style="76" customWidth="1"/>
    <col min="8718" max="8719" width="8.140625" style="76" customWidth="1"/>
    <col min="8720" max="8720" width="2.85546875" style="76" customWidth="1"/>
    <col min="8721" max="8722" width="8.140625" style="76" customWidth="1"/>
    <col min="8723" max="8723" width="2.85546875" style="76" customWidth="1"/>
    <col min="8724" max="8724" width="4.85546875" style="76" customWidth="1"/>
    <col min="8725" max="8725" width="3.140625" style="76" customWidth="1"/>
    <col min="8726" max="8960" width="8.85546875" style="76"/>
    <col min="8961" max="8961" width="35.85546875" style="76" customWidth="1"/>
    <col min="8962" max="8963" width="8.140625" style="76" customWidth="1"/>
    <col min="8964" max="8964" width="2.85546875" style="76" customWidth="1"/>
    <col min="8965" max="8965" width="8.42578125" style="76" customWidth="1"/>
    <col min="8966" max="8966" width="8.140625" style="76" customWidth="1"/>
    <col min="8967" max="8967" width="3.140625" style="76" customWidth="1"/>
    <col min="8968" max="8969" width="8.140625" style="76" customWidth="1"/>
    <col min="8970" max="8970" width="2.85546875" style="76" customWidth="1"/>
    <col min="8971" max="8971" width="8.140625" style="76" customWidth="1"/>
    <col min="8972" max="8972" width="8.42578125" style="76" customWidth="1"/>
    <col min="8973" max="8973" width="2.85546875" style="76" customWidth="1"/>
    <col min="8974" max="8975" width="8.140625" style="76" customWidth="1"/>
    <col min="8976" max="8976" width="2.85546875" style="76" customWidth="1"/>
    <col min="8977" max="8978" width="8.140625" style="76" customWidth="1"/>
    <col min="8979" max="8979" width="2.85546875" style="76" customWidth="1"/>
    <col min="8980" max="8980" width="4.85546875" style="76" customWidth="1"/>
    <col min="8981" max="8981" width="3.140625" style="76" customWidth="1"/>
    <col min="8982" max="9216" width="8.85546875" style="76"/>
    <col min="9217" max="9217" width="35.85546875" style="76" customWidth="1"/>
    <col min="9218" max="9219" width="8.140625" style="76" customWidth="1"/>
    <col min="9220" max="9220" width="2.85546875" style="76" customWidth="1"/>
    <col min="9221" max="9221" width="8.42578125" style="76" customWidth="1"/>
    <col min="9222" max="9222" width="8.140625" style="76" customWidth="1"/>
    <col min="9223" max="9223" width="3.140625" style="76" customWidth="1"/>
    <col min="9224" max="9225" width="8.140625" style="76" customWidth="1"/>
    <col min="9226" max="9226" width="2.85546875" style="76" customWidth="1"/>
    <col min="9227" max="9227" width="8.140625" style="76" customWidth="1"/>
    <col min="9228" max="9228" width="8.42578125" style="76" customWidth="1"/>
    <col min="9229" max="9229" width="2.85546875" style="76" customWidth="1"/>
    <col min="9230" max="9231" width="8.140625" style="76" customWidth="1"/>
    <col min="9232" max="9232" width="2.85546875" style="76" customWidth="1"/>
    <col min="9233" max="9234" width="8.140625" style="76" customWidth="1"/>
    <col min="9235" max="9235" width="2.85546875" style="76" customWidth="1"/>
    <col min="9236" max="9236" width="4.85546875" style="76" customWidth="1"/>
    <col min="9237" max="9237" width="3.140625" style="76" customWidth="1"/>
    <col min="9238" max="9472" width="8.85546875" style="76"/>
    <col min="9473" max="9473" width="35.85546875" style="76" customWidth="1"/>
    <col min="9474" max="9475" width="8.140625" style="76" customWidth="1"/>
    <col min="9476" max="9476" width="2.85546875" style="76" customWidth="1"/>
    <col min="9477" max="9477" width="8.42578125" style="76" customWidth="1"/>
    <col min="9478" max="9478" width="8.140625" style="76" customWidth="1"/>
    <col min="9479" max="9479" width="3.140625" style="76" customWidth="1"/>
    <col min="9480" max="9481" width="8.140625" style="76" customWidth="1"/>
    <col min="9482" max="9482" width="2.85546875" style="76" customWidth="1"/>
    <col min="9483" max="9483" width="8.140625" style="76" customWidth="1"/>
    <col min="9484" max="9484" width="8.42578125" style="76" customWidth="1"/>
    <col min="9485" max="9485" width="2.85546875" style="76" customWidth="1"/>
    <col min="9486" max="9487" width="8.140625" style="76" customWidth="1"/>
    <col min="9488" max="9488" width="2.85546875" style="76" customWidth="1"/>
    <col min="9489" max="9490" width="8.140625" style="76" customWidth="1"/>
    <col min="9491" max="9491" width="2.85546875" style="76" customWidth="1"/>
    <col min="9492" max="9492" width="4.85546875" style="76" customWidth="1"/>
    <col min="9493" max="9493" width="3.140625" style="76" customWidth="1"/>
    <col min="9494" max="9728" width="8.85546875" style="76"/>
    <col min="9729" max="9729" width="35.85546875" style="76" customWidth="1"/>
    <col min="9730" max="9731" width="8.140625" style="76" customWidth="1"/>
    <col min="9732" max="9732" width="2.85546875" style="76" customWidth="1"/>
    <col min="9733" max="9733" width="8.42578125" style="76" customWidth="1"/>
    <col min="9734" max="9734" width="8.140625" style="76" customWidth="1"/>
    <col min="9735" max="9735" width="3.140625" style="76" customWidth="1"/>
    <col min="9736" max="9737" width="8.140625" style="76" customWidth="1"/>
    <col min="9738" max="9738" width="2.85546875" style="76" customWidth="1"/>
    <col min="9739" max="9739" width="8.140625" style="76" customWidth="1"/>
    <col min="9740" max="9740" width="8.42578125" style="76" customWidth="1"/>
    <col min="9741" max="9741" width="2.85546875" style="76" customWidth="1"/>
    <col min="9742" max="9743" width="8.140625" style="76" customWidth="1"/>
    <col min="9744" max="9744" width="2.85546875" style="76" customWidth="1"/>
    <col min="9745" max="9746" width="8.140625" style="76" customWidth="1"/>
    <col min="9747" max="9747" width="2.85546875" style="76" customWidth="1"/>
    <col min="9748" max="9748" width="4.85546875" style="76" customWidth="1"/>
    <col min="9749" max="9749" width="3.140625" style="76" customWidth="1"/>
    <col min="9750" max="9984" width="8.85546875" style="76"/>
    <col min="9985" max="9985" width="35.85546875" style="76" customWidth="1"/>
    <col min="9986" max="9987" width="8.140625" style="76" customWidth="1"/>
    <col min="9988" max="9988" width="2.85546875" style="76" customWidth="1"/>
    <col min="9989" max="9989" width="8.42578125" style="76" customWidth="1"/>
    <col min="9990" max="9990" width="8.140625" style="76" customWidth="1"/>
    <col min="9991" max="9991" width="3.140625" style="76" customWidth="1"/>
    <col min="9992" max="9993" width="8.140625" style="76" customWidth="1"/>
    <col min="9994" max="9994" width="2.85546875" style="76" customWidth="1"/>
    <col min="9995" max="9995" width="8.140625" style="76" customWidth="1"/>
    <col min="9996" max="9996" width="8.42578125" style="76" customWidth="1"/>
    <col min="9997" max="9997" width="2.85546875" style="76" customWidth="1"/>
    <col min="9998" max="9999" width="8.140625" style="76" customWidth="1"/>
    <col min="10000" max="10000" width="2.85546875" style="76" customWidth="1"/>
    <col min="10001" max="10002" width="8.140625" style="76" customWidth="1"/>
    <col min="10003" max="10003" width="2.85546875" style="76" customWidth="1"/>
    <col min="10004" max="10004" width="4.85546875" style="76" customWidth="1"/>
    <col min="10005" max="10005" width="3.140625" style="76" customWidth="1"/>
    <col min="10006" max="10240" width="8.85546875" style="76"/>
    <col min="10241" max="10241" width="35.85546875" style="76" customWidth="1"/>
    <col min="10242" max="10243" width="8.140625" style="76" customWidth="1"/>
    <col min="10244" max="10244" width="2.85546875" style="76" customWidth="1"/>
    <col min="10245" max="10245" width="8.42578125" style="76" customWidth="1"/>
    <col min="10246" max="10246" width="8.140625" style="76" customWidth="1"/>
    <col min="10247" max="10247" width="3.140625" style="76" customWidth="1"/>
    <col min="10248" max="10249" width="8.140625" style="76" customWidth="1"/>
    <col min="10250" max="10250" width="2.85546875" style="76" customWidth="1"/>
    <col min="10251" max="10251" width="8.140625" style="76" customWidth="1"/>
    <col min="10252" max="10252" width="8.42578125" style="76" customWidth="1"/>
    <col min="10253" max="10253" width="2.85546875" style="76" customWidth="1"/>
    <col min="10254" max="10255" width="8.140625" style="76" customWidth="1"/>
    <col min="10256" max="10256" width="2.85546875" style="76" customWidth="1"/>
    <col min="10257" max="10258" width="8.140625" style="76" customWidth="1"/>
    <col min="10259" max="10259" width="2.85546875" style="76" customWidth="1"/>
    <col min="10260" max="10260" width="4.85546875" style="76" customWidth="1"/>
    <col min="10261" max="10261" width="3.140625" style="76" customWidth="1"/>
    <col min="10262" max="10496" width="8.85546875" style="76"/>
    <col min="10497" max="10497" width="35.85546875" style="76" customWidth="1"/>
    <col min="10498" max="10499" width="8.140625" style="76" customWidth="1"/>
    <col min="10500" max="10500" width="2.85546875" style="76" customWidth="1"/>
    <col min="10501" max="10501" width="8.42578125" style="76" customWidth="1"/>
    <col min="10502" max="10502" width="8.140625" style="76" customWidth="1"/>
    <col min="10503" max="10503" width="3.140625" style="76" customWidth="1"/>
    <col min="10504" max="10505" width="8.140625" style="76" customWidth="1"/>
    <col min="10506" max="10506" width="2.85546875" style="76" customWidth="1"/>
    <col min="10507" max="10507" width="8.140625" style="76" customWidth="1"/>
    <col min="10508" max="10508" width="8.42578125" style="76" customWidth="1"/>
    <col min="10509" max="10509" width="2.85546875" style="76" customWidth="1"/>
    <col min="10510" max="10511" width="8.140625" style="76" customWidth="1"/>
    <col min="10512" max="10512" width="2.85546875" style="76" customWidth="1"/>
    <col min="10513" max="10514" width="8.140625" style="76" customWidth="1"/>
    <col min="10515" max="10515" width="2.85546875" style="76" customWidth="1"/>
    <col min="10516" max="10516" width="4.85546875" style="76" customWidth="1"/>
    <col min="10517" max="10517" width="3.140625" style="76" customWidth="1"/>
    <col min="10518" max="10752" width="8.85546875" style="76"/>
    <col min="10753" max="10753" width="35.85546875" style="76" customWidth="1"/>
    <col min="10754" max="10755" width="8.140625" style="76" customWidth="1"/>
    <col min="10756" max="10756" width="2.85546875" style="76" customWidth="1"/>
    <col min="10757" max="10757" width="8.42578125" style="76" customWidth="1"/>
    <col min="10758" max="10758" width="8.140625" style="76" customWidth="1"/>
    <col min="10759" max="10759" width="3.140625" style="76" customWidth="1"/>
    <col min="10760" max="10761" width="8.140625" style="76" customWidth="1"/>
    <col min="10762" max="10762" width="2.85546875" style="76" customWidth="1"/>
    <col min="10763" max="10763" width="8.140625" style="76" customWidth="1"/>
    <col min="10764" max="10764" width="8.42578125" style="76" customWidth="1"/>
    <col min="10765" max="10765" width="2.85546875" style="76" customWidth="1"/>
    <col min="10766" max="10767" width="8.140625" style="76" customWidth="1"/>
    <col min="10768" max="10768" width="2.85546875" style="76" customWidth="1"/>
    <col min="10769" max="10770" width="8.140625" style="76" customWidth="1"/>
    <col min="10771" max="10771" width="2.85546875" style="76" customWidth="1"/>
    <col min="10772" max="10772" width="4.85546875" style="76" customWidth="1"/>
    <col min="10773" max="10773" width="3.140625" style="76" customWidth="1"/>
    <col min="10774" max="11008" width="8.85546875" style="76"/>
    <col min="11009" max="11009" width="35.85546875" style="76" customWidth="1"/>
    <col min="11010" max="11011" width="8.140625" style="76" customWidth="1"/>
    <col min="11012" max="11012" width="2.85546875" style="76" customWidth="1"/>
    <col min="11013" max="11013" width="8.42578125" style="76" customWidth="1"/>
    <col min="11014" max="11014" width="8.140625" style="76" customWidth="1"/>
    <col min="11015" max="11015" width="3.140625" style="76" customWidth="1"/>
    <col min="11016" max="11017" width="8.140625" style="76" customWidth="1"/>
    <col min="11018" max="11018" width="2.85546875" style="76" customWidth="1"/>
    <col min="11019" max="11019" width="8.140625" style="76" customWidth="1"/>
    <col min="11020" max="11020" width="8.42578125" style="76" customWidth="1"/>
    <col min="11021" max="11021" width="2.85546875" style="76" customWidth="1"/>
    <col min="11022" max="11023" width="8.140625" style="76" customWidth="1"/>
    <col min="11024" max="11024" width="2.85546875" style="76" customWidth="1"/>
    <col min="11025" max="11026" width="8.140625" style="76" customWidth="1"/>
    <col min="11027" max="11027" width="2.85546875" style="76" customWidth="1"/>
    <col min="11028" max="11028" width="4.85546875" style="76" customWidth="1"/>
    <col min="11029" max="11029" width="3.140625" style="76" customWidth="1"/>
    <col min="11030" max="11264" width="8.85546875" style="76"/>
    <col min="11265" max="11265" width="35.85546875" style="76" customWidth="1"/>
    <col min="11266" max="11267" width="8.140625" style="76" customWidth="1"/>
    <col min="11268" max="11268" width="2.85546875" style="76" customWidth="1"/>
    <col min="11269" max="11269" width="8.42578125" style="76" customWidth="1"/>
    <col min="11270" max="11270" width="8.140625" style="76" customWidth="1"/>
    <col min="11271" max="11271" width="3.140625" style="76" customWidth="1"/>
    <col min="11272" max="11273" width="8.140625" style="76" customWidth="1"/>
    <col min="11274" max="11274" width="2.85546875" style="76" customWidth="1"/>
    <col min="11275" max="11275" width="8.140625" style="76" customWidth="1"/>
    <col min="11276" max="11276" width="8.42578125" style="76" customWidth="1"/>
    <col min="11277" max="11277" width="2.85546875" style="76" customWidth="1"/>
    <col min="11278" max="11279" width="8.140625" style="76" customWidth="1"/>
    <col min="11280" max="11280" width="2.85546875" style="76" customWidth="1"/>
    <col min="11281" max="11282" width="8.140625" style="76" customWidth="1"/>
    <col min="11283" max="11283" width="2.85546875" style="76" customWidth="1"/>
    <col min="11284" max="11284" width="4.85546875" style="76" customWidth="1"/>
    <col min="11285" max="11285" width="3.140625" style="76" customWidth="1"/>
    <col min="11286" max="11520" width="8.85546875" style="76"/>
    <col min="11521" max="11521" width="35.85546875" style="76" customWidth="1"/>
    <col min="11522" max="11523" width="8.140625" style="76" customWidth="1"/>
    <col min="11524" max="11524" width="2.85546875" style="76" customWidth="1"/>
    <col min="11525" max="11525" width="8.42578125" style="76" customWidth="1"/>
    <col min="11526" max="11526" width="8.140625" style="76" customWidth="1"/>
    <col min="11527" max="11527" width="3.140625" style="76" customWidth="1"/>
    <col min="11528" max="11529" width="8.140625" style="76" customWidth="1"/>
    <col min="11530" max="11530" width="2.85546875" style="76" customWidth="1"/>
    <col min="11531" max="11531" width="8.140625" style="76" customWidth="1"/>
    <col min="11532" max="11532" width="8.42578125" style="76" customWidth="1"/>
    <col min="11533" max="11533" width="2.85546875" style="76" customWidth="1"/>
    <col min="11534" max="11535" width="8.140625" style="76" customWidth="1"/>
    <col min="11536" max="11536" width="2.85546875" style="76" customWidth="1"/>
    <col min="11537" max="11538" width="8.140625" style="76" customWidth="1"/>
    <col min="11539" max="11539" width="2.85546875" style="76" customWidth="1"/>
    <col min="11540" max="11540" width="4.85546875" style="76" customWidth="1"/>
    <col min="11541" max="11541" width="3.140625" style="76" customWidth="1"/>
    <col min="11542" max="11776" width="8.85546875" style="76"/>
    <col min="11777" max="11777" width="35.85546875" style="76" customWidth="1"/>
    <col min="11778" max="11779" width="8.140625" style="76" customWidth="1"/>
    <col min="11780" max="11780" width="2.85546875" style="76" customWidth="1"/>
    <col min="11781" max="11781" width="8.42578125" style="76" customWidth="1"/>
    <col min="11782" max="11782" width="8.140625" style="76" customWidth="1"/>
    <col min="11783" max="11783" width="3.140625" style="76" customWidth="1"/>
    <col min="11784" max="11785" width="8.140625" style="76" customWidth="1"/>
    <col min="11786" max="11786" width="2.85546875" style="76" customWidth="1"/>
    <col min="11787" max="11787" width="8.140625" style="76" customWidth="1"/>
    <col min="11788" max="11788" width="8.42578125" style="76" customWidth="1"/>
    <col min="11789" max="11789" width="2.85546875" style="76" customWidth="1"/>
    <col min="11790" max="11791" width="8.140625" style="76" customWidth="1"/>
    <col min="11792" max="11792" width="2.85546875" style="76" customWidth="1"/>
    <col min="11793" max="11794" width="8.140625" style="76" customWidth="1"/>
    <col min="11795" max="11795" width="2.85546875" style="76" customWidth="1"/>
    <col min="11796" max="11796" width="4.85546875" style="76" customWidth="1"/>
    <col min="11797" max="11797" width="3.140625" style="76" customWidth="1"/>
    <col min="11798" max="12032" width="8.85546875" style="76"/>
    <col min="12033" max="12033" width="35.85546875" style="76" customWidth="1"/>
    <col min="12034" max="12035" width="8.140625" style="76" customWidth="1"/>
    <col min="12036" max="12036" width="2.85546875" style="76" customWidth="1"/>
    <col min="12037" max="12037" width="8.42578125" style="76" customWidth="1"/>
    <col min="12038" max="12038" width="8.140625" style="76" customWidth="1"/>
    <col min="12039" max="12039" width="3.140625" style="76" customWidth="1"/>
    <col min="12040" max="12041" width="8.140625" style="76" customWidth="1"/>
    <col min="12042" max="12042" width="2.85546875" style="76" customWidth="1"/>
    <col min="12043" max="12043" width="8.140625" style="76" customWidth="1"/>
    <col min="12044" max="12044" width="8.42578125" style="76" customWidth="1"/>
    <col min="12045" max="12045" width="2.85546875" style="76" customWidth="1"/>
    <col min="12046" max="12047" width="8.140625" style="76" customWidth="1"/>
    <col min="12048" max="12048" width="2.85546875" style="76" customWidth="1"/>
    <col min="12049" max="12050" width="8.140625" style="76" customWidth="1"/>
    <col min="12051" max="12051" width="2.85546875" style="76" customWidth="1"/>
    <col min="12052" max="12052" width="4.85546875" style="76" customWidth="1"/>
    <col min="12053" max="12053" width="3.140625" style="76" customWidth="1"/>
    <col min="12054" max="12288" width="8.85546875" style="76"/>
    <col min="12289" max="12289" width="35.85546875" style="76" customWidth="1"/>
    <col min="12290" max="12291" width="8.140625" style="76" customWidth="1"/>
    <col min="12292" max="12292" width="2.85546875" style="76" customWidth="1"/>
    <col min="12293" max="12293" width="8.42578125" style="76" customWidth="1"/>
    <col min="12294" max="12294" width="8.140625" style="76" customWidth="1"/>
    <col min="12295" max="12295" width="3.140625" style="76" customWidth="1"/>
    <col min="12296" max="12297" width="8.140625" style="76" customWidth="1"/>
    <col min="12298" max="12298" width="2.85546875" style="76" customWidth="1"/>
    <col min="12299" max="12299" width="8.140625" style="76" customWidth="1"/>
    <col min="12300" max="12300" width="8.42578125" style="76" customWidth="1"/>
    <col min="12301" max="12301" width="2.85546875" style="76" customWidth="1"/>
    <col min="12302" max="12303" width="8.140625" style="76" customWidth="1"/>
    <col min="12304" max="12304" width="2.85546875" style="76" customWidth="1"/>
    <col min="12305" max="12306" width="8.140625" style="76" customWidth="1"/>
    <col min="12307" max="12307" width="2.85546875" style="76" customWidth="1"/>
    <col min="12308" max="12308" width="4.85546875" style="76" customWidth="1"/>
    <col min="12309" max="12309" width="3.140625" style="76" customWidth="1"/>
    <col min="12310" max="12544" width="8.85546875" style="76"/>
    <col min="12545" max="12545" width="35.85546875" style="76" customWidth="1"/>
    <col min="12546" max="12547" width="8.140625" style="76" customWidth="1"/>
    <col min="12548" max="12548" width="2.85546875" style="76" customWidth="1"/>
    <col min="12549" max="12549" width="8.42578125" style="76" customWidth="1"/>
    <col min="12550" max="12550" width="8.140625" style="76" customWidth="1"/>
    <col min="12551" max="12551" width="3.140625" style="76" customWidth="1"/>
    <col min="12552" max="12553" width="8.140625" style="76" customWidth="1"/>
    <col min="12554" max="12554" width="2.85546875" style="76" customWidth="1"/>
    <col min="12555" max="12555" width="8.140625" style="76" customWidth="1"/>
    <col min="12556" max="12556" width="8.42578125" style="76" customWidth="1"/>
    <col min="12557" max="12557" width="2.85546875" style="76" customWidth="1"/>
    <col min="12558" max="12559" width="8.140625" style="76" customWidth="1"/>
    <col min="12560" max="12560" width="2.85546875" style="76" customWidth="1"/>
    <col min="12561" max="12562" width="8.140625" style="76" customWidth="1"/>
    <col min="12563" max="12563" width="2.85546875" style="76" customWidth="1"/>
    <col min="12564" max="12564" width="4.85546875" style="76" customWidth="1"/>
    <col min="12565" max="12565" width="3.140625" style="76" customWidth="1"/>
    <col min="12566" max="12800" width="8.85546875" style="76"/>
    <col min="12801" max="12801" width="35.85546875" style="76" customWidth="1"/>
    <col min="12802" max="12803" width="8.140625" style="76" customWidth="1"/>
    <col min="12804" max="12804" width="2.85546875" style="76" customWidth="1"/>
    <col min="12805" max="12805" width="8.42578125" style="76" customWidth="1"/>
    <col min="12806" max="12806" width="8.140625" style="76" customWidth="1"/>
    <col min="12807" max="12807" width="3.140625" style="76" customWidth="1"/>
    <col min="12808" max="12809" width="8.140625" style="76" customWidth="1"/>
    <col min="12810" max="12810" width="2.85546875" style="76" customWidth="1"/>
    <col min="12811" max="12811" width="8.140625" style="76" customWidth="1"/>
    <col min="12812" max="12812" width="8.42578125" style="76" customWidth="1"/>
    <col min="12813" max="12813" width="2.85546875" style="76" customWidth="1"/>
    <col min="12814" max="12815" width="8.140625" style="76" customWidth="1"/>
    <col min="12816" max="12816" width="2.85546875" style="76" customWidth="1"/>
    <col min="12817" max="12818" width="8.140625" style="76" customWidth="1"/>
    <col min="12819" max="12819" width="2.85546875" style="76" customWidth="1"/>
    <col min="12820" max="12820" width="4.85546875" style="76" customWidth="1"/>
    <col min="12821" max="12821" width="3.140625" style="76" customWidth="1"/>
    <col min="12822" max="13056" width="8.85546875" style="76"/>
    <col min="13057" max="13057" width="35.85546875" style="76" customWidth="1"/>
    <col min="13058" max="13059" width="8.140625" style="76" customWidth="1"/>
    <col min="13060" max="13060" width="2.85546875" style="76" customWidth="1"/>
    <col min="13061" max="13061" width="8.42578125" style="76" customWidth="1"/>
    <col min="13062" max="13062" width="8.140625" style="76" customWidth="1"/>
    <col min="13063" max="13063" width="3.140625" style="76" customWidth="1"/>
    <col min="13064" max="13065" width="8.140625" style="76" customWidth="1"/>
    <col min="13066" max="13066" width="2.85546875" style="76" customWidth="1"/>
    <col min="13067" max="13067" width="8.140625" style="76" customWidth="1"/>
    <col min="13068" max="13068" width="8.42578125" style="76" customWidth="1"/>
    <col min="13069" max="13069" width="2.85546875" style="76" customWidth="1"/>
    <col min="13070" max="13071" width="8.140625" style="76" customWidth="1"/>
    <col min="13072" max="13072" width="2.85546875" style="76" customWidth="1"/>
    <col min="13073" max="13074" width="8.140625" style="76" customWidth="1"/>
    <col min="13075" max="13075" width="2.85546875" style="76" customWidth="1"/>
    <col min="13076" max="13076" width="4.85546875" style="76" customWidth="1"/>
    <col min="13077" max="13077" width="3.140625" style="76" customWidth="1"/>
    <col min="13078" max="13312" width="8.85546875" style="76"/>
    <col min="13313" max="13313" width="35.85546875" style="76" customWidth="1"/>
    <col min="13314" max="13315" width="8.140625" style="76" customWidth="1"/>
    <col min="13316" max="13316" width="2.85546875" style="76" customWidth="1"/>
    <col min="13317" max="13317" width="8.42578125" style="76" customWidth="1"/>
    <col min="13318" max="13318" width="8.140625" style="76" customWidth="1"/>
    <col min="13319" max="13319" width="3.140625" style="76" customWidth="1"/>
    <col min="13320" max="13321" width="8.140625" style="76" customWidth="1"/>
    <col min="13322" max="13322" width="2.85546875" style="76" customWidth="1"/>
    <col min="13323" max="13323" width="8.140625" style="76" customWidth="1"/>
    <col min="13324" max="13324" width="8.42578125" style="76" customWidth="1"/>
    <col min="13325" max="13325" width="2.85546875" style="76" customWidth="1"/>
    <col min="13326" max="13327" width="8.140625" style="76" customWidth="1"/>
    <col min="13328" max="13328" width="2.85546875" style="76" customWidth="1"/>
    <col min="13329" max="13330" width="8.140625" style="76" customWidth="1"/>
    <col min="13331" max="13331" width="2.85546875" style="76" customWidth="1"/>
    <col min="13332" max="13332" width="4.85546875" style="76" customWidth="1"/>
    <col min="13333" max="13333" width="3.140625" style="76" customWidth="1"/>
    <col min="13334" max="13568" width="8.85546875" style="76"/>
    <col min="13569" max="13569" width="35.85546875" style="76" customWidth="1"/>
    <col min="13570" max="13571" width="8.140625" style="76" customWidth="1"/>
    <col min="13572" max="13572" width="2.85546875" style="76" customWidth="1"/>
    <col min="13573" max="13573" width="8.42578125" style="76" customWidth="1"/>
    <col min="13574" max="13574" width="8.140625" style="76" customWidth="1"/>
    <col min="13575" max="13575" width="3.140625" style="76" customWidth="1"/>
    <col min="13576" max="13577" width="8.140625" style="76" customWidth="1"/>
    <col min="13578" max="13578" width="2.85546875" style="76" customWidth="1"/>
    <col min="13579" max="13579" width="8.140625" style="76" customWidth="1"/>
    <col min="13580" max="13580" width="8.42578125" style="76" customWidth="1"/>
    <col min="13581" max="13581" width="2.85546875" style="76" customWidth="1"/>
    <col min="13582" max="13583" width="8.140625" style="76" customWidth="1"/>
    <col min="13584" max="13584" width="2.85546875" style="76" customWidth="1"/>
    <col min="13585" max="13586" width="8.140625" style="76" customWidth="1"/>
    <col min="13587" max="13587" width="2.85546875" style="76" customWidth="1"/>
    <col min="13588" max="13588" width="4.85546875" style="76" customWidth="1"/>
    <col min="13589" max="13589" width="3.140625" style="76" customWidth="1"/>
    <col min="13590" max="13824" width="8.85546875" style="76"/>
    <col min="13825" max="13825" width="35.85546875" style="76" customWidth="1"/>
    <col min="13826" max="13827" width="8.140625" style="76" customWidth="1"/>
    <col min="13828" max="13828" width="2.85546875" style="76" customWidth="1"/>
    <col min="13829" max="13829" width="8.42578125" style="76" customWidth="1"/>
    <col min="13830" max="13830" width="8.140625" style="76" customWidth="1"/>
    <col min="13831" max="13831" width="3.140625" style="76" customWidth="1"/>
    <col min="13832" max="13833" width="8.140625" style="76" customWidth="1"/>
    <col min="13834" max="13834" width="2.85546875" style="76" customWidth="1"/>
    <col min="13835" max="13835" width="8.140625" style="76" customWidth="1"/>
    <col min="13836" max="13836" width="8.42578125" style="76" customWidth="1"/>
    <col min="13837" max="13837" width="2.85546875" style="76" customWidth="1"/>
    <col min="13838" max="13839" width="8.140625" style="76" customWidth="1"/>
    <col min="13840" max="13840" width="2.85546875" style="76" customWidth="1"/>
    <col min="13841" max="13842" width="8.140625" style="76" customWidth="1"/>
    <col min="13843" max="13843" width="2.85546875" style="76" customWidth="1"/>
    <col min="13844" max="13844" width="4.85546875" style="76" customWidth="1"/>
    <col min="13845" max="13845" width="3.140625" style="76" customWidth="1"/>
    <col min="13846" max="14080" width="8.85546875" style="76"/>
    <col min="14081" max="14081" width="35.85546875" style="76" customWidth="1"/>
    <col min="14082" max="14083" width="8.140625" style="76" customWidth="1"/>
    <col min="14084" max="14084" width="2.85546875" style="76" customWidth="1"/>
    <col min="14085" max="14085" width="8.42578125" style="76" customWidth="1"/>
    <col min="14086" max="14086" width="8.140625" style="76" customWidth="1"/>
    <col min="14087" max="14087" width="3.140625" style="76" customWidth="1"/>
    <col min="14088" max="14089" width="8.140625" style="76" customWidth="1"/>
    <col min="14090" max="14090" width="2.85546875" style="76" customWidth="1"/>
    <col min="14091" max="14091" width="8.140625" style="76" customWidth="1"/>
    <col min="14092" max="14092" width="8.42578125" style="76" customWidth="1"/>
    <col min="14093" max="14093" width="2.85546875" style="76" customWidth="1"/>
    <col min="14094" max="14095" width="8.140625" style="76" customWidth="1"/>
    <col min="14096" max="14096" width="2.85546875" style="76" customWidth="1"/>
    <col min="14097" max="14098" width="8.140625" style="76" customWidth="1"/>
    <col min="14099" max="14099" width="2.85546875" style="76" customWidth="1"/>
    <col min="14100" max="14100" width="4.85546875" style="76" customWidth="1"/>
    <col min="14101" max="14101" width="3.140625" style="76" customWidth="1"/>
    <col min="14102" max="14336" width="8.85546875" style="76"/>
    <col min="14337" max="14337" width="35.85546875" style="76" customWidth="1"/>
    <col min="14338" max="14339" width="8.140625" style="76" customWidth="1"/>
    <col min="14340" max="14340" width="2.85546875" style="76" customWidth="1"/>
    <col min="14341" max="14341" width="8.42578125" style="76" customWidth="1"/>
    <col min="14342" max="14342" width="8.140625" style="76" customWidth="1"/>
    <col min="14343" max="14343" width="3.140625" style="76" customWidth="1"/>
    <col min="14344" max="14345" width="8.140625" style="76" customWidth="1"/>
    <col min="14346" max="14346" width="2.85546875" style="76" customWidth="1"/>
    <col min="14347" max="14347" width="8.140625" style="76" customWidth="1"/>
    <col min="14348" max="14348" width="8.42578125" style="76" customWidth="1"/>
    <col min="14349" max="14349" width="2.85546875" style="76" customWidth="1"/>
    <col min="14350" max="14351" width="8.140625" style="76" customWidth="1"/>
    <col min="14352" max="14352" width="2.85546875" style="76" customWidth="1"/>
    <col min="14353" max="14354" width="8.140625" style="76" customWidth="1"/>
    <col min="14355" max="14355" width="2.85546875" style="76" customWidth="1"/>
    <col min="14356" max="14356" width="4.85546875" style="76" customWidth="1"/>
    <col min="14357" max="14357" width="3.140625" style="76" customWidth="1"/>
    <col min="14358" max="14592" width="8.85546875" style="76"/>
    <col min="14593" max="14593" width="35.85546875" style="76" customWidth="1"/>
    <col min="14594" max="14595" width="8.140625" style="76" customWidth="1"/>
    <col min="14596" max="14596" width="2.85546875" style="76" customWidth="1"/>
    <col min="14597" max="14597" width="8.42578125" style="76" customWidth="1"/>
    <col min="14598" max="14598" width="8.140625" style="76" customWidth="1"/>
    <col min="14599" max="14599" width="3.140625" style="76" customWidth="1"/>
    <col min="14600" max="14601" width="8.140625" style="76" customWidth="1"/>
    <col min="14602" max="14602" width="2.85546875" style="76" customWidth="1"/>
    <col min="14603" max="14603" width="8.140625" style="76" customWidth="1"/>
    <col min="14604" max="14604" width="8.42578125" style="76" customWidth="1"/>
    <col min="14605" max="14605" width="2.85546875" style="76" customWidth="1"/>
    <col min="14606" max="14607" width="8.140625" style="76" customWidth="1"/>
    <col min="14608" max="14608" width="2.85546875" style="76" customWidth="1"/>
    <col min="14609" max="14610" width="8.140625" style="76" customWidth="1"/>
    <col min="14611" max="14611" width="2.85546875" style="76" customWidth="1"/>
    <col min="14612" max="14612" width="4.85546875" style="76" customWidth="1"/>
    <col min="14613" max="14613" width="3.140625" style="76" customWidth="1"/>
    <col min="14614" max="14848" width="8.85546875" style="76"/>
    <col min="14849" max="14849" width="35.85546875" style="76" customWidth="1"/>
    <col min="14850" max="14851" width="8.140625" style="76" customWidth="1"/>
    <col min="14852" max="14852" width="2.85546875" style="76" customWidth="1"/>
    <col min="14853" max="14853" width="8.42578125" style="76" customWidth="1"/>
    <col min="14854" max="14854" width="8.140625" style="76" customWidth="1"/>
    <col min="14855" max="14855" width="3.140625" style="76" customWidth="1"/>
    <col min="14856" max="14857" width="8.140625" style="76" customWidth="1"/>
    <col min="14858" max="14858" width="2.85546875" style="76" customWidth="1"/>
    <col min="14859" max="14859" width="8.140625" style="76" customWidth="1"/>
    <col min="14860" max="14860" width="8.42578125" style="76" customWidth="1"/>
    <col min="14861" max="14861" width="2.85546875" style="76" customWidth="1"/>
    <col min="14862" max="14863" width="8.140625" style="76" customWidth="1"/>
    <col min="14864" max="14864" width="2.85546875" style="76" customWidth="1"/>
    <col min="14865" max="14866" width="8.140625" style="76" customWidth="1"/>
    <col min="14867" max="14867" width="2.85546875" style="76" customWidth="1"/>
    <col min="14868" max="14868" width="4.85546875" style="76" customWidth="1"/>
    <col min="14869" max="14869" width="3.140625" style="76" customWidth="1"/>
    <col min="14870" max="15104" width="8.85546875" style="76"/>
    <col min="15105" max="15105" width="35.85546875" style="76" customWidth="1"/>
    <col min="15106" max="15107" width="8.140625" style="76" customWidth="1"/>
    <col min="15108" max="15108" width="2.85546875" style="76" customWidth="1"/>
    <col min="15109" max="15109" width="8.42578125" style="76" customWidth="1"/>
    <col min="15110" max="15110" width="8.140625" style="76" customWidth="1"/>
    <col min="15111" max="15111" width="3.140625" style="76" customWidth="1"/>
    <col min="15112" max="15113" width="8.140625" style="76" customWidth="1"/>
    <col min="15114" max="15114" width="2.85546875" style="76" customWidth="1"/>
    <col min="15115" max="15115" width="8.140625" style="76" customWidth="1"/>
    <col min="15116" max="15116" width="8.42578125" style="76" customWidth="1"/>
    <col min="15117" max="15117" width="2.85546875" style="76" customWidth="1"/>
    <col min="15118" max="15119" width="8.140625" style="76" customWidth="1"/>
    <col min="15120" max="15120" width="2.85546875" style="76" customWidth="1"/>
    <col min="15121" max="15122" width="8.140625" style="76" customWidth="1"/>
    <col min="15123" max="15123" width="2.85546875" style="76" customWidth="1"/>
    <col min="15124" max="15124" width="4.85546875" style="76" customWidth="1"/>
    <col min="15125" max="15125" width="3.140625" style="76" customWidth="1"/>
    <col min="15126" max="15360" width="8.85546875" style="76"/>
    <col min="15361" max="15361" width="35.85546875" style="76" customWidth="1"/>
    <col min="15362" max="15363" width="8.140625" style="76" customWidth="1"/>
    <col min="15364" max="15364" width="2.85546875" style="76" customWidth="1"/>
    <col min="15365" max="15365" width="8.42578125" style="76" customWidth="1"/>
    <col min="15366" max="15366" width="8.140625" style="76" customWidth="1"/>
    <col min="15367" max="15367" width="3.140625" style="76" customWidth="1"/>
    <col min="15368" max="15369" width="8.140625" style="76" customWidth="1"/>
    <col min="15370" max="15370" width="2.85546875" style="76" customWidth="1"/>
    <col min="15371" max="15371" width="8.140625" style="76" customWidth="1"/>
    <col min="15372" max="15372" width="8.42578125" style="76" customWidth="1"/>
    <col min="15373" max="15373" width="2.85546875" style="76" customWidth="1"/>
    <col min="15374" max="15375" width="8.140625" style="76" customWidth="1"/>
    <col min="15376" max="15376" width="2.85546875" style="76" customWidth="1"/>
    <col min="15377" max="15378" width="8.140625" style="76" customWidth="1"/>
    <col min="15379" max="15379" width="2.85546875" style="76" customWidth="1"/>
    <col min="15380" max="15380" width="4.85546875" style="76" customWidth="1"/>
    <col min="15381" max="15381" width="3.140625" style="76" customWidth="1"/>
    <col min="15382" max="15616" width="8.85546875" style="76"/>
    <col min="15617" max="15617" width="35.85546875" style="76" customWidth="1"/>
    <col min="15618" max="15619" width="8.140625" style="76" customWidth="1"/>
    <col min="15620" max="15620" width="2.85546875" style="76" customWidth="1"/>
    <col min="15621" max="15621" width="8.42578125" style="76" customWidth="1"/>
    <col min="15622" max="15622" width="8.140625" style="76" customWidth="1"/>
    <col min="15623" max="15623" width="3.140625" style="76" customWidth="1"/>
    <col min="15624" max="15625" width="8.140625" style="76" customWidth="1"/>
    <col min="15626" max="15626" width="2.85546875" style="76" customWidth="1"/>
    <col min="15627" max="15627" width="8.140625" style="76" customWidth="1"/>
    <col min="15628" max="15628" width="8.42578125" style="76" customWidth="1"/>
    <col min="15629" max="15629" width="2.85546875" style="76" customWidth="1"/>
    <col min="15630" max="15631" width="8.140625" style="76" customWidth="1"/>
    <col min="15632" max="15632" width="2.85546875" style="76" customWidth="1"/>
    <col min="15633" max="15634" width="8.140625" style="76" customWidth="1"/>
    <col min="15635" max="15635" width="2.85546875" style="76" customWidth="1"/>
    <col min="15636" max="15636" width="4.85546875" style="76" customWidth="1"/>
    <col min="15637" max="15637" width="3.140625" style="76" customWidth="1"/>
    <col min="15638" max="15872" width="8.85546875" style="76"/>
    <col min="15873" max="15873" width="35.85546875" style="76" customWidth="1"/>
    <col min="15874" max="15875" width="8.140625" style="76" customWidth="1"/>
    <col min="15876" max="15876" width="2.85546875" style="76" customWidth="1"/>
    <col min="15877" max="15877" width="8.42578125" style="76" customWidth="1"/>
    <col min="15878" max="15878" width="8.140625" style="76" customWidth="1"/>
    <col min="15879" max="15879" width="3.140625" style="76" customWidth="1"/>
    <col min="15880" max="15881" width="8.140625" style="76" customWidth="1"/>
    <col min="15882" max="15882" width="2.85546875" style="76" customWidth="1"/>
    <col min="15883" max="15883" width="8.140625" style="76" customWidth="1"/>
    <col min="15884" max="15884" width="8.42578125" style="76" customWidth="1"/>
    <col min="15885" max="15885" width="2.85546875" style="76" customWidth="1"/>
    <col min="15886" max="15887" width="8.140625" style="76" customWidth="1"/>
    <col min="15888" max="15888" width="2.85546875" style="76" customWidth="1"/>
    <col min="15889" max="15890" width="8.140625" style="76" customWidth="1"/>
    <col min="15891" max="15891" width="2.85546875" style="76" customWidth="1"/>
    <col min="15892" max="15892" width="4.85546875" style="76" customWidth="1"/>
    <col min="15893" max="15893" width="3.140625" style="76" customWidth="1"/>
    <col min="15894" max="16128" width="8.85546875" style="76"/>
    <col min="16129" max="16129" width="35.85546875" style="76" customWidth="1"/>
    <col min="16130" max="16131" width="8.140625" style="76" customWidth="1"/>
    <col min="16132" max="16132" width="2.85546875" style="76" customWidth="1"/>
    <col min="16133" max="16133" width="8.42578125" style="76" customWidth="1"/>
    <col min="16134" max="16134" width="8.140625" style="76" customWidth="1"/>
    <col min="16135" max="16135" width="3.140625" style="76" customWidth="1"/>
    <col min="16136" max="16137" width="8.140625" style="76" customWidth="1"/>
    <col min="16138" max="16138" width="2.85546875" style="76" customWidth="1"/>
    <col min="16139" max="16139" width="8.140625" style="76" customWidth="1"/>
    <col min="16140" max="16140" width="8.42578125" style="76" customWidth="1"/>
    <col min="16141" max="16141" width="2.85546875" style="76" customWidth="1"/>
    <col min="16142" max="16143" width="8.140625" style="76" customWidth="1"/>
    <col min="16144" max="16144" width="2.85546875" style="76" customWidth="1"/>
    <col min="16145" max="16146" width="8.140625" style="76" customWidth="1"/>
    <col min="16147" max="16147" width="2.85546875" style="76" customWidth="1"/>
    <col min="16148" max="16148" width="4.85546875" style="76" customWidth="1"/>
    <col min="16149" max="16149" width="3.140625" style="76" customWidth="1"/>
    <col min="16150" max="16384" width="8.85546875" style="76"/>
  </cols>
  <sheetData>
    <row r="1" spans="1:21">
      <c r="A1" s="76" t="s">
        <v>78</v>
      </c>
      <c r="F1" s="76"/>
      <c r="H1" s="76"/>
    </row>
    <row r="2" spans="1:21">
      <c r="A2" s="76" t="s">
        <v>79</v>
      </c>
    </row>
    <row r="3" spans="1:21" ht="9.9499999999999993" customHeight="1"/>
    <row r="4" spans="1:21">
      <c r="A4" s="115" t="s">
        <v>624</v>
      </c>
    </row>
    <row r="5" spans="1:21" ht="9.9499999999999993" customHeight="1" thickBot="1">
      <c r="S5" s="96"/>
    </row>
    <row r="6" spans="1:21">
      <c r="A6" s="116"/>
      <c r="B6" s="134"/>
      <c r="C6" s="135"/>
      <c r="D6" s="116"/>
      <c r="E6" s="134"/>
      <c r="F6" s="135"/>
      <c r="G6" s="116"/>
      <c r="H6" s="134"/>
      <c r="I6" s="135"/>
      <c r="J6" s="116"/>
      <c r="K6" s="134"/>
      <c r="L6" s="135"/>
      <c r="M6" s="116"/>
      <c r="N6" s="134"/>
      <c r="O6" s="135"/>
      <c r="P6" s="116"/>
      <c r="Q6" s="134"/>
      <c r="R6" s="135"/>
      <c r="S6" s="135"/>
    </row>
    <row r="7" spans="1:21" ht="14.25">
      <c r="A7" s="76" t="s">
        <v>585</v>
      </c>
      <c r="B7" s="132" t="s">
        <v>184</v>
      </c>
      <c r="E7" s="132" t="s">
        <v>240</v>
      </c>
      <c r="H7" s="132" t="s">
        <v>241</v>
      </c>
      <c r="K7" s="132" t="s">
        <v>242</v>
      </c>
      <c r="N7" s="132" t="s">
        <v>243</v>
      </c>
      <c r="Q7" s="132" t="s">
        <v>244</v>
      </c>
    </row>
    <row r="8" spans="1:21">
      <c r="A8" s="76" t="s">
        <v>586</v>
      </c>
      <c r="B8" s="136" t="s">
        <v>162</v>
      </c>
      <c r="C8" s="137" t="s">
        <v>163</v>
      </c>
      <c r="E8" s="136" t="s">
        <v>162</v>
      </c>
      <c r="F8" s="137" t="s">
        <v>163</v>
      </c>
      <c r="H8" s="136" t="s">
        <v>162</v>
      </c>
      <c r="I8" s="137" t="s">
        <v>163</v>
      </c>
      <c r="K8" s="136" t="s">
        <v>162</v>
      </c>
      <c r="L8" s="137" t="s">
        <v>163</v>
      </c>
      <c r="N8" s="136" t="s">
        <v>162</v>
      </c>
      <c r="O8" s="137" t="s">
        <v>163</v>
      </c>
      <c r="Q8" s="136" t="s">
        <v>162</v>
      </c>
      <c r="R8" s="137" t="s">
        <v>163</v>
      </c>
    </row>
    <row r="9" spans="1:21" ht="13.5" thickBot="1">
      <c r="A9" s="123"/>
      <c r="B9" s="138"/>
      <c r="C9" s="139"/>
      <c r="D9" s="123"/>
      <c r="E9" s="138"/>
      <c r="F9" s="139"/>
      <c r="G9" s="123"/>
      <c r="H9" s="138"/>
      <c r="I9" s="139"/>
      <c r="J9" s="123"/>
      <c r="K9" s="138"/>
      <c r="L9" s="139"/>
      <c r="M9" s="123"/>
      <c r="N9" s="138"/>
      <c r="O9" s="139"/>
      <c r="P9" s="123"/>
      <c r="Q9" s="138"/>
      <c r="R9" s="139"/>
      <c r="S9" s="139"/>
    </row>
    <row r="10" spans="1:21" ht="9.9499999999999993" customHeight="1">
      <c r="S10" s="96"/>
    </row>
    <row r="11" spans="1:21" ht="13.35" customHeight="1">
      <c r="A11" s="127" t="s">
        <v>153</v>
      </c>
      <c r="B11" s="140">
        <f t="shared" ref="B11:B74" si="0">IF($A11&lt;&gt;0,E11+H11+K11+N11+Q11,"")</f>
        <v>2069</v>
      </c>
      <c r="C11" s="141">
        <f>C15+C21+C78+C83</f>
        <v>100</v>
      </c>
      <c r="D11" s="142" t="s">
        <v>77</v>
      </c>
      <c r="E11" s="140">
        <f>IF($A11&lt;&gt;0,E13+E83,"")</f>
        <v>1667</v>
      </c>
      <c r="F11" s="141">
        <f>IF($A11&lt;&gt;0,E11/$B11*100,"")</f>
        <v>80.570323827936193</v>
      </c>
      <c r="G11" s="142"/>
      <c r="H11" s="140">
        <f>IF($A11&lt;&gt;0,H13+H83,"")</f>
        <v>349</v>
      </c>
      <c r="I11" s="141">
        <f>IF($A11&lt;&gt;0,H11/$B11*100,"")</f>
        <v>16.868052199130016</v>
      </c>
      <c r="J11" s="142"/>
      <c r="K11" s="140">
        <f>IF($A11&lt;&gt;0,K13+K83,"")</f>
        <v>37</v>
      </c>
      <c r="L11" s="141">
        <f>IF($A11&lt;&gt;0,K11/$B11*100,"")</f>
        <v>1.7883035282745288</v>
      </c>
      <c r="M11" s="142"/>
      <c r="N11" s="140">
        <f>IF($A11&lt;&gt;0,N13+N83,"")</f>
        <v>8</v>
      </c>
      <c r="O11" s="141">
        <f>IF($A11&lt;&gt;0,N11/$B11*100,"")</f>
        <v>0.38666022232962782</v>
      </c>
      <c r="P11" s="142"/>
      <c r="Q11" s="140">
        <f>IF($A11&lt;&gt;0,Q13+Q83,"")</f>
        <v>8</v>
      </c>
      <c r="R11" s="143">
        <f t="shared" ref="R11:R74" si="1">IF($A11&lt;&gt;0,Q11/$B11*100,"")</f>
        <v>0.38666022232962782</v>
      </c>
    </row>
    <row r="12" spans="1:21" ht="9.9499999999999993" customHeight="1">
      <c r="A12" s="127"/>
      <c r="B12" s="144" t="str">
        <f t="shared" si="0"/>
        <v/>
      </c>
      <c r="C12" s="143" t="str">
        <f t="shared" ref="C12:C75" si="2">IF(A12&lt;&gt;0,B12/$B$11*100,"")</f>
        <v/>
      </c>
      <c r="D12" s="145"/>
      <c r="E12" s="144"/>
      <c r="F12" s="143"/>
      <c r="G12" s="145"/>
      <c r="H12" s="144"/>
      <c r="I12" s="143"/>
      <c r="J12" s="145"/>
      <c r="K12" s="144"/>
      <c r="L12" s="143"/>
      <c r="M12" s="145"/>
      <c r="N12" s="144"/>
      <c r="O12" s="143"/>
      <c r="P12" s="145"/>
      <c r="Q12" s="144"/>
      <c r="R12" s="143" t="str">
        <f t="shared" si="1"/>
        <v/>
      </c>
    </row>
    <row r="13" spans="1:21" ht="13.35" customHeight="1">
      <c r="A13" s="127" t="s">
        <v>165</v>
      </c>
      <c r="B13" s="140">
        <f t="shared" si="0"/>
        <v>1980</v>
      </c>
      <c r="C13" s="141">
        <f t="shared" si="2"/>
        <v>95.69840502658289</v>
      </c>
      <c r="D13" s="142"/>
      <c r="E13" s="140">
        <f>E15+E21+E78</f>
        <v>1594</v>
      </c>
      <c r="F13" s="141">
        <f t="shared" ref="F13:F76" si="3">IF($A13&lt;&gt;0,E13/$B13*100,"")</f>
        <v>80.505050505050505</v>
      </c>
      <c r="G13" s="142"/>
      <c r="H13" s="140">
        <f>H15+H21+H78</f>
        <v>335</v>
      </c>
      <c r="I13" s="141">
        <f t="shared" ref="I13:I76" si="4">IF($A13&lt;&gt;0,H13/$B13*100,"")</f>
        <v>16.91919191919192</v>
      </c>
      <c r="J13" s="142"/>
      <c r="K13" s="140">
        <f>K15+K21+K78</f>
        <v>35</v>
      </c>
      <c r="L13" s="141">
        <f t="shared" ref="L13:L76" si="5">IF($A13&lt;&gt;0,K13/$B13*100,"")</f>
        <v>1.7676767676767675</v>
      </c>
      <c r="M13" s="142"/>
      <c r="N13" s="140">
        <f>N15+N21+N78</f>
        <v>8</v>
      </c>
      <c r="O13" s="141">
        <f t="shared" ref="O13:O76" si="6">IF($A13&lt;&gt;0,N13/$B13*100,"")</f>
        <v>0.40404040404040403</v>
      </c>
      <c r="P13" s="142"/>
      <c r="Q13" s="140">
        <f>Q15+Q21+Q78</f>
        <v>8</v>
      </c>
      <c r="R13" s="141">
        <f t="shared" si="1"/>
        <v>0.40404040404040403</v>
      </c>
    </row>
    <row r="14" spans="1:21" ht="9.9499999999999993" customHeight="1">
      <c r="B14" s="144" t="str">
        <f t="shared" si="0"/>
        <v/>
      </c>
      <c r="C14" s="143" t="str">
        <f t="shared" si="2"/>
        <v/>
      </c>
      <c r="D14" s="145"/>
      <c r="E14" s="144"/>
      <c r="F14" s="143" t="str">
        <f t="shared" si="3"/>
        <v/>
      </c>
      <c r="G14" s="145"/>
      <c r="H14" s="144"/>
      <c r="I14" s="143" t="str">
        <f t="shared" si="4"/>
        <v/>
      </c>
      <c r="J14" s="145"/>
      <c r="K14" s="144"/>
      <c r="L14" s="143" t="str">
        <f t="shared" si="5"/>
        <v/>
      </c>
      <c r="M14" s="145"/>
      <c r="N14" s="144"/>
      <c r="O14" s="143" t="str">
        <f t="shared" si="6"/>
        <v/>
      </c>
      <c r="P14" s="145"/>
      <c r="Q14" s="144"/>
      <c r="R14" s="143" t="str">
        <f t="shared" si="1"/>
        <v/>
      </c>
    </row>
    <row r="15" spans="1:21" ht="12.75" customHeight="1">
      <c r="A15" s="127" t="s">
        <v>245</v>
      </c>
      <c r="B15" s="140">
        <f t="shared" si="0"/>
        <v>89</v>
      </c>
      <c r="C15" s="141">
        <f t="shared" si="2"/>
        <v>4.3015949734171093</v>
      </c>
      <c r="D15" s="142"/>
      <c r="E15" s="140">
        <f>SUM(E16:E19)</f>
        <v>81</v>
      </c>
      <c r="F15" s="141">
        <f t="shared" si="3"/>
        <v>91.011235955056179</v>
      </c>
      <c r="G15" s="142"/>
      <c r="H15" s="140">
        <f>SUM(H16:H19)</f>
        <v>8</v>
      </c>
      <c r="I15" s="141">
        <f t="shared" si="4"/>
        <v>8.9887640449438209</v>
      </c>
      <c r="J15" s="142"/>
      <c r="K15" s="140">
        <f>SUM(K16:K19)</f>
        <v>0</v>
      </c>
      <c r="L15" s="141">
        <f t="shared" si="5"/>
        <v>0</v>
      </c>
      <c r="M15" s="142"/>
      <c r="N15" s="140">
        <f>SUM(N16:N19)</f>
        <v>0</v>
      </c>
      <c r="O15" s="141">
        <f t="shared" si="6"/>
        <v>0</v>
      </c>
      <c r="P15" s="142"/>
      <c r="Q15" s="140">
        <f>SUM(Q16:Q19)</f>
        <v>0</v>
      </c>
      <c r="R15" s="141">
        <f t="shared" si="1"/>
        <v>0</v>
      </c>
    </row>
    <row r="16" spans="1:21" ht="13.35" customHeight="1">
      <c r="A16" s="76" t="s">
        <v>246</v>
      </c>
      <c r="B16" s="144">
        <f t="shared" si="0"/>
        <v>24</v>
      </c>
      <c r="C16" s="143">
        <f t="shared" si="2"/>
        <v>1.1599806669888835</v>
      </c>
      <c r="D16" s="145"/>
      <c r="E16" s="146">
        <v>24</v>
      </c>
      <c r="F16" s="143">
        <f t="shared" si="3"/>
        <v>100</v>
      </c>
      <c r="G16" s="146"/>
      <c r="H16" s="146">
        <v>0</v>
      </c>
      <c r="I16" s="143">
        <f t="shared" si="4"/>
        <v>0</v>
      </c>
      <c r="J16" s="146"/>
      <c r="K16" s="146">
        <v>0</v>
      </c>
      <c r="L16" s="143">
        <f t="shared" si="5"/>
        <v>0</v>
      </c>
      <c r="M16" s="146"/>
      <c r="N16" s="146">
        <v>0</v>
      </c>
      <c r="O16" s="146"/>
      <c r="P16" s="146"/>
      <c r="Q16" s="146">
        <v>0</v>
      </c>
      <c r="R16" s="143">
        <f t="shared" si="1"/>
        <v>0</v>
      </c>
      <c r="U16" s="28"/>
    </row>
    <row r="17" spans="1:21" ht="13.35" customHeight="1">
      <c r="A17" s="76" t="s">
        <v>247</v>
      </c>
      <c r="B17" s="144">
        <f t="shared" si="0"/>
        <v>16</v>
      </c>
      <c r="C17" s="143">
        <f t="shared" si="2"/>
        <v>0.77332044465925565</v>
      </c>
      <c r="D17" s="145"/>
      <c r="E17" s="146">
        <v>8</v>
      </c>
      <c r="F17" s="143">
        <f t="shared" si="3"/>
        <v>50</v>
      </c>
      <c r="G17" s="146"/>
      <c r="H17" s="146">
        <v>8</v>
      </c>
      <c r="I17" s="143">
        <f t="shared" si="4"/>
        <v>50</v>
      </c>
      <c r="J17" s="146"/>
      <c r="K17" s="146">
        <v>0</v>
      </c>
      <c r="L17" s="143">
        <f t="shared" si="5"/>
        <v>0</v>
      </c>
      <c r="M17" s="146"/>
      <c r="N17" s="146">
        <v>0</v>
      </c>
      <c r="O17" s="146"/>
      <c r="P17" s="146"/>
      <c r="Q17" s="146">
        <v>0</v>
      </c>
      <c r="R17" s="143">
        <f t="shared" si="1"/>
        <v>0</v>
      </c>
      <c r="U17" s="28"/>
    </row>
    <row r="18" spans="1:21" ht="13.35" customHeight="1">
      <c r="A18" s="76" t="s">
        <v>248</v>
      </c>
      <c r="B18" s="144">
        <f t="shared" si="0"/>
        <v>32</v>
      </c>
      <c r="C18" s="143">
        <f t="shared" si="2"/>
        <v>1.5466408893185113</v>
      </c>
      <c r="D18" s="145"/>
      <c r="E18" s="146">
        <v>32</v>
      </c>
      <c r="F18" s="143">
        <f t="shared" si="3"/>
        <v>100</v>
      </c>
      <c r="G18" s="146"/>
      <c r="H18" s="146">
        <v>0</v>
      </c>
      <c r="I18" s="143">
        <f t="shared" si="4"/>
        <v>0</v>
      </c>
      <c r="J18" s="146"/>
      <c r="K18" s="146">
        <v>0</v>
      </c>
      <c r="L18" s="143">
        <f t="shared" si="5"/>
        <v>0</v>
      </c>
      <c r="M18" s="146"/>
      <c r="N18" s="146">
        <v>0</v>
      </c>
      <c r="O18" s="146"/>
      <c r="P18" s="146"/>
      <c r="Q18" s="146">
        <v>0</v>
      </c>
      <c r="R18" s="143">
        <f t="shared" si="1"/>
        <v>0</v>
      </c>
      <c r="U18" s="28"/>
    </row>
    <row r="19" spans="1:21" ht="13.35" customHeight="1">
      <c r="A19" s="76" t="s">
        <v>249</v>
      </c>
      <c r="B19" s="144">
        <f>IF($A19&lt;&gt;0,E19+H19+K19+N19+Q19,"")</f>
        <v>17</v>
      </c>
      <c r="C19" s="143">
        <f>IF(A19&lt;&gt;0,B19/$B$11*100,"")</f>
        <v>0.82165297245045921</v>
      </c>
      <c r="D19" s="145"/>
      <c r="E19" s="146">
        <v>17</v>
      </c>
      <c r="F19" s="143">
        <f t="shared" si="3"/>
        <v>100</v>
      </c>
      <c r="G19" s="146"/>
      <c r="H19" s="146">
        <v>0</v>
      </c>
      <c r="I19" s="143">
        <f t="shared" si="4"/>
        <v>0</v>
      </c>
      <c r="J19" s="146"/>
      <c r="K19" s="146">
        <v>0</v>
      </c>
      <c r="L19" s="143">
        <f t="shared" si="5"/>
        <v>0</v>
      </c>
      <c r="M19" s="146"/>
      <c r="N19" s="146">
        <v>0</v>
      </c>
      <c r="O19" s="146"/>
      <c r="P19" s="146"/>
      <c r="Q19" s="146">
        <v>0</v>
      </c>
      <c r="R19" s="143">
        <f t="shared" si="1"/>
        <v>0</v>
      </c>
      <c r="U19" s="28"/>
    </row>
    <row r="20" spans="1:21" ht="9.9499999999999993" customHeight="1">
      <c r="B20" s="144" t="str">
        <f t="shared" si="0"/>
        <v/>
      </c>
      <c r="C20" s="143" t="str">
        <f t="shared" si="2"/>
        <v/>
      </c>
      <c r="D20" s="145"/>
      <c r="E20" s="144"/>
      <c r="F20" s="143" t="str">
        <f t="shared" si="3"/>
        <v/>
      </c>
      <c r="G20" s="145"/>
      <c r="H20" s="144"/>
      <c r="I20" s="143" t="str">
        <f t="shared" si="4"/>
        <v/>
      </c>
      <c r="J20" s="145"/>
      <c r="K20" s="144"/>
      <c r="L20" s="143" t="str">
        <f t="shared" si="5"/>
        <v/>
      </c>
      <c r="M20" s="145"/>
      <c r="N20" s="144"/>
      <c r="O20" s="143" t="str">
        <f t="shared" si="6"/>
        <v/>
      </c>
      <c r="P20" s="145"/>
      <c r="Q20" s="144"/>
      <c r="R20" s="143" t="str">
        <f t="shared" si="1"/>
        <v/>
      </c>
      <c r="U20" s="147"/>
    </row>
    <row r="21" spans="1:21" ht="13.35" customHeight="1">
      <c r="A21" s="127" t="s">
        <v>250</v>
      </c>
      <c r="B21" s="140">
        <f t="shared" si="0"/>
        <v>1727</v>
      </c>
      <c r="C21" s="141">
        <f t="shared" si="2"/>
        <v>83.470275495408401</v>
      </c>
      <c r="D21" s="142"/>
      <c r="E21" s="140">
        <f>SUM(E22:E76)</f>
        <v>1365</v>
      </c>
      <c r="F21" s="141">
        <f t="shared" si="3"/>
        <v>79.038795599305161</v>
      </c>
      <c r="G21" s="148"/>
      <c r="H21" s="148">
        <f>SUM(H22:H76)</f>
        <v>311</v>
      </c>
      <c r="I21" s="141">
        <f t="shared" si="4"/>
        <v>18.008106543138393</v>
      </c>
      <c r="J21" s="149"/>
      <c r="K21" s="148">
        <f>SUM(K22:K76)</f>
        <v>35</v>
      </c>
      <c r="L21" s="141">
        <f t="shared" si="5"/>
        <v>2.026635784597568</v>
      </c>
      <c r="M21" s="149"/>
      <c r="N21" s="148">
        <f>SUM(N22:N76)</f>
        <v>8</v>
      </c>
      <c r="O21" s="141">
        <f t="shared" si="6"/>
        <v>0.46323103647944408</v>
      </c>
      <c r="P21" s="149"/>
      <c r="Q21" s="148">
        <f>SUM(Q22:Q76)</f>
        <v>8</v>
      </c>
      <c r="R21" s="141">
        <f t="shared" si="1"/>
        <v>0.46323103647944408</v>
      </c>
      <c r="U21" s="147"/>
    </row>
    <row r="22" spans="1:21" ht="13.35" customHeight="1">
      <c r="A22" s="76" t="s">
        <v>251</v>
      </c>
      <c r="B22" s="144">
        <f t="shared" si="0"/>
        <v>51</v>
      </c>
      <c r="C22" s="143">
        <f t="shared" si="2"/>
        <v>2.4649589173513777</v>
      </c>
      <c r="D22" s="145"/>
      <c r="E22" s="146">
        <v>35</v>
      </c>
      <c r="F22" s="143">
        <f t="shared" si="3"/>
        <v>68.627450980392155</v>
      </c>
      <c r="G22" s="146"/>
      <c r="H22" s="146">
        <v>14</v>
      </c>
      <c r="I22" s="143">
        <f t="shared" si="4"/>
        <v>27.450980392156865</v>
      </c>
      <c r="J22" s="146"/>
      <c r="K22" s="146">
        <v>2</v>
      </c>
      <c r="L22" s="143">
        <f t="shared" si="5"/>
        <v>3.9215686274509802</v>
      </c>
      <c r="M22" s="146"/>
      <c r="N22" s="146">
        <v>0</v>
      </c>
      <c r="O22" s="143">
        <f t="shared" si="6"/>
        <v>0</v>
      </c>
      <c r="P22" s="146"/>
      <c r="Q22" s="146">
        <v>0</v>
      </c>
      <c r="R22" s="143">
        <f t="shared" si="1"/>
        <v>0</v>
      </c>
      <c r="U22" s="28"/>
    </row>
    <row r="23" spans="1:21" ht="13.35" customHeight="1">
      <c r="A23" s="76" t="s">
        <v>252</v>
      </c>
      <c r="B23" s="144">
        <f t="shared" si="0"/>
        <v>114</v>
      </c>
      <c r="C23" s="143">
        <f t="shared" si="2"/>
        <v>5.5099081681971969</v>
      </c>
      <c r="D23" s="145"/>
      <c r="E23" s="146">
        <v>111</v>
      </c>
      <c r="F23" s="143">
        <f t="shared" si="3"/>
        <v>97.368421052631575</v>
      </c>
      <c r="G23" s="146"/>
      <c r="H23" s="146">
        <v>3</v>
      </c>
      <c r="I23" s="143">
        <f t="shared" si="4"/>
        <v>2.6315789473684208</v>
      </c>
      <c r="J23" s="146"/>
      <c r="K23" s="146">
        <v>0</v>
      </c>
      <c r="L23" s="143">
        <f t="shared" si="5"/>
        <v>0</v>
      </c>
      <c r="M23" s="146"/>
      <c r="N23" s="146">
        <v>0</v>
      </c>
      <c r="O23" s="143">
        <f t="shared" si="6"/>
        <v>0</v>
      </c>
      <c r="P23" s="146"/>
      <c r="Q23" s="146">
        <v>0</v>
      </c>
      <c r="R23" s="143">
        <f t="shared" si="1"/>
        <v>0</v>
      </c>
      <c r="U23" s="28"/>
    </row>
    <row r="24" spans="1:21" ht="13.35" customHeight="1">
      <c r="A24" s="76" t="s">
        <v>253</v>
      </c>
      <c r="B24" s="144">
        <f t="shared" si="0"/>
        <v>26</v>
      </c>
      <c r="C24" s="143">
        <f t="shared" si="2"/>
        <v>1.2566457225712904</v>
      </c>
      <c r="D24" s="145"/>
      <c r="E24" s="146">
        <v>14</v>
      </c>
      <c r="F24" s="143">
        <f t="shared" si="3"/>
        <v>53.846153846153847</v>
      </c>
      <c r="G24" s="146"/>
      <c r="H24" s="146">
        <v>12</v>
      </c>
      <c r="I24" s="143">
        <f t="shared" si="4"/>
        <v>46.153846153846153</v>
      </c>
      <c r="J24" s="146"/>
      <c r="K24" s="146">
        <v>0</v>
      </c>
      <c r="L24" s="143">
        <f t="shared" si="5"/>
        <v>0</v>
      </c>
      <c r="M24" s="146"/>
      <c r="N24" s="146">
        <v>0</v>
      </c>
      <c r="O24" s="143">
        <f t="shared" si="6"/>
        <v>0</v>
      </c>
      <c r="P24" s="146"/>
      <c r="Q24" s="146">
        <v>0</v>
      </c>
      <c r="R24" s="143">
        <f t="shared" si="1"/>
        <v>0</v>
      </c>
      <c r="U24" s="28"/>
    </row>
    <row r="25" spans="1:21" ht="13.35" customHeight="1">
      <c r="A25" s="76" t="s">
        <v>254</v>
      </c>
      <c r="B25" s="144">
        <f t="shared" si="0"/>
        <v>45</v>
      </c>
      <c r="C25" s="143">
        <f t="shared" si="2"/>
        <v>2.1749637506041566</v>
      </c>
      <c r="D25" s="145"/>
      <c r="E25" s="146">
        <v>34</v>
      </c>
      <c r="F25" s="143">
        <f t="shared" si="3"/>
        <v>75.555555555555557</v>
      </c>
      <c r="G25" s="146"/>
      <c r="H25" s="146">
        <v>11</v>
      </c>
      <c r="I25" s="143">
        <f t="shared" si="4"/>
        <v>24.444444444444443</v>
      </c>
      <c r="J25" s="146"/>
      <c r="K25" s="146">
        <v>0</v>
      </c>
      <c r="L25" s="143">
        <f t="shared" si="5"/>
        <v>0</v>
      </c>
      <c r="M25" s="146"/>
      <c r="N25" s="146">
        <v>0</v>
      </c>
      <c r="O25" s="143">
        <f t="shared" si="6"/>
        <v>0</v>
      </c>
      <c r="P25" s="146"/>
      <c r="Q25" s="146">
        <v>0</v>
      </c>
      <c r="R25" s="143">
        <f t="shared" si="1"/>
        <v>0</v>
      </c>
      <c r="U25" s="28"/>
    </row>
    <row r="26" spans="1:21" ht="13.35" customHeight="1">
      <c r="A26" s="76" t="s">
        <v>255</v>
      </c>
      <c r="B26" s="144">
        <f t="shared" si="0"/>
        <v>37</v>
      </c>
      <c r="C26" s="143">
        <f t="shared" si="2"/>
        <v>1.7883035282745288</v>
      </c>
      <c r="D26" s="145"/>
      <c r="E26" s="146">
        <v>25</v>
      </c>
      <c r="F26" s="143">
        <f t="shared" si="3"/>
        <v>67.567567567567565</v>
      </c>
      <c r="G26" s="146"/>
      <c r="H26" s="146">
        <v>12</v>
      </c>
      <c r="I26" s="143">
        <f t="shared" si="4"/>
        <v>32.432432432432435</v>
      </c>
      <c r="J26" s="146"/>
      <c r="K26" s="146">
        <v>0</v>
      </c>
      <c r="L26" s="143">
        <f t="shared" si="5"/>
        <v>0</v>
      </c>
      <c r="M26" s="146"/>
      <c r="N26" s="146">
        <v>0</v>
      </c>
      <c r="O26" s="143">
        <f t="shared" si="6"/>
        <v>0</v>
      </c>
      <c r="P26" s="146"/>
      <c r="Q26" s="146">
        <v>0</v>
      </c>
      <c r="R26" s="143">
        <f t="shared" si="1"/>
        <v>0</v>
      </c>
      <c r="U26" s="28"/>
    </row>
    <row r="27" spans="1:21" ht="13.35" customHeight="1">
      <c r="A27" s="115" t="s">
        <v>563</v>
      </c>
      <c r="B27" s="144">
        <f t="shared" si="0"/>
        <v>10</v>
      </c>
      <c r="C27" s="143">
        <f t="shared" si="2"/>
        <v>0.48332527791203478</v>
      </c>
      <c r="D27" s="145"/>
      <c r="E27" s="146">
        <v>10</v>
      </c>
      <c r="F27" s="143">
        <f t="shared" si="3"/>
        <v>100</v>
      </c>
      <c r="G27" s="146"/>
      <c r="H27" s="146">
        <v>0</v>
      </c>
      <c r="I27" s="143">
        <f t="shared" si="4"/>
        <v>0</v>
      </c>
      <c r="J27" s="146"/>
      <c r="K27" s="146">
        <v>0</v>
      </c>
      <c r="L27" s="143">
        <f t="shared" si="5"/>
        <v>0</v>
      </c>
      <c r="M27" s="146"/>
      <c r="N27" s="146">
        <v>0</v>
      </c>
      <c r="O27" s="143">
        <f t="shared" si="6"/>
        <v>0</v>
      </c>
      <c r="P27" s="146"/>
      <c r="Q27" s="146">
        <v>0</v>
      </c>
      <c r="R27" s="143">
        <f t="shared" si="1"/>
        <v>0</v>
      </c>
      <c r="U27" s="28"/>
    </row>
    <row r="28" spans="1:21" ht="13.35" customHeight="1">
      <c r="A28" s="76" t="s">
        <v>256</v>
      </c>
      <c r="B28" s="144">
        <f t="shared" si="0"/>
        <v>80</v>
      </c>
      <c r="C28" s="143">
        <f t="shared" si="2"/>
        <v>3.8666022232962782</v>
      </c>
      <c r="D28" s="145"/>
      <c r="E28" s="146">
        <v>50</v>
      </c>
      <c r="F28" s="143">
        <f t="shared" si="3"/>
        <v>62.5</v>
      </c>
      <c r="G28" s="146"/>
      <c r="H28" s="146">
        <v>28</v>
      </c>
      <c r="I28" s="143">
        <f t="shared" si="4"/>
        <v>35</v>
      </c>
      <c r="J28" s="146"/>
      <c r="K28" s="146">
        <v>2</v>
      </c>
      <c r="L28" s="143">
        <f t="shared" si="5"/>
        <v>2.5</v>
      </c>
      <c r="M28" s="146"/>
      <c r="N28" s="146">
        <v>0</v>
      </c>
      <c r="O28" s="143">
        <f t="shared" si="6"/>
        <v>0</v>
      </c>
      <c r="P28" s="146"/>
      <c r="Q28" s="146">
        <v>0</v>
      </c>
      <c r="R28" s="143">
        <f t="shared" si="1"/>
        <v>0</v>
      </c>
      <c r="U28" s="28"/>
    </row>
    <row r="29" spans="1:21" ht="13.35" customHeight="1">
      <c r="A29" s="76" t="s">
        <v>257</v>
      </c>
      <c r="B29" s="144">
        <f t="shared" si="0"/>
        <v>23</v>
      </c>
      <c r="C29" s="143">
        <f t="shared" si="2"/>
        <v>1.11164813919768</v>
      </c>
      <c r="D29" s="145"/>
      <c r="E29" s="146">
        <v>23</v>
      </c>
      <c r="F29" s="143">
        <f t="shared" si="3"/>
        <v>100</v>
      </c>
      <c r="G29" s="146"/>
      <c r="H29" s="146">
        <v>0</v>
      </c>
      <c r="I29" s="143">
        <f t="shared" si="4"/>
        <v>0</v>
      </c>
      <c r="J29" s="146"/>
      <c r="K29" s="146">
        <v>0</v>
      </c>
      <c r="L29" s="143">
        <f t="shared" si="5"/>
        <v>0</v>
      </c>
      <c r="M29" s="146"/>
      <c r="N29" s="146">
        <v>0</v>
      </c>
      <c r="O29" s="143">
        <f t="shared" si="6"/>
        <v>0</v>
      </c>
      <c r="P29" s="146"/>
      <c r="Q29" s="146">
        <v>0</v>
      </c>
      <c r="R29" s="143">
        <f t="shared" si="1"/>
        <v>0</v>
      </c>
      <c r="U29" s="28"/>
    </row>
    <row r="30" spans="1:21" ht="13.35" customHeight="1">
      <c r="A30" s="76" t="s">
        <v>258</v>
      </c>
      <c r="B30" s="144">
        <f t="shared" si="0"/>
        <v>32</v>
      </c>
      <c r="C30" s="143">
        <f t="shared" si="2"/>
        <v>1.5466408893185113</v>
      </c>
      <c r="D30" s="145"/>
      <c r="E30" s="146">
        <v>26</v>
      </c>
      <c r="F30" s="143">
        <f t="shared" si="3"/>
        <v>81.25</v>
      </c>
      <c r="G30" s="146"/>
      <c r="H30" s="146">
        <v>5</v>
      </c>
      <c r="I30" s="143">
        <f t="shared" si="4"/>
        <v>15.625</v>
      </c>
      <c r="J30" s="146"/>
      <c r="K30" s="146">
        <v>1</v>
      </c>
      <c r="L30" s="143">
        <f t="shared" si="5"/>
        <v>3.125</v>
      </c>
      <c r="M30" s="146"/>
      <c r="N30" s="146">
        <v>0</v>
      </c>
      <c r="O30" s="143">
        <f t="shared" si="6"/>
        <v>0</v>
      </c>
      <c r="P30" s="146"/>
      <c r="Q30" s="146">
        <v>0</v>
      </c>
      <c r="R30" s="143">
        <f t="shared" si="1"/>
        <v>0</v>
      </c>
      <c r="U30" s="28"/>
    </row>
    <row r="31" spans="1:21" ht="13.35" customHeight="1">
      <c r="A31" s="76" t="s">
        <v>259</v>
      </c>
      <c r="B31" s="144">
        <f t="shared" si="0"/>
        <v>8</v>
      </c>
      <c r="C31" s="143">
        <f t="shared" si="2"/>
        <v>0.38666022232962782</v>
      </c>
      <c r="D31" s="145"/>
      <c r="E31" s="146">
        <v>3</v>
      </c>
      <c r="F31" s="143">
        <f t="shared" si="3"/>
        <v>37.5</v>
      </c>
      <c r="G31" s="146"/>
      <c r="H31" s="146">
        <v>5</v>
      </c>
      <c r="I31" s="143">
        <f t="shared" si="4"/>
        <v>62.5</v>
      </c>
      <c r="J31" s="146"/>
      <c r="K31" s="146">
        <v>0</v>
      </c>
      <c r="L31" s="143">
        <f t="shared" si="5"/>
        <v>0</v>
      </c>
      <c r="M31" s="146"/>
      <c r="N31" s="146">
        <v>0</v>
      </c>
      <c r="O31" s="143">
        <f t="shared" si="6"/>
        <v>0</v>
      </c>
      <c r="P31" s="146"/>
      <c r="Q31" s="146">
        <v>0</v>
      </c>
      <c r="R31" s="143">
        <f t="shared" si="1"/>
        <v>0</v>
      </c>
      <c r="U31" s="28"/>
    </row>
    <row r="32" spans="1:21" ht="13.35" customHeight="1">
      <c r="A32" s="150" t="s">
        <v>260</v>
      </c>
      <c r="B32" s="144">
        <f t="shared" si="0"/>
        <v>8</v>
      </c>
      <c r="C32" s="143">
        <f t="shared" si="2"/>
        <v>0.38666022232962782</v>
      </c>
      <c r="D32" s="145"/>
      <c r="E32" s="146">
        <v>5</v>
      </c>
      <c r="F32" s="143">
        <f t="shared" si="3"/>
        <v>62.5</v>
      </c>
      <c r="G32" s="146"/>
      <c r="H32" s="146">
        <v>3</v>
      </c>
      <c r="I32" s="143">
        <f t="shared" si="4"/>
        <v>37.5</v>
      </c>
      <c r="J32" s="146"/>
      <c r="K32" s="146">
        <v>0</v>
      </c>
      <c r="L32" s="143">
        <f t="shared" si="5"/>
        <v>0</v>
      </c>
      <c r="M32" s="146"/>
      <c r="N32" s="146">
        <v>0</v>
      </c>
      <c r="O32" s="143">
        <f t="shared" si="6"/>
        <v>0</v>
      </c>
      <c r="P32" s="146"/>
      <c r="Q32" s="146">
        <v>0</v>
      </c>
      <c r="R32" s="143">
        <f t="shared" si="1"/>
        <v>0</v>
      </c>
      <c r="U32" s="28"/>
    </row>
    <row r="33" spans="1:21" ht="13.35" customHeight="1">
      <c r="A33" s="150" t="s">
        <v>261</v>
      </c>
      <c r="B33" s="144">
        <f t="shared" si="0"/>
        <v>13</v>
      </c>
      <c r="C33" s="143">
        <f t="shared" si="2"/>
        <v>0.62832286128564518</v>
      </c>
      <c r="D33" s="145"/>
      <c r="E33" s="146">
        <v>13</v>
      </c>
      <c r="F33" s="143">
        <f t="shared" si="3"/>
        <v>100</v>
      </c>
      <c r="G33" s="146"/>
      <c r="H33" s="146">
        <v>0</v>
      </c>
      <c r="I33" s="143">
        <f t="shared" si="4"/>
        <v>0</v>
      </c>
      <c r="J33" s="146"/>
      <c r="K33" s="146">
        <v>0</v>
      </c>
      <c r="L33" s="143">
        <f t="shared" si="5"/>
        <v>0</v>
      </c>
      <c r="M33" s="146"/>
      <c r="N33" s="146">
        <v>0</v>
      </c>
      <c r="O33" s="143">
        <f t="shared" si="6"/>
        <v>0</v>
      </c>
      <c r="P33" s="146"/>
      <c r="Q33" s="146">
        <v>0</v>
      </c>
      <c r="R33" s="143">
        <f t="shared" si="1"/>
        <v>0</v>
      </c>
      <c r="U33" s="28"/>
    </row>
    <row r="34" spans="1:21" ht="13.35" customHeight="1">
      <c r="A34" s="150" t="s">
        <v>262</v>
      </c>
      <c r="B34" s="144">
        <f t="shared" si="0"/>
        <v>8</v>
      </c>
      <c r="C34" s="143">
        <f t="shared" si="2"/>
        <v>0.38666022232962782</v>
      </c>
      <c r="D34" s="145"/>
      <c r="E34" s="146">
        <v>8</v>
      </c>
      <c r="F34" s="143">
        <f t="shared" si="3"/>
        <v>100</v>
      </c>
      <c r="G34" s="146"/>
      <c r="H34" s="146">
        <v>0</v>
      </c>
      <c r="I34" s="143">
        <f t="shared" si="4"/>
        <v>0</v>
      </c>
      <c r="J34" s="146"/>
      <c r="K34" s="146">
        <v>0</v>
      </c>
      <c r="L34" s="143">
        <f t="shared" si="5"/>
        <v>0</v>
      </c>
      <c r="M34" s="146"/>
      <c r="N34" s="146">
        <v>0</v>
      </c>
      <c r="O34" s="143">
        <f t="shared" si="6"/>
        <v>0</v>
      </c>
      <c r="P34" s="146"/>
      <c r="Q34" s="146">
        <v>0</v>
      </c>
      <c r="R34" s="143">
        <f t="shared" si="1"/>
        <v>0</v>
      </c>
      <c r="U34" s="28"/>
    </row>
    <row r="35" spans="1:21" ht="13.35" customHeight="1">
      <c r="A35" s="76" t="s">
        <v>263</v>
      </c>
      <c r="B35" s="144">
        <f>IF($A35&lt;&gt;0,E35+H35+K35+N35+Q35,"")</f>
        <v>11</v>
      </c>
      <c r="C35" s="143">
        <f>IF(A35&lt;&gt;0,B35/$B$11*100,"")</f>
        <v>0.53165780570323828</v>
      </c>
      <c r="D35" s="145"/>
      <c r="E35" s="146">
        <v>2</v>
      </c>
      <c r="F35" s="143">
        <f t="shared" si="3"/>
        <v>18.181818181818183</v>
      </c>
      <c r="G35" s="146"/>
      <c r="H35" s="146">
        <v>8</v>
      </c>
      <c r="I35" s="143">
        <f t="shared" si="4"/>
        <v>72.727272727272734</v>
      </c>
      <c r="J35" s="146"/>
      <c r="K35" s="146">
        <v>1</v>
      </c>
      <c r="L35" s="143">
        <f t="shared" si="5"/>
        <v>9.0909090909090917</v>
      </c>
      <c r="M35" s="146"/>
      <c r="N35" s="146">
        <v>0</v>
      </c>
      <c r="O35" s="143">
        <f t="shared" si="6"/>
        <v>0</v>
      </c>
      <c r="P35" s="146"/>
      <c r="Q35" s="146">
        <v>0</v>
      </c>
      <c r="R35" s="143">
        <f t="shared" si="1"/>
        <v>0</v>
      </c>
      <c r="U35" s="28"/>
    </row>
    <row r="36" spans="1:21" ht="13.35" customHeight="1">
      <c r="A36" s="115" t="s">
        <v>605</v>
      </c>
      <c r="B36" s="144">
        <f t="shared" si="0"/>
        <v>14</v>
      </c>
      <c r="C36" s="143">
        <f t="shared" si="2"/>
        <v>0.67665538907684875</v>
      </c>
      <c r="D36" s="145"/>
      <c r="E36" s="146">
        <v>14</v>
      </c>
      <c r="F36" s="143">
        <f t="shared" si="3"/>
        <v>100</v>
      </c>
      <c r="G36" s="146"/>
      <c r="H36" s="146">
        <v>0</v>
      </c>
      <c r="I36" s="143">
        <f t="shared" si="4"/>
        <v>0</v>
      </c>
      <c r="J36" s="146"/>
      <c r="K36" s="146">
        <v>0</v>
      </c>
      <c r="L36" s="143">
        <f t="shared" si="5"/>
        <v>0</v>
      </c>
      <c r="M36" s="146"/>
      <c r="N36" s="146">
        <v>0</v>
      </c>
      <c r="O36" s="143">
        <f t="shared" si="6"/>
        <v>0</v>
      </c>
      <c r="P36" s="146"/>
      <c r="Q36" s="146">
        <v>0</v>
      </c>
      <c r="R36" s="143">
        <f t="shared" si="1"/>
        <v>0</v>
      </c>
      <c r="U36" s="28"/>
    </row>
    <row r="37" spans="1:21" ht="13.35" customHeight="1">
      <c r="A37" s="76" t="s">
        <v>264</v>
      </c>
      <c r="B37" s="144">
        <f t="shared" si="0"/>
        <v>84</v>
      </c>
      <c r="C37" s="143">
        <f t="shared" si="2"/>
        <v>4.0599323344610925</v>
      </c>
      <c r="D37" s="145"/>
      <c r="E37" s="146">
        <v>57</v>
      </c>
      <c r="F37" s="143">
        <f t="shared" si="3"/>
        <v>67.857142857142861</v>
      </c>
      <c r="G37" s="146"/>
      <c r="H37" s="146">
        <v>26</v>
      </c>
      <c r="I37" s="143">
        <f t="shared" si="4"/>
        <v>30.952380952380953</v>
      </c>
      <c r="J37" s="146"/>
      <c r="K37" s="146">
        <v>1</v>
      </c>
      <c r="L37" s="143">
        <f t="shared" si="5"/>
        <v>1.1904761904761905</v>
      </c>
      <c r="M37" s="146"/>
      <c r="N37" s="146">
        <v>0</v>
      </c>
      <c r="O37" s="143">
        <f t="shared" si="6"/>
        <v>0</v>
      </c>
      <c r="P37" s="146"/>
      <c r="Q37" s="146">
        <v>0</v>
      </c>
      <c r="R37" s="143">
        <f t="shared" si="1"/>
        <v>0</v>
      </c>
      <c r="U37" s="28"/>
    </row>
    <row r="38" spans="1:21" ht="13.35" customHeight="1">
      <c r="A38" s="76" t="s">
        <v>265</v>
      </c>
      <c r="B38" s="144">
        <f t="shared" si="0"/>
        <v>19</v>
      </c>
      <c r="C38" s="143">
        <f t="shared" si="2"/>
        <v>0.918318028032866</v>
      </c>
      <c r="D38" s="145"/>
      <c r="E38" s="146">
        <v>19</v>
      </c>
      <c r="F38" s="143">
        <f t="shared" si="3"/>
        <v>100</v>
      </c>
      <c r="G38" s="146"/>
      <c r="H38" s="146">
        <v>0</v>
      </c>
      <c r="I38" s="143">
        <f t="shared" si="4"/>
        <v>0</v>
      </c>
      <c r="J38" s="146"/>
      <c r="K38" s="146">
        <v>0</v>
      </c>
      <c r="L38" s="143">
        <f t="shared" si="5"/>
        <v>0</v>
      </c>
      <c r="M38" s="146"/>
      <c r="N38" s="146">
        <v>0</v>
      </c>
      <c r="O38" s="143">
        <f t="shared" si="6"/>
        <v>0</v>
      </c>
      <c r="P38" s="146"/>
      <c r="Q38" s="146">
        <v>0</v>
      </c>
      <c r="R38" s="143">
        <f t="shared" si="1"/>
        <v>0</v>
      </c>
      <c r="U38" s="28"/>
    </row>
    <row r="39" spans="1:21" ht="13.35" customHeight="1">
      <c r="A39" s="76" t="s">
        <v>266</v>
      </c>
      <c r="B39" s="144">
        <f t="shared" si="0"/>
        <v>46</v>
      </c>
      <c r="C39" s="143">
        <f t="shared" si="2"/>
        <v>2.22329627839536</v>
      </c>
      <c r="D39" s="145"/>
      <c r="E39" s="146">
        <v>37</v>
      </c>
      <c r="F39" s="143">
        <f t="shared" si="3"/>
        <v>80.434782608695656</v>
      </c>
      <c r="G39" s="146"/>
      <c r="H39" s="146">
        <v>8</v>
      </c>
      <c r="I39" s="143">
        <f t="shared" si="4"/>
        <v>17.391304347826086</v>
      </c>
      <c r="J39" s="146"/>
      <c r="K39" s="146">
        <v>1</v>
      </c>
      <c r="L39" s="143">
        <f t="shared" si="5"/>
        <v>2.1739130434782608</v>
      </c>
      <c r="M39" s="146"/>
      <c r="N39" s="146">
        <v>0</v>
      </c>
      <c r="O39" s="143">
        <f t="shared" si="6"/>
        <v>0</v>
      </c>
      <c r="P39" s="146"/>
      <c r="Q39" s="146">
        <v>0</v>
      </c>
      <c r="R39" s="143">
        <f t="shared" si="1"/>
        <v>0</v>
      </c>
      <c r="U39" s="28"/>
    </row>
    <row r="40" spans="1:21" ht="13.35" customHeight="1">
      <c r="A40" s="76" t="s">
        <v>267</v>
      </c>
      <c r="B40" s="144">
        <f>IF($A40&lt;&gt;0,E40+H40+K40+N40+Q40,"")</f>
        <v>30</v>
      </c>
      <c r="C40" s="143">
        <f>IF(A40&lt;&gt;0,B40/$B$11*100,"")</f>
        <v>1.4499758337361044</v>
      </c>
      <c r="D40" s="145"/>
      <c r="E40" s="146">
        <v>23</v>
      </c>
      <c r="F40" s="143">
        <f t="shared" si="3"/>
        <v>76.666666666666671</v>
      </c>
      <c r="G40" s="146"/>
      <c r="H40" s="146">
        <v>7</v>
      </c>
      <c r="I40" s="143">
        <f t="shared" si="4"/>
        <v>23.333333333333332</v>
      </c>
      <c r="J40" s="146"/>
      <c r="K40" s="146">
        <v>0</v>
      </c>
      <c r="L40" s="143">
        <f t="shared" si="5"/>
        <v>0</v>
      </c>
      <c r="M40" s="146"/>
      <c r="N40" s="146">
        <v>0</v>
      </c>
      <c r="O40" s="143">
        <f t="shared" si="6"/>
        <v>0</v>
      </c>
      <c r="P40" s="146"/>
      <c r="Q40" s="146">
        <v>0</v>
      </c>
      <c r="R40" s="143"/>
      <c r="U40" s="28"/>
    </row>
    <row r="41" spans="1:21" ht="13.35" customHeight="1">
      <c r="A41" s="76" t="s">
        <v>587</v>
      </c>
      <c r="B41" s="144">
        <f t="shared" si="0"/>
        <v>11</v>
      </c>
      <c r="C41" s="143">
        <f t="shared" si="2"/>
        <v>0.53165780570323828</v>
      </c>
      <c r="D41" s="145"/>
      <c r="E41" s="146">
        <v>0</v>
      </c>
      <c r="F41" s="143">
        <f t="shared" si="3"/>
        <v>0</v>
      </c>
      <c r="G41" s="146"/>
      <c r="H41" s="146">
        <v>11</v>
      </c>
      <c r="I41" s="143">
        <f t="shared" si="4"/>
        <v>100</v>
      </c>
      <c r="J41" s="146"/>
      <c r="K41" s="146">
        <v>0</v>
      </c>
      <c r="L41" s="143">
        <f t="shared" si="5"/>
        <v>0</v>
      </c>
      <c r="M41" s="146"/>
      <c r="N41" s="146">
        <v>0</v>
      </c>
      <c r="O41" s="143">
        <f t="shared" si="6"/>
        <v>0</v>
      </c>
      <c r="P41" s="146"/>
      <c r="Q41" s="146">
        <v>0</v>
      </c>
      <c r="R41" s="143">
        <f t="shared" si="1"/>
        <v>0</v>
      </c>
      <c r="U41" s="28"/>
    </row>
    <row r="42" spans="1:21" ht="13.35" customHeight="1">
      <c r="A42" s="76" t="s">
        <v>268</v>
      </c>
      <c r="B42" s="144">
        <f t="shared" si="0"/>
        <v>48</v>
      </c>
      <c r="C42" s="143">
        <f t="shared" si="2"/>
        <v>2.3199613339777669</v>
      </c>
      <c r="D42" s="145"/>
      <c r="E42" s="146">
        <v>45</v>
      </c>
      <c r="F42" s="143">
        <f t="shared" si="3"/>
        <v>93.75</v>
      </c>
      <c r="G42" s="146"/>
      <c r="H42" s="146">
        <v>2</v>
      </c>
      <c r="I42" s="143">
        <f t="shared" si="4"/>
        <v>4.1666666666666661</v>
      </c>
      <c r="J42" s="146"/>
      <c r="K42" s="146">
        <v>1</v>
      </c>
      <c r="L42" s="143">
        <f t="shared" si="5"/>
        <v>2.083333333333333</v>
      </c>
      <c r="M42" s="146"/>
      <c r="N42" s="146">
        <v>0</v>
      </c>
      <c r="O42" s="143">
        <f t="shared" si="6"/>
        <v>0</v>
      </c>
      <c r="P42" s="146"/>
      <c r="Q42" s="146">
        <v>0</v>
      </c>
      <c r="R42" s="143">
        <f t="shared" si="1"/>
        <v>0</v>
      </c>
      <c r="S42" s="76" t="s">
        <v>77</v>
      </c>
      <c r="U42" s="28"/>
    </row>
    <row r="43" spans="1:21" ht="13.35" customHeight="1">
      <c r="A43" s="76" t="s">
        <v>269</v>
      </c>
      <c r="B43" s="144">
        <f t="shared" si="0"/>
        <v>30</v>
      </c>
      <c r="C43" s="143">
        <f t="shared" si="2"/>
        <v>1.4499758337361044</v>
      </c>
      <c r="D43" s="145"/>
      <c r="E43" s="146">
        <v>14</v>
      </c>
      <c r="F43" s="143">
        <f t="shared" si="3"/>
        <v>46.666666666666664</v>
      </c>
      <c r="G43" s="146"/>
      <c r="H43" s="146">
        <v>15</v>
      </c>
      <c r="I43" s="143">
        <f t="shared" si="4"/>
        <v>50</v>
      </c>
      <c r="J43" s="146"/>
      <c r="K43" s="146">
        <v>1</v>
      </c>
      <c r="L43" s="143">
        <f t="shared" si="5"/>
        <v>3.3333333333333335</v>
      </c>
      <c r="M43" s="146"/>
      <c r="N43" s="146">
        <v>0</v>
      </c>
      <c r="O43" s="143">
        <f t="shared" si="6"/>
        <v>0</v>
      </c>
      <c r="P43" s="146"/>
      <c r="Q43" s="146">
        <v>0</v>
      </c>
      <c r="R43" s="143">
        <f t="shared" si="1"/>
        <v>0</v>
      </c>
      <c r="U43" s="28"/>
    </row>
    <row r="44" spans="1:21" ht="13.35" customHeight="1">
      <c r="A44" s="76" t="s">
        <v>270</v>
      </c>
      <c r="B44" s="144">
        <f t="shared" si="0"/>
        <v>86</v>
      </c>
      <c r="C44" s="143">
        <f t="shared" si="2"/>
        <v>4.1565973900434994</v>
      </c>
      <c r="D44" s="145"/>
      <c r="E44" s="146">
        <v>77</v>
      </c>
      <c r="F44" s="143">
        <f t="shared" si="3"/>
        <v>89.534883720930239</v>
      </c>
      <c r="G44" s="146"/>
      <c r="H44" s="146">
        <v>9</v>
      </c>
      <c r="I44" s="143">
        <f t="shared" si="4"/>
        <v>10.465116279069768</v>
      </c>
      <c r="J44" s="146"/>
      <c r="K44" s="146">
        <v>0</v>
      </c>
      <c r="L44" s="143">
        <f t="shared" si="5"/>
        <v>0</v>
      </c>
      <c r="M44" s="146"/>
      <c r="N44" s="146">
        <v>0</v>
      </c>
      <c r="O44" s="143">
        <f t="shared" si="6"/>
        <v>0</v>
      </c>
      <c r="P44" s="146"/>
      <c r="Q44" s="146">
        <v>0</v>
      </c>
      <c r="R44" s="143">
        <f t="shared" si="1"/>
        <v>0</v>
      </c>
      <c r="U44" s="28"/>
    </row>
    <row r="45" spans="1:21" ht="13.35" customHeight="1">
      <c r="A45" s="76" t="s">
        <v>271</v>
      </c>
      <c r="B45" s="144">
        <f t="shared" si="0"/>
        <v>34</v>
      </c>
      <c r="C45" s="143">
        <f t="shared" si="2"/>
        <v>1.6433059449009184</v>
      </c>
      <c r="D45" s="145"/>
      <c r="E45" s="146">
        <v>31</v>
      </c>
      <c r="F45" s="143">
        <f t="shared" si="3"/>
        <v>91.17647058823529</v>
      </c>
      <c r="G45" s="146"/>
      <c r="H45" s="146">
        <v>3</v>
      </c>
      <c r="I45" s="143">
        <f t="shared" si="4"/>
        <v>8.8235294117647065</v>
      </c>
      <c r="J45" s="146"/>
      <c r="K45" s="146">
        <v>0</v>
      </c>
      <c r="L45" s="143">
        <f t="shared" si="5"/>
        <v>0</v>
      </c>
      <c r="M45" s="146"/>
      <c r="N45" s="146">
        <v>0</v>
      </c>
      <c r="O45" s="143">
        <f t="shared" si="6"/>
        <v>0</v>
      </c>
      <c r="P45" s="146"/>
      <c r="Q45" s="146">
        <v>0</v>
      </c>
      <c r="R45" s="143">
        <f t="shared" si="1"/>
        <v>0</v>
      </c>
      <c r="U45" s="28"/>
    </row>
    <row r="46" spans="1:21" ht="13.35" customHeight="1">
      <c r="A46" s="76" t="s">
        <v>272</v>
      </c>
      <c r="B46" s="144">
        <f t="shared" si="0"/>
        <v>12</v>
      </c>
      <c r="C46" s="143">
        <f t="shared" si="2"/>
        <v>0.57999033349444173</v>
      </c>
      <c r="D46" s="145"/>
      <c r="E46" s="146">
        <v>1</v>
      </c>
      <c r="F46" s="143">
        <f t="shared" si="3"/>
        <v>8.3333333333333321</v>
      </c>
      <c r="G46" s="146"/>
      <c r="H46" s="146">
        <v>8</v>
      </c>
      <c r="I46" s="143">
        <f t="shared" si="4"/>
        <v>66.666666666666657</v>
      </c>
      <c r="J46" s="146"/>
      <c r="K46" s="146">
        <v>3</v>
      </c>
      <c r="L46" s="143">
        <f t="shared" si="5"/>
        <v>25</v>
      </c>
      <c r="M46" s="146"/>
      <c r="N46" s="146">
        <v>0</v>
      </c>
      <c r="O46" s="143">
        <f t="shared" si="6"/>
        <v>0</v>
      </c>
      <c r="P46" s="146"/>
      <c r="Q46" s="146">
        <v>0</v>
      </c>
      <c r="R46" s="143">
        <f t="shared" si="1"/>
        <v>0</v>
      </c>
      <c r="U46" s="28"/>
    </row>
    <row r="47" spans="1:21" ht="13.35" customHeight="1">
      <c r="A47" s="76" t="s">
        <v>273</v>
      </c>
      <c r="B47" s="144">
        <f t="shared" si="0"/>
        <v>55</v>
      </c>
      <c r="C47" s="143">
        <f t="shared" si="2"/>
        <v>2.6582890285161911</v>
      </c>
      <c r="D47" s="145"/>
      <c r="E47" s="146">
        <v>48</v>
      </c>
      <c r="F47" s="143">
        <f t="shared" si="3"/>
        <v>87.272727272727266</v>
      </c>
      <c r="G47" s="146"/>
      <c r="H47" s="146">
        <v>7</v>
      </c>
      <c r="I47" s="143">
        <f t="shared" si="4"/>
        <v>12.727272727272727</v>
      </c>
      <c r="J47" s="146"/>
      <c r="K47" s="146">
        <v>0</v>
      </c>
      <c r="L47" s="143">
        <f t="shared" si="5"/>
        <v>0</v>
      </c>
      <c r="M47" s="146"/>
      <c r="N47" s="146">
        <v>0</v>
      </c>
      <c r="O47" s="143">
        <f t="shared" si="6"/>
        <v>0</v>
      </c>
      <c r="P47" s="146"/>
      <c r="Q47" s="146">
        <v>0</v>
      </c>
      <c r="R47" s="143">
        <f t="shared" si="1"/>
        <v>0</v>
      </c>
      <c r="U47" s="28"/>
    </row>
    <row r="48" spans="1:21" ht="13.35" customHeight="1">
      <c r="A48" s="76" t="s">
        <v>274</v>
      </c>
      <c r="B48" s="144">
        <f t="shared" si="0"/>
        <v>15</v>
      </c>
      <c r="C48" s="143">
        <f t="shared" si="2"/>
        <v>0.7249879168680522</v>
      </c>
      <c r="D48" s="145"/>
      <c r="E48" s="146">
        <v>5</v>
      </c>
      <c r="F48" s="143">
        <f t="shared" si="3"/>
        <v>33.333333333333329</v>
      </c>
      <c r="G48" s="146"/>
      <c r="H48" s="146">
        <v>10</v>
      </c>
      <c r="I48" s="143">
        <f t="shared" si="4"/>
        <v>66.666666666666657</v>
      </c>
      <c r="J48" s="146"/>
      <c r="K48" s="146">
        <v>0</v>
      </c>
      <c r="L48" s="143">
        <f t="shared" si="5"/>
        <v>0</v>
      </c>
      <c r="M48" s="146"/>
      <c r="N48" s="146">
        <v>0</v>
      </c>
      <c r="O48" s="143">
        <f t="shared" si="6"/>
        <v>0</v>
      </c>
      <c r="P48" s="146"/>
      <c r="Q48" s="146">
        <v>0</v>
      </c>
      <c r="R48" s="143">
        <f t="shared" si="1"/>
        <v>0</v>
      </c>
      <c r="U48" s="29"/>
    </row>
    <row r="49" spans="1:21" ht="13.35" customHeight="1">
      <c r="A49" s="76" t="s">
        <v>275</v>
      </c>
      <c r="B49" s="144">
        <f t="shared" si="0"/>
        <v>10</v>
      </c>
      <c r="C49" s="143">
        <f t="shared" si="2"/>
        <v>0.48332527791203478</v>
      </c>
      <c r="D49" s="145"/>
      <c r="E49" s="146">
        <v>5</v>
      </c>
      <c r="F49" s="143">
        <f t="shared" si="3"/>
        <v>50</v>
      </c>
      <c r="G49" s="146"/>
      <c r="H49" s="146">
        <v>4</v>
      </c>
      <c r="I49" s="143">
        <f t="shared" si="4"/>
        <v>40</v>
      </c>
      <c r="J49" s="146"/>
      <c r="K49" s="146">
        <v>1</v>
      </c>
      <c r="L49" s="143">
        <f t="shared" si="5"/>
        <v>10</v>
      </c>
      <c r="M49" s="146"/>
      <c r="N49" s="146">
        <v>0</v>
      </c>
      <c r="O49" s="143">
        <f t="shared" si="6"/>
        <v>0</v>
      </c>
      <c r="P49" s="146"/>
      <c r="Q49" s="146">
        <v>0</v>
      </c>
      <c r="R49" s="143">
        <f t="shared" si="1"/>
        <v>0</v>
      </c>
      <c r="U49" s="28"/>
    </row>
    <row r="50" spans="1:21" ht="13.35" customHeight="1">
      <c r="A50" s="76" t="s">
        <v>276</v>
      </c>
      <c r="B50" s="144">
        <f t="shared" si="0"/>
        <v>35</v>
      </c>
      <c r="C50" s="143">
        <f t="shared" si="2"/>
        <v>1.6916384726921216</v>
      </c>
      <c r="D50" s="145"/>
      <c r="E50" s="151">
        <v>34</v>
      </c>
      <c r="F50" s="143">
        <f t="shared" si="3"/>
        <v>97.142857142857139</v>
      </c>
      <c r="G50" s="151"/>
      <c r="H50" s="151">
        <v>1</v>
      </c>
      <c r="I50" s="143">
        <f t="shared" si="4"/>
        <v>2.8571428571428572</v>
      </c>
      <c r="J50" s="151"/>
      <c r="K50" s="151">
        <v>0</v>
      </c>
      <c r="L50" s="143">
        <f t="shared" si="5"/>
        <v>0</v>
      </c>
      <c r="M50" s="151"/>
      <c r="N50" s="151">
        <v>0</v>
      </c>
      <c r="O50" s="143">
        <f t="shared" si="6"/>
        <v>0</v>
      </c>
      <c r="P50" s="151"/>
      <c r="Q50" s="151">
        <v>0</v>
      </c>
      <c r="R50" s="143">
        <f t="shared" si="1"/>
        <v>0</v>
      </c>
      <c r="U50" s="147"/>
    </row>
    <row r="51" spans="1:21" ht="13.35" customHeight="1">
      <c r="A51" s="76" t="s">
        <v>277</v>
      </c>
      <c r="B51" s="144">
        <f t="shared" si="0"/>
        <v>30</v>
      </c>
      <c r="C51" s="143">
        <f t="shared" si="2"/>
        <v>1.4499758337361044</v>
      </c>
      <c r="D51" s="145"/>
      <c r="E51" s="146">
        <v>16</v>
      </c>
      <c r="F51" s="143">
        <f t="shared" si="3"/>
        <v>53.333333333333336</v>
      </c>
      <c r="G51" s="146"/>
      <c r="H51" s="146">
        <v>13</v>
      </c>
      <c r="I51" s="143">
        <f t="shared" si="4"/>
        <v>43.333333333333336</v>
      </c>
      <c r="J51" s="146"/>
      <c r="K51" s="146">
        <v>0</v>
      </c>
      <c r="L51" s="143">
        <f t="shared" si="5"/>
        <v>0</v>
      </c>
      <c r="M51" s="146"/>
      <c r="N51" s="146">
        <v>1</v>
      </c>
      <c r="O51" s="143">
        <f t="shared" si="6"/>
        <v>3.3333333333333335</v>
      </c>
      <c r="P51" s="146"/>
      <c r="Q51" s="146">
        <v>0</v>
      </c>
      <c r="R51" s="143">
        <f t="shared" si="1"/>
        <v>0</v>
      </c>
      <c r="U51" s="28"/>
    </row>
    <row r="52" spans="1:21" ht="13.35" customHeight="1">
      <c r="A52" s="76" t="s">
        <v>278</v>
      </c>
      <c r="B52" s="144">
        <f t="shared" si="0"/>
        <v>32</v>
      </c>
      <c r="C52" s="143">
        <f t="shared" si="2"/>
        <v>1.5466408893185113</v>
      </c>
      <c r="D52" s="145"/>
      <c r="E52" s="146">
        <v>20</v>
      </c>
      <c r="F52" s="143">
        <f t="shared" si="3"/>
        <v>62.5</v>
      </c>
      <c r="G52" s="146"/>
      <c r="H52" s="146">
        <v>11</v>
      </c>
      <c r="I52" s="143">
        <f t="shared" si="4"/>
        <v>34.375</v>
      </c>
      <c r="J52" s="146"/>
      <c r="K52" s="146">
        <v>1</v>
      </c>
      <c r="L52" s="143">
        <f t="shared" si="5"/>
        <v>3.125</v>
      </c>
      <c r="M52" s="146"/>
      <c r="N52" s="146">
        <v>0</v>
      </c>
      <c r="O52" s="143">
        <f t="shared" si="6"/>
        <v>0</v>
      </c>
      <c r="P52" s="146"/>
      <c r="Q52" s="146">
        <v>0</v>
      </c>
      <c r="R52" s="143">
        <f t="shared" si="1"/>
        <v>0</v>
      </c>
      <c r="U52" s="28"/>
    </row>
    <row r="53" spans="1:21" ht="13.35" customHeight="1">
      <c r="A53" s="76" t="s">
        <v>279</v>
      </c>
      <c r="B53" s="144">
        <f t="shared" si="0"/>
        <v>25</v>
      </c>
      <c r="C53" s="143">
        <f t="shared" si="2"/>
        <v>1.2083131947800869</v>
      </c>
      <c r="D53" s="145"/>
      <c r="E53" s="146">
        <v>25</v>
      </c>
      <c r="F53" s="143">
        <f t="shared" si="3"/>
        <v>100</v>
      </c>
      <c r="G53" s="146"/>
      <c r="H53" s="146">
        <v>0</v>
      </c>
      <c r="I53" s="143">
        <f t="shared" si="4"/>
        <v>0</v>
      </c>
      <c r="J53" s="146"/>
      <c r="K53" s="146">
        <v>0</v>
      </c>
      <c r="L53" s="143">
        <f t="shared" si="5"/>
        <v>0</v>
      </c>
      <c r="M53" s="146"/>
      <c r="N53" s="146">
        <v>0</v>
      </c>
      <c r="O53" s="143">
        <f t="shared" si="6"/>
        <v>0</v>
      </c>
      <c r="P53" s="146"/>
      <c r="Q53" s="146">
        <v>0</v>
      </c>
      <c r="R53" s="143">
        <f t="shared" si="1"/>
        <v>0</v>
      </c>
      <c r="U53" s="28"/>
    </row>
    <row r="54" spans="1:21" ht="13.35" customHeight="1">
      <c r="A54" s="76" t="s">
        <v>280</v>
      </c>
      <c r="B54" s="144">
        <f t="shared" si="0"/>
        <v>34</v>
      </c>
      <c r="C54" s="143">
        <f t="shared" si="2"/>
        <v>1.6433059449009184</v>
      </c>
      <c r="D54" s="145"/>
      <c r="E54" s="146">
        <v>27</v>
      </c>
      <c r="F54" s="143">
        <f t="shared" si="3"/>
        <v>79.411764705882348</v>
      </c>
      <c r="G54" s="146"/>
      <c r="H54" s="146">
        <v>6</v>
      </c>
      <c r="I54" s="143">
        <f t="shared" si="4"/>
        <v>17.647058823529413</v>
      </c>
      <c r="J54" s="146"/>
      <c r="K54" s="146">
        <v>1</v>
      </c>
      <c r="L54" s="143">
        <f t="shared" si="5"/>
        <v>2.9411764705882351</v>
      </c>
      <c r="M54" s="146"/>
      <c r="N54" s="146">
        <v>0</v>
      </c>
      <c r="O54" s="143">
        <f t="shared" si="6"/>
        <v>0</v>
      </c>
      <c r="P54" s="146"/>
      <c r="Q54" s="146">
        <v>0</v>
      </c>
      <c r="R54" s="143">
        <f t="shared" si="1"/>
        <v>0</v>
      </c>
      <c r="U54" s="28"/>
    </row>
    <row r="55" spans="1:21" ht="13.35" customHeight="1">
      <c r="A55" s="76" t="s">
        <v>281</v>
      </c>
      <c r="B55" s="144">
        <f t="shared" si="0"/>
        <v>11</v>
      </c>
      <c r="C55" s="143">
        <f t="shared" si="2"/>
        <v>0.53165780570323828</v>
      </c>
      <c r="D55" s="145"/>
      <c r="E55" s="146">
        <v>4</v>
      </c>
      <c r="F55" s="143">
        <f t="shared" si="3"/>
        <v>36.363636363636367</v>
      </c>
      <c r="G55" s="146"/>
      <c r="H55" s="146">
        <v>5</v>
      </c>
      <c r="I55" s="143">
        <f t="shared" si="4"/>
        <v>45.454545454545453</v>
      </c>
      <c r="J55" s="146"/>
      <c r="K55" s="146">
        <v>1</v>
      </c>
      <c r="L55" s="143">
        <f t="shared" si="5"/>
        <v>9.0909090909090917</v>
      </c>
      <c r="M55" s="146"/>
      <c r="N55" s="146">
        <v>1</v>
      </c>
      <c r="O55" s="143">
        <f t="shared" si="6"/>
        <v>9.0909090909090917</v>
      </c>
      <c r="P55" s="146"/>
      <c r="Q55" s="146">
        <v>0</v>
      </c>
      <c r="R55" s="143">
        <f t="shared" si="1"/>
        <v>0</v>
      </c>
      <c r="U55" s="28"/>
    </row>
    <row r="56" spans="1:21" ht="13.35" customHeight="1">
      <c r="A56" s="76" t="s">
        <v>282</v>
      </c>
      <c r="B56" s="144">
        <f t="shared" si="0"/>
        <v>29</v>
      </c>
      <c r="C56" s="143">
        <f t="shared" si="2"/>
        <v>1.4016433059449009</v>
      </c>
      <c r="D56" s="145"/>
      <c r="E56" s="146">
        <v>29</v>
      </c>
      <c r="F56" s="143">
        <f t="shared" si="3"/>
        <v>100</v>
      </c>
      <c r="G56" s="146"/>
      <c r="H56" s="146">
        <v>0</v>
      </c>
      <c r="I56" s="143">
        <f t="shared" si="4"/>
        <v>0</v>
      </c>
      <c r="J56" s="146"/>
      <c r="K56" s="146">
        <v>0</v>
      </c>
      <c r="L56" s="143">
        <f t="shared" si="5"/>
        <v>0</v>
      </c>
      <c r="M56" s="146"/>
      <c r="N56" s="146">
        <v>0</v>
      </c>
      <c r="O56" s="143">
        <f t="shared" si="6"/>
        <v>0</v>
      </c>
      <c r="P56" s="146"/>
      <c r="Q56" s="146">
        <v>0</v>
      </c>
      <c r="R56" s="143">
        <f t="shared" si="1"/>
        <v>0</v>
      </c>
      <c r="U56" s="28"/>
    </row>
    <row r="57" spans="1:21" ht="13.35" customHeight="1">
      <c r="A57" s="76" t="s">
        <v>283</v>
      </c>
      <c r="B57" s="144">
        <f t="shared" si="0"/>
        <v>31</v>
      </c>
      <c r="C57" s="143">
        <f t="shared" si="2"/>
        <v>1.4983083615273078</v>
      </c>
      <c r="D57" s="145"/>
      <c r="E57" s="146">
        <v>19</v>
      </c>
      <c r="F57" s="143">
        <f t="shared" si="3"/>
        <v>61.29032258064516</v>
      </c>
      <c r="G57" s="146"/>
      <c r="H57" s="146">
        <v>11</v>
      </c>
      <c r="I57" s="143">
        <f t="shared" si="4"/>
        <v>35.483870967741936</v>
      </c>
      <c r="J57" s="146"/>
      <c r="K57" s="146">
        <v>1</v>
      </c>
      <c r="L57" s="143">
        <f t="shared" si="5"/>
        <v>3.225806451612903</v>
      </c>
      <c r="M57" s="146"/>
      <c r="N57" s="146">
        <v>0</v>
      </c>
      <c r="O57" s="143">
        <f t="shared" si="6"/>
        <v>0</v>
      </c>
      <c r="P57" s="146"/>
      <c r="Q57" s="146">
        <v>0</v>
      </c>
      <c r="R57" s="143">
        <f t="shared" si="1"/>
        <v>0</v>
      </c>
      <c r="U57" s="28"/>
    </row>
    <row r="58" spans="1:21" ht="13.35" customHeight="1">
      <c r="A58" s="76" t="s">
        <v>396</v>
      </c>
      <c r="B58" s="144">
        <f t="shared" si="0"/>
        <v>15</v>
      </c>
      <c r="C58" s="143">
        <f t="shared" si="2"/>
        <v>0.7249879168680522</v>
      </c>
      <c r="D58" s="145"/>
      <c r="E58" s="146">
        <v>15</v>
      </c>
      <c r="F58" s="143">
        <f t="shared" si="3"/>
        <v>100</v>
      </c>
      <c r="G58" s="146"/>
      <c r="H58" s="146">
        <v>0</v>
      </c>
      <c r="I58" s="143">
        <f t="shared" si="4"/>
        <v>0</v>
      </c>
      <c r="J58" s="146"/>
      <c r="K58" s="146">
        <v>0</v>
      </c>
      <c r="L58" s="143">
        <f t="shared" si="5"/>
        <v>0</v>
      </c>
      <c r="M58" s="146"/>
      <c r="N58" s="146">
        <v>0</v>
      </c>
      <c r="O58" s="143">
        <f t="shared" si="6"/>
        <v>0</v>
      </c>
      <c r="P58" s="146"/>
      <c r="Q58" s="146">
        <v>0</v>
      </c>
      <c r="R58" s="143">
        <f t="shared" si="1"/>
        <v>0</v>
      </c>
      <c r="U58" s="28"/>
    </row>
    <row r="59" spans="1:21" ht="13.35" customHeight="1">
      <c r="A59" s="76" t="s">
        <v>284</v>
      </c>
      <c r="B59" s="144">
        <f>IF($A59&lt;&gt;0,E59+H59+K59+N59+Q59,"")</f>
        <v>15</v>
      </c>
      <c r="C59" s="143">
        <f>IF(A59&lt;&gt;0,B59/$B$11*100,"")</f>
        <v>0.7249879168680522</v>
      </c>
      <c r="D59" s="145"/>
      <c r="E59" s="146">
        <v>9</v>
      </c>
      <c r="F59" s="143">
        <f t="shared" si="3"/>
        <v>60</v>
      </c>
      <c r="G59" s="146"/>
      <c r="H59" s="146">
        <v>2</v>
      </c>
      <c r="I59" s="143">
        <f t="shared" si="4"/>
        <v>13.333333333333334</v>
      </c>
      <c r="J59" s="146"/>
      <c r="K59" s="146">
        <v>4</v>
      </c>
      <c r="L59" s="143">
        <f t="shared" si="5"/>
        <v>26.666666666666668</v>
      </c>
      <c r="M59" s="146"/>
      <c r="N59" s="146">
        <v>0</v>
      </c>
      <c r="O59" s="143">
        <f t="shared" si="6"/>
        <v>0</v>
      </c>
      <c r="P59" s="146"/>
      <c r="Q59" s="146">
        <v>0</v>
      </c>
      <c r="R59" s="143"/>
      <c r="U59" s="28"/>
    </row>
    <row r="60" spans="1:21" ht="13.35" customHeight="1">
      <c r="A60" s="76" t="s">
        <v>588</v>
      </c>
      <c r="B60" s="144">
        <f t="shared" si="0"/>
        <v>2</v>
      </c>
      <c r="C60" s="143">
        <f t="shared" si="2"/>
        <v>9.6665055582406956E-2</v>
      </c>
      <c r="D60" s="145"/>
      <c r="E60" s="146">
        <v>2</v>
      </c>
      <c r="F60" s="143">
        <f t="shared" si="3"/>
        <v>100</v>
      </c>
      <c r="G60" s="146"/>
      <c r="H60" s="146">
        <v>0</v>
      </c>
      <c r="I60" s="143">
        <f t="shared" si="4"/>
        <v>0</v>
      </c>
      <c r="J60" s="146"/>
      <c r="K60" s="146">
        <v>0</v>
      </c>
      <c r="L60" s="143">
        <f t="shared" si="5"/>
        <v>0</v>
      </c>
      <c r="M60" s="146"/>
      <c r="N60" s="146">
        <v>0</v>
      </c>
      <c r="O60" s="143">
        <f t="shared" si="6"/>
        <v>0</v>
      </c>
      <c r="P60" s="146"/>
      <c r="Q60" s="146">
        <v>0</v>
      </c>
      <c r="R60" s="143">
        <f t="shared" si="1"/>
        <v>0</v>
      </c>
      <c r="U60" s="28"/>
    </row>
    <row r="61" spans="1:21" ht="13.35" customHeight="1">
      <c r="A61" s="76" t="s">
        <v>285</v>
      </c>
      <c r="B61" s="144">
        <f t="shared" si="0"/>
        <v>50</v>
      </c>
      <c r="C61" s="143">
        <f t="shared" si="2"/>
        <v>2.4166263895601738</v>
      </c>
      <c r="D61" s="145"/>
      <c r="E61" s="146">
        <v>39</v>
      </c>
      <c r="F61" s="143">
        <f t="shared" si="3"/>
        <v>78</v>
      </c>
      <c r="G61" s="146"/>
      <c r="H61" s="146">
        <v>9</v>
      </c>
      <c r="I61" s="143">
        <f t="shared" si="4"/>
        <v>18</v>
      </c>
      <c r="J61" s="146"/>
      <c r="K61" s="146">
        <v>2</v>
      </c>
      <c r="L61" s="143">
        <f t="shared" si="5"/>
        <v>4</v>
      </c>
      <c r="M61" s="146"/>
      <c r="N61" s="146">
        <v>0</v>
      </c>
      <c r="O61" s="143">
        <f t="shared" si="6"/>
        <v>0</v>
      </c>
      <c r="P61" s="146"/>
      <c r="Q61" s="146">
        <v>0</v>
      </c>
      <c r="R61" s="143">
        <f t="shared" si="1"/>
        <v>0</v>
      </c>
      <c r="U61" s="28"/>
    </row>
    <row r="62" spans="1:21" ht="13.35" customHeight="1">
      <c r="A62" s="76" t="s">
        <v>286</v>
      </c>
      <c r="B62" s="144">
        <f t="shared" si="0"/>
        <v>32</v>
      </c>
      <c r="C62" s="143">
        <f t="shared" si="2"/>
        <v>1.5466408893185113</v>
      </c>
      <c r="D62" s="145"/>
      <c r="E62" s="146">
        <v>31</v>
      </c>
      <c r="F62" s="143">
        <f t="shared" si="3"/>
        <v>96.875</v>
      </c>
      <c r="G62" s="146"/>
      <c r="H62" s="146">
        <v>0</v>
      </c>
      <c r="I62" s="143">
        <f t="shared" si="4"/>
        <v>0</v>
      </c>
      <c r="J62" s="146"/>
      <c r="K62" s="146">
        <v>1</v>
      </c>
      <c r="L62" s="143">
        <f t="shared" si="5"/>
        <v>3.125</v>
      </c>
      <c r="M62" s="146"/>
      <c r="N62" s="146">
        <v>0</v>
      </c>
      <c r="O62" s="143">
        <f t="shared" si="6"/>
        <v>0</v>
      </c>
      <c r="P62" s="146"/>
      <c r="Q62" s="146">
        <v>0</v>
      </c>
      <c r="R62" s="143">
        <f t="shared" si="1"/>
        <v>0</v>
      </c>
      <c r="U62" s="28"/>
    </row>
    <row r="63" spans="1:21" ht="13.35" customHeight="1">
      <c r="A63" s="76" t="s">
        <v>287</v>
      </c>
      <c r="B63" s="144">
        <f t="shared" si="0"/>
        <v>16</v>
      </c>
      <c r="C63" s="143">
        <f t="shared" si="2"/>
        <v>0.77332044465925565</v>
      </c>
      <c r="D63" s="145"/>
      <c r="E63" s="146">
        <v>16</v>
      </c>
      <c r="F63" s="143">
        <f t="shared" si="3"/>
        <v>100</v>
      </c>
      <c r="G63" s="146"/>
      <c r="H63" s="146">
        <v>0</v>
      </c>
      <c r="I63" s="143">
        <f t="shared" si="4"/>
        <v>0</v>
      </c>
      <c r="J63" s="146"/>
      <c r="K63" s="146">
        <v>0</v>
      </c>
      <c r="L63" s="143">
        <f t="shared" si="5"/>
        <v>0</v>
      </c>
      <c r="M63" s="146"/>
      <c r="N63" s="146">
        <v>0</v>
      </c>
      <c r="O63" s="143">
        <f t="shared" si="6"/>
        <v>0</v>
      </c>
      <c r="P63" s="146"/>
      <c r="Q63" s="146">
        <v>0</v>
      </c>
      <c r="R63" s="143">
        <f t="shared" si="1"/>
        <v>0</v>
      </c>
      <c r="U63" s="28"/>
    </row>
    <row r="64" spans="1:21" ht="13.35" customHeight="1">
      <c r="A64" s="76" t="s">
        <v>459</v>
      </c>
      <c r="B64" s="144">
        <f t="shared" si="0"/>
        <v>1</v>
      </c>
      <c r="C64" s="143">
        <f t="shared" si="2"/>
        <v>4.8332527791203478E-2</v>
      </c>
      <c r="D64" s="145"/>
      <c r="E64" s="146">
        <v>1</v>
      </c>
      <c r="F64" s="143">
        <f t="shared" si="3"/>
        <v>100</v>
      </c>
      <c r="G64" s="146"/>
      <c r="H64" s="146">
        <v>0</v>
      </c>
      <c r="I64" s="143">
        <f t="shared" si="4"/>
        <v>0</v>
      </c>
      <c r="J64" s="146"/>
      <c r="K64" s="146">
        <v>0</v>
      </c>
      <c r="L64" s="143">
        <f t="shared" si="5"/>
        <v>0</v>
      </c>
      <c r="M64" s="146"/>
      <c r="N64" s="146">
        <v>0</v>
      </c>
      <c r="O64" s="143">
        <f t="shared" si="6"/>
        <v>0</v>
      </c>
      <c r="P64" s="146"/>
      <c r="Q64" s="146">
        <v>0</v>
      </c>
      <c r="R64" s="143">
        <f t="shared" si="1"/>
        <v>0</v>
      </c>
      <c r="U64" s="28"/>
    </row>
    <row r="65" spans="1:21" ht="13.35" customHeight="1">
      <c r="A65" s="76" t="s">
        <v>288</v>
      </c>
      <c r="B65" s="144">
        <f t="shared" si="0"/>
        <v>34</v>
      </c>
      <c r="C65" s="143">
        <f t="shared" si="2"/>
        <v>1.6433059449009184</v>
      </c>
      <c r="D65" s="145"/>
      <c r="E65" s="146">
        <v>34</v>
      </c>
      <c r="F65" s="143">
        <f t="shared" si="3"/>
        <v>100</v>
      </c>
      <c r="G65" s="146"/>
      <c r="H65" s="146">
        <v>0</v>
      </c>
      <c r="I65" s="143">
        <f t="shared" si="4"/>
        <v>0</v>
      </c>
      <c r="J65" s="146"/>
      <c r="K65" s="146">
        <v>0</v>
      </c>
      <c r="L65" s="143">
        <f t="shared" si="5"/>
        <v>0</v>
      </c>
      <c r="M65" s="146"/>
      <c r="N65" s="146">
        <v>0</v>
      </c>
      <c r="O65" s="143">
        <f t="shared" si="6"/>
        <v>0</v>
      </c>
      <c r="P65" s="146"/>
      <c r="Q65" s="146">
        <v>0</v>
      </c>
      <c r="R65" s="143">
        <f t="shared" si="1"/>
        <v>0</v>
      </c>
      <c r="U65" s="28"/>
    </row>
    <row r="66" spans="1:21" ht="13.35" customHeight="1">
      <c r="A66" s="115" t="s">
        <v>289</v>
      </c>
      <c r="B66" s="144">
        <f t="shared" si="0"/>
        <v>37</v>
      </c>
      <c r="C66" s="143">
        <f t="shared" si="2"/>
        <v>1.7883035282745288</v>
      </c>
      <c r="D66" s="145"/>
      <c r="E66" s="146">
        <v>36</v>
      </c>
      <c r="F66" s="143">
        <f t="shared" si="3"/>
        <v>97.297297297297305</v>
      </c>
      <c r="G66" s="146"/>
      <c r="H66" s="146">
        <v>1</v>
      </c>
      <c r="I66" s="143">
        <f t="shared" si="4"/>
        <v>2.7027027027027026</v>
      </c>
      <c r="J66" s="146"/>
      <c r="K66" s="146">
        <v>0</v>
      </c>
      <c r="L66" s="143">
        <f t="shared" si="5"/>
        <v>0</v>
      </c>
      <c r="M66" s="146"/>
      <c r="N66" s="146">
        <v>0</v>
      </c>
      <c r="O66" s="143">
        <f t="shared" si="6"/>
        <v>0</v>
      </c>
      <c r="P66" s="146"/>
      <c r="Q66" s="146">
        <v>0</v>
      </c>
      <c r="R66" s="143">
        <f t="shared" si="1"/>
        <v>0</v>
      </c>
      <c r="U66" s="28"/>
    </row>
    <row r="67" spans="1:21" ht="13.35" customHeight="1">
      <c r="A67" s="76" t="s">
        <v>290</v>
      </c>
      <c r="B67" s="144">
        <f t="shared" si="0"/>
        <v>1</v>
      </c>
      <c r="C67" s="143">
        <f t="shared" si="2"/>
        <v>4.8332527791203478E-2</v>
      </c>
      <c r="D67" s="145"/>
      <c r="E67" s="146">
        <v>1</v>
      </c>
      <c r="F67" s="143">
        <f t="shared" si="3"/>
        <v>100</v>
      </c>
      <c r="G67" s="146"/>
      <c r="H67" s="146">
        <v>0</v>
      </c>
      <c r="I67" s="143">
        <f t="shared" si="4"/>
        <v>0</v>
      </c>
      <c r="J67" s="146"/>
      <c r="K67" s="146">
        <v>0</v>
      </c>
      <c r="L67" s="143">
        <f t="shared" si="5"/>
        <v>0</v>
      </c>
      <c r="M67" s="146"/>
      <c r="N67" s="146">
        <v>0</v>
      </c>
      <c r="O67" s="143">
        <f t="shared" si="6"/>
        <v>0</v>
      </c>
      <c r="P67" s="146"/>
      <c r="Q67" s="146">
        <v>0</v>
      </c>
      <c r="R67" s="143">
        <f t="shared" si="1"/>
        <v>0</v>
      </c>
      <c r="U67" s="28"/>
    </row>
    <row r="68" spans="1:21" ht="13.35" customHeight="1">
      <c r="A68" s="76" t="s">
        <v>291</v>
      </c>
      <c r="B68" s="144">
        <f t="shared" si="0"/>
        <v>41</v>
      </c>
      <c r="C68" s="143">
        <f t="shared" si="2"/>
        <v>1.9816336394393428</v>
      </c>
      <c r="D68" s="145"/>
      <c r="E68" s="146">
        <v>29</v>
      </c>
      <c r="F68" s="143">
        <f t="shared" si="3"/>
        <v>70.731707317073173</v>
      </c>
      <c r="G68" s="146"/>
      <c r="H68" s="146">
        <v>9</v>
      </c>
      <c r="I68" s="143">
        <f t="shared" si="4"/>
        <v>21.951219512195124</v>
      </c>
      <c r="J68" s="146"/>
      <c r="K68" s="146">
        <v>3</v>
      </c>
      <c r="L68" s="143">
        <f t="shared" si="5"/>
        <v>7.3170731707317067</v>
      </c>
      <c r="M68" s="146"/>
      <c r="N68" s="146">
        <v>0</v>
      </c>
      <c r="O68" s="143">
        <f t="shared" si="6"/>
        <v>0</v>
      </c>
      <c r="P68" s="146"/>
      <c r="Q68" s="146">
        <v>0</v>
      </c>
      <c r="R68" s="143">
        <f t="shared" si="1"/>
        <v>0</v>
      </c>
      <c r="U68" s="28"/>
    </row>
    <row r="69" spans="1:21" ht="13.35" customHeight="1">
      <c r="A69" s="76" t="s">
        <v>292</v>
      </c>
      <c r="B69" s="144">
        <f t="shared" si="0"/>
        <v>86</v>
      </c>
      <c r="C69" s="143">
        <f t="shared" si="2"/>
        <v>4.1565973900434994</v>
      </c>
      <c r="D69" s="145"/>
      <c r="E69" s="146">
        <v>75</v>
      </c>
      <c r="F69" s="143">
        <f t="shared" si="3"/>
        <v>87.20930232558139</v>
      </c>
      <c r="G69" s="146"/>
      <c r="H69" s="146">
        <v>9</v>
      </c>
      <c r="I69" s="143">
        <f t="shared" si="4"/>
        <v>10.465116279069768</v>
      </c>
      <c r="J69" s="146"/>
      <c r="K69" s="146">
        <v>2</v>
      </c>
      <c r="L69" s="143">
        <f t="shared" si="5"/>
        <v>2.3255813953488373</v>
      </c>
      <c r="M69" s="146"/>
      <c r="N69" s="146">
        <v>0</v>
      </c>
      <c r="O69" s="143">
        <f t="shared" si="6"/>
        <v>0</v>
      </c>
      <c r="P69" s="146"/>
      <c r="Q69" s="146">
        <v>0</v>
      </c>
      <c r="R69" s="143">
        <f t="shared" si="1"/>
        <v>0</v>
      </c>
      <c r="U69" s="28"/>
    </row>
    <row r="70" spans="1:21" ht="13.35" customHeight="1">
      <c r="A70" s="76" t="s">
        <v>293</v>
      </c>
      <c r="B70" s="144">
        <f t="shared" si="0"/>
        <v>50</v>
      </c>
      <c r="C70" s="143">
        <f t="shared" si="2"/>
        <v>2.4166263895601738</v>
      </c>
      <c r="D70" s="145"/>
      <c r="E70" s="146">
        <v>47</v>
      </c>
      <c r="F70" s="143">
        <f t="shared" si="3"/>
        <v>94</v>
      </c>
      <c r="G70" s="146"/>
      <c r="H70" s="146">
        <v>3</v>
      </c>
      <c r="I70" s="143">
        <f t="shared" si="4"/>
        <v>6</v>
      </c>
      <c r="J70" s="146"/>
      <c r="K70" s="146">
        <v>0</v>
      </c>
      <c r="L70" s="143">
        <f t="shared" si="5"/>
        <v>0</v>
      </c>
      <c r="M70" s="146"/>
      <c r="N70" s="146">
        <v>0</v>
      </c>
      <c r="O70" s="143">
        <f t="shared" si="6"/>
        <v>0</v>
      </c>
      <c r="P70" s="146"/>
      <c r="Q70" s="146">
        <v>0</v>
      </c>
      <c r="R70" s="143">
        <f t="shared" si="1"/>
        <v>0</v>
      </c>
      <c r="U70" s="28"/>
    </row>
    <row r="71" spans="1:21" ht="13.35" customHeight="1">
      <c r="A71" s="76" t="s">
        <v>294</v>
      </c>
      <c r="B71" s="144">
        <f t="shared" si="0"/>
        <v>39</v>
      </c>
      <c r="C71" s="143">
        <f t="shared" si="2"/>
        <v>1.8849685838569359</v>
      </c>
      <c r="D71" s="145"/>
      <c r="E71" s="146">
        <v>33</v>
      </c>
      <c r="F71" s="143">
        <f t="shared" si="3"/>
        <v>84.615384615384613</v>
      </c>
      <c r="G71" s="146"/>
      <c r="H71" s="146">
        <v>6</v>
      </c>
      <c r="I71" s="143">
        <f t="shared" si="4"/>
        <v>15.384615384615385</v>
      </c>
      <c r="J71" s="146"/>
      <c r="K71" s="146">
        <v>0</v>
      </c>
      <c r="L71" s="143">
        <f t="shared" si="5"/>
        <v>0</v>
      </c>
      <c r="M71" s="146"/>
      <c r="N71" s="146">
        <v>0</v>
      </c>
      <c r="O71" s="143">
        <f t="shared" si="6"/>
        <v>0</v>
      </c>
      <c r="P71" s="146"/>
      <c r="Q71" s="146">
        <v>0</v>
      </c>
      <c r="R71" s="143">
        <f t="shared" si="1"/>
        <v>0</v>
      </c>
      <c r="U71" s="28"/>
    </row>
    <row r="72" spans="1:21" ht="13.35" customHeight="1">
      <c r="A72" s="76" t="s">
        <v>295</v>
      </c>
      <c r="B72" s="144">
        <f t="shared" si="0"/>
        <v>20</v>
      </c>
      <c r="C72" s="143">
        <f t="shared" si="2"/>
        <v>0.96665055582406956</v>
      </c>
      <c r="D72" s="145"/>
      <c r="E72" s="146">
        <v>3</v>
      </c>
      <c r="F72" s="143">
        <f t="shared" si="3"/>
        <v>15</v>
      </c>
      <c r="G72" s="146"/>
      <c r="H72" s="146">
        <v>0</v>
      </c>
      <c r="I72" s="143">
        <f t="shared" si="4"/>
        <v>0</v>
      </c>
      <c r="J72" s="146"/>
      <c r="K72" s="146">
        <v>3</v>
      </c>
      <c r="L72" s="143">
        <f t="shared" si="5"/>
        <v>15</v>
      </c>
      <c r="M72" s="146"/>
      <c r="N72" s="146">
        <v>6</v>
      </c>
      <c r="O72" s="143">
        <f t="shared" si="6"/>
        <v>30</v>
      </c>
      <c r="P72" s="146"/>
      <c r="Q72" s="146">
        <v>8</v>
      </c>
      <c r="R72" s="143">
        <f t="shared" si="1"/>
        <v>40</v>
      </c>
      <c r="U72" s="28"/>
    </row>
    <row r="73" spans="1:21" ht="13.35" customHeight="1">
      <c r="A73" s="76" t="s">
        <v>296</v>
      </c>
      <c r="B73" s="144">
        <f t="shared" si="0"/>
        <v>45</v>
      </c>
      <c r="C73" s="143">
        <f t="shared" si="2"/>
        <v>2.1749637506041566</v>
      </c>
      <c r="D73" s="145"/>
      <c r="E73" s="146">
        <v>36</v>
      </c>
      <c r="F73" s="143">
        <f t="shared" si="3"/>
        <v>80</v>
      </c>
      <c r="G73" s="146"/>
      <c r="H73" s="146">
        <v>8</v>
      </c>
      <c r="I73" s="143">
        <f t="shared" si="4"/>
        <v>17.777777777777779</v>
      </c>
      <c r="J73" s="146"/>
      <c r="K73" s="146">
        <v>1</v>
      </c>
      <c r="L73" s="143">
        <f t="shared" si="5"/>
        <v>2.2222222222222223</v>
      </c>
      <c r="M73" s="146"/>
      <c r="N73" s="146">
        <v>0</v>
      </c>
      <c r="O73" s="143">
        <f t="shared" si="6"/>
        <v>0</v>
      </c>
      <c r="P73" s="146"/>
      <c r="Q73" s="146">
        <v>0</v>
      </c>
      <c r="R73" s="143">
        <f t="shared" si="1"/>
        <v>0</v>
      </c>
      <c r="U73" s="28"/>
    </row>
    <row r="74" spans="1:21" ht="13.35" customHeight="1">
      <c r="A74" s="76" t="s">
        <v>297</v>
      </c>
      <c r="B74" s="144">
        <f t="shared" si="0"/>
        <v>32</v>
      </c>
      <c r="C74" s="143">
        <f t="shared" si="2"/>
        <v>1.5466408893185113</v>
      </c>
      <c r="D74" s="145"/>
      <c r="E74" s="146">
        <v>26</v>
      </c>
      <c r="F74" s="143">
        <f t="shared" si="3"/>
        <v>81.25</v>
      </c>
      <c r="G74" s="146"/>
      <c r="H74" s="146">
        <v>6</v>
      </c>
      <c r="I74" s="143">
        <f t="shared" si="4"/>
        <v>18.75</v>
      </c>
      <c r="J74" s="146"/>
      <c r="K74" s="146">
        <v>0</v>
      </c>
      <c r="L74" s="143">
        <f t="shared" si="5"/>
        <v>0</v>
      </c>
      <c r="M74" s="146"/>
      <c r="N74" s="146">
        <v>0</v>
      </c>
      <c r="O74" s="143">
        <f t="shared" si="6"/>
        <v>0</v>
      </c>
      <c r="P74" s="146"/>
      <c r="Q74" s="146">
        <v>0</v>
      </c>
      <c r="R74" s="143">
        <f t="shared" si="1"/>
        <v>0</v>
      </c>
      <c r="U74" s="28"/>
    </row>
    <row r="75" spans="1:21" ht="13.35" customHeight="1">
      <c r="A75" s="76" t="s">
        <v>298</v>
      </c>
      <c r="B75" s="144">
        <f t="shared" ref="B75:B89" si="7">IF($A75&lt;&gt;0,E75+H75+K75+N75+Q75,"")</f>
        <v>7</v>
      </c>
      <c r="C75" s="143">
        <f t="shared" si="2"/>
        <v>0.33832769453842437</v>
      </c>
      <c r="D75" s="145"/>
      <c r="E75" s="146">
        <v>6</v>
      </c>
      <c r="F75" s="143">
        <f t="shared" si="3"/>
        <v>85.714285714285708</v>
      </c>
      <c r="G75" s="146"/>
      <c r="H75" s="146">
        <v>0</v>
      </c>
      <c r="I75" s="143">
        <f t="shared" si="4"/>
        <v>0</v>
      </c>
      <c r="J75" s="146"/>
      <c r="K75" s="146">
        <v>1</v>
      </c>
      <c r="L75" s="143">
        <f t="shared" si="5"/>
        <v>14.285714285714285</v>
      </c>
      <c r="M75" s="146"/>
      <c r="N75" s="146">
        <v>0</v>
      </c>
      <c r="O75" s="143">
        <f t="shared" si="6"/>
        <v>0</v>
      </c>
      <c r="P75" s="146"/>
      <c r="Q75" s="146">
        <v>0</v>
      </c>
      <c r="R75" s="143">
        <f t="shared" ref="R75:R89" si="8">IF($A75&lt;&gt;0,Q75/$B75*100,"")</f>
        <v>0</v>
      </c>
      <c r="U75" s="28"/>
    </row>
    <row r="76" spans="1:21" ht="13.35" customHeight="1">
      <c r="A76" s="76" t="s">
        <v>299</v>
      </c>
      <c r="B76" s="144">
        <f t="shared" si="7"/>
        <v>17</v>
      </c>
      <c r="C76" s="143">
        <f t="shared" ref="C76:C89" si="9">IF(A76&lt;&gt;0,B76/$B$11*100,"")</f>
        <v>0.82165297245045921</v>
      </c>
      <c r="D76" s="145"/>
      <c r="E76" s="146">
        <v>17</v>
      </c>
      <c r="F76" s="143">
        <f t="shared" si="3"/>
        <v>100</v>
      </c>
      <c r="G76" s="146"/>
      <c r="H76" s="146">
        <v>0</v>
      </c>
      <c r="I76" s="143">
        <f t="shared" si="4"/>
        <v>0</v>
      </c>
      <c r="J76" s="146"/>
      <c r="K76" s="146">
        <v>0</v>
      </c>
      <c r="L76" s="143">
        <f t="shared" si="5"/>
        <v>0</v>
      </c>
      <c r="M76" s="146"/>
      <c r="N76" s="146">
        <v>0</v>
      </c>
      <c r="O76" s="143">
        <f t="shared" si="6"/>
        <v>0</v>
      </c>
      <c r="P76" s="146"/>
      <c r="Q76" s="146">
        <v>0</v>
      </c>
      <c r="R76" s="143">
        <f t="shared" si="8"/>
        <v>0</v>
      </c>
      <c r="U76" s="28"/>
    </row>
    <row r="77" spans="1:21" ht="9.9499999999999993" customHeight="1">
      <c r="B77" s="144" t="str">
        <f>IF($A77&lt;&gt;0,E77+H77+K77+N77+Q77,"")</f>
        <v/>
      </c>
      <c r="C77" s="143" t="str">
        <f>IF(A77&lt;&gt;0,B77/$B$11*100,"")</f>
        <v/>
      </c>
      <c r="D77" s="145"/>
      <c r="E77" s="144"/>
      <c r="F77" s="143" t="str">
        <f t="shared" ref="F77:F91" si="10">IF($A77&lt;&gt;0,E77/$B77*100,"")</f>
        <v/>
      </c>
      <c r="G77" s="145"/>
      <c r="H77" s="144"/>
      <c r="I77" s="143" t="str">
        <f t="shared" ref="I77:I91" si="11">IF($A77&lt;&gt;0,H77/$B77*100,"")</f>
        <v/>
      </c>
      <c r="J77" s="145"/>
      <c r="K77" s="144"/>
      <c r="L77" s="143" t="str">
        <f t="shared" ref="L77:L91" si="12">IF($A77&lt;&gt;0,K77/$B77*100,"")</f>
        <v/>
      </c>
      <c r="M77" s="145"/>
      <c r="N77" s="144"/>
      <c r="O77" s="143" t="str">
        <f t="shared" ref="O77:O91" si="13">IF($A77&lt;&gt;0,N77/$B77*100,"")</f>
        <v/>
      </c>
      <c r="P77" s="145"/>
      <c r="Q77" s="144"/>
      <c r="R77" s="143" t="str">
        <f t="shared" si="8"/>
        <v/>
      </c>
      <c r="U77" s="147"/>
    </row>
    <row r="78" spans="1:21" ht="13.35" customHeight="1">
      <c r="A78" s="127" t="s">
        <v>300</v>
      </c>
      <c r="B78" s="140">
        <f>IF($A78&lt;&gt;0,E78+H78+K78+N78+Q78,"")</f>
        <v>164</v>
      </c>
      <c r="C78" s="141">
        <f>IF(A78&lt;&gt;0,B78/$B$11*100,"")</f>
        <v>7.9265345577573711</v>
      </c>
      <c r="D78" s="142"/>
      <c r="E78" s="140">
        <f>SUM(E79:E81)</f>
        <v>148</v>
      </c>
      <c r="F78" s="141">
        <f t="shared" si="10"/>
        <v>90.243902439024396</v>
      </c>
      <c r="G78" s="142"/>
      <c r="H78" s="140">
        <f>SUM(H79:H81)</f>
        <v>16</v>
      </c>
      <c r="I78" s="141">
        <f t="shared" si="11"/>
        <v>9.7560975609756095</v>
      </c>
      <c r="J78" s="142"/>
      <c r="K78" s="140">
        <f>SUM(K79:K81)</f>
        <v>0</v>
      </c>
      <c r="L78" s="141">
        <f t="shared" si="12"/>
        <v>0</v>
      </c>
      <c r="M78" s="142"/>
      <c r="N78" s="140">
        <f>SUM(N79:N81)</f>
        <v>0</v>
      </c>
      <c r="O78" s="141">
        <f t="shared" si="13"/>
        <v>0</v>
      </c>
      <c r="P78" s="142"/>
      <c r="Q78" s="140"/>
      <c r="R78" s="141">
        <f t="shared" si="8"/>
        <v>0</v>
      </c>
      <c r="S78" s="76" t="s">
        <v>77</v>
      </c>
      <c r="U78" s="147"/>
    </row>
    <row r="79" spans="1:21" ht="13.35" customHeight="1">
      <c r="A79" s="76" t="s">
        <v>301</v>
      </c>
      <c r="B79" s="144">
        <f t="shared" si="7"/>
        <v>5</v>
      </c>
      <c r="C79" s="143">
        <f t="shared" si="9"/>
        <v>0.24166263895601739</v>
      </c>
      <c r="D79" s="145"/>
      <c r="E79" s="146">
        <v>5</v>
      </c>
      <c r="F79" s="143">
        <f t="shared" si="10"/>
        <v>100</v>
      </c>
      <c r="G79" s="146"/>
      <c r="H79" s="146">
        <v>0</v>
      </c>
      <c r="I79" s="143">
        <f t="shared" si="11"/>
        <v>0</v>
      </c>
      <c r="J79" s="146"/>
      <c r="K79" s="146">
        <v>0</v>
      </c>
      <c r="L79" s="143">
        <f t="shared" si="12"/>
        <v>0</v>
      </c>
      <c r="M79" s="146"/>
      <c r="N79" s="146">
        <v>0</v>
      </c>
      <c r="O79" s="143">
        <f t="shared" si="13"/>
        <v>0</v>
      </c>
      <c r="P79" s="146"/>
      <c r="Q79" s="146">
        <v>0</v>
      </c>
      <c r="R79" s="143">
        <f t="shared" si="8"/>
        <v>0</v>
      </c>
      <c r="U79" s="28"/>
    </row>
    <row r="80" spans="1:21" ht="13.35" customHeight="1">
      <c r="A80" s="115" t="s">
        <v>606</v>
      </c>
      <c r="B80" s="144">
        <f t="shared" si="7"/>
        <v>123</v>
      </c>
      <c r="C80" s="143">
        <f t="shared" si="9"/>
        <v>5.9449009183180284</v>
      </c>
      <c r="D80" s="145"/>
      <c r="E80" s="146">
        <v>123</v>
      </c>
      <c r="F80" s="143">
        <f t="shared" si="10"/>
        <v>100</v>
      </c>
      <c r="G80" s="146"/>
      <c r="H80" s="146">
        <v>0</v>
      </c>
      <c r="I80" s="143">
        <f t="shared" si="11"/>
        <v>0</v>
      </c>
      <c r="J80" s="146"/>
      <c r="K80" s="146">
        <v>0</v>
      </c>
      <c r="L80" s="143">
        <f t="shared" si="12"/>
        <v>0</v>
      </c>
      <c r="M80" s="146"/>
      <c r="N80" s="146">
        <v>0</v>
      </c>
      <c r="O80" s="143">
        <f t="shared" si="13"/>
        <v>0</v>
      </c>
      <c r="P80" s="146"/>
      <c r="Q80" s="146">
        <v>0</v>
      </c>
      <c r="R80" s="143">
        <f t="shared" si="8"/>
        <v>0</v>
      </c>
      <c r="U80" s="28"/>
    </row>
    <row r="81" spans="1:21" ht="13.35" customHeight="1">
      <c r="A81" s="76" t="s">
        <v>302</v>
      </c>
      <c r="B81" s="144">
        <f t="shared" si="7"/>
        <v>36</v>
      </c>
      <c r="C81" s="143">
        <f t="shared" si="9"/>
        <v>1.7399710004833253</v>
      </c>
      <c r="D81" s="145"/>
      <c r="E81" s="146">
        <v>20</v>
      </c>
      <c r="F81" s="143">
        <f t="shared" si="10"/>
        <v>55.555555555555557</v>
      </c>
      <c r="G81" s="146"/>
      <c r="H81" s="146">
        <v>16</v>
      </c>
      <c r="I81" s="143">
        <f t="shared" si="11"/>
        <v>44.444444444444443</v>
      </c>
      <c r="J81" s="146"/>
      <c r="K81" s="146">
        <v>0</v>
      </c>
      <c r="L81" s="143">
        <f t="shared" si="12"/>
        <v>0</v>
      </c>
      <c r="M81" s="146"/>
      <c r="N81" s="146">
        <v>0</v>
      </c>
      <c r="O81" s="143">
        <f t="shared" si="13"/>
        <v>0</v>
      </c>
      <c r="P81" s="146"/>
      <c r="Q81" s="146">
        <v>0</v>
      </c>
      <c r="R81" s="143">
        <f t="shared" si="8"/>
        <v>0</v>
      </c>
      <c r="U81" s="147"/>
    </row>
    <row r="82" spans="1:21" ht="9.9499999999999993" customHeight="1">
      <c r="B82" s="144" t="str">
        <f t="shared" si="7"/>
        <v/>
      </c>
      <c r="C82" s="143" t="str">
        <f t="shared" si="9"/>
        <v/>
      </c>
      <c r="D82" s="145"/>
      <c r="E82" s="144"/>
      <c r="F82" s="143" t="str">
        <f t="shared" si="10"/>
        <v/>
      </c>
      <c r="G82" s="145"/>
      <c r="H82" s="144"/>
      <c r="I82" s="143" t="str">
        <f t="shared" si="11"/>
        <v/>
      </c>
      <c r="J82" s="145"/>
      <c r="K82" s="144"/>
      <c r="L82" s="143" t="str">
        <f t="shared" si="12"/>
        <v/>
      </c>
      <c r="M82" s="145"/>
      <c r="N82" s="144"/>
      <c r="O82" s="143" t="str">
        <f t="shared" si="13"/>
        <v/>
      </c>
      <c r="P82" s="145"/>
      <c r="Q82" s="144"/>
      <c r="R82" s="143" t="str">
        <f t="shared" si="8"/>
        <v/>
      </c>
      <c r="U82" s="147"/>
    </row>
    <row r="83" spans="1:21" ht="13.35" customHeight="1">
      <c r="A83" s="127" t="s">
        <v>176</v>
      </c>
      <c r="B83" s="140">
        <f t="shared" si="7"/>
        <v>89</v>
      </c>
      <c r="C83" s="141">
        <f t="shared" si="9"/>
        <v>4.3015949734171093</v>
      </c>
      <c r="D83" s="142"/>
      <c r="E83" s="140">
        <f>SUM(E85)</f>
        <v>73</v>
      </c>
      <c r="F83" s="141">
        <f t="shared" si="10"/>
        <v>82.022471910112358</v>
      </c>
      <c r="G83" s="142"/>
      <c r="H83" s="140">
        <f>SUM(H85)</f>
        <v>14</v>
      </c>
      <c r="I83" s="141">
        <f t="shared" si="11"/>
        <v>15.730337078651685</v>
      </c>
      <c r="J83" s="142"/>
      <c r="K83" s="140">
        <f>SUM(K85)</f>
        <v>2</v>
      </c>
      <c r="L83" s="141">
        <f t="shared" si="12"/>
        <v>2.2471910112359552</v>
      </c>
      <c r="M83" s="142"/>
      <c r="N83" s="140">
        <f>SUM(N85)</f>
        <v>0</v>
      </c>
      <c r="O83" s="141">
        <f t="shared" si="13"/>
        <v>0</v>
      </c>
      <c r="P83" s="142"/>
      <c r="Q83" s="140">
        <f>SUM(Q85)</f>
        <v>0</v>
      </c>
      <c r="R83" s="141">
        <f t="shared" si="8"/>
        <v>0</v>
      </c>
      <c r="U83" s="147"/>
    </row>
    <row r="84" spans="1:21" ht="13.35" customHeight="1">
      <c r="A84" s="127"/>
      <c r="B84" s="144" t="str">
        <f t="shared" si="7"/>
        <v/>
      </c>
      <c r="C84" s="143" t="str">
        <f t="shared" si="9"/>
        <v/>
      </c>
      <c r="D84" s="145"/>
      <c r="E84" s="144"/>
      <c r="F84" s="143" t="str">
        <f t="shared" si="10"/>
        <v/>
      </c>
      <c r="G84" s="145"/>
      <c r="H84" s="144"/>
      <c r="I84" s="143" t="str">
        <f t="shared" si="11"/>
        <v/>
      </c>
      <c r="J84" s="145"/>
      <c r="K84" s="144"/>
      <c r="L84" s="143" t="str">
        <f t="shared" si="12"/>
        <v/>
      </c>
      <c r="M84" s="145"/>
      <c r="N84" s="144"/>
      <c r="O84" s="143" t="str">
        <f t="shared" si="13"/>
        <v/>
      </c>
      <c r="P84" s="145"/>
      <c r="Q84" s="144"/>
      <c r="R84" s="143" t="str">
        <f t="shared" si="8"/>
        <v/>
      </c>
      <c r="U84" s="147"/>
    </row>
    <row r="85" spans="1:21" ht="13.35" customHeight="1">
      <c r="A85" s="127" t="s">
        <v>250</v>
      </c>
      <c r="B85" s="140">
        <f t="shared" si="7"/>
        <v>89</v>
      </c>
      <c r="C85" s="141">
        <f t="shared" si="9"/>
        <v>4.3015949734171093</v>
      </c>
      <c r="D85" s="142"/>
      <c r="E85" s="140">
        <f>SUM(E86:E91)</f>
        <v>73</v>
      </c>
      <c r="F85" s="141">
        <f t="shared" si="10"/>
        <v>82.022471910112358</v>
      </c>
      <c r="G85" s="142"/>
      <c r="H85" s="140">
        <f>SUM(H86:H91)</f>
        <v>14</v>
      </c>
      <c r="I85" s="141">
        <f t="shared" si="11"/>
        <v>15.730337078651685</v>
      </c>
      <c r="J85" s="142"/>
      <c r="K85" s="140">
        <f>SUM(K86:K91)</f>
        <v>2</v>
      </c>
      <c r="L85" s="141">
        <f t="shared" si="12"/>
        <v>2.2471910112359552</v>
      </c>
      <c r="M85" s="142"/>
      <c r="N85" s="140">
        <f>SUM(N86:N91)</f>
        <v>0</v>
      </c>
      <c r="O85" s="141">
        <f t="shared" si="13"/>
        <v>0</v>
      </c>
      <c r="P85" s="142"/>
      <c r="Q85" s="140">
        <f>SUM(Q86:Q91)</f>
        <v>0</v>
      </c>
      <c r="R85" s="141">
        <f t="shared" si="8"/>
        <v>0</v>
      </c>
      <c r="U85" s="147"/>
    </row>
    <row r="86" spans="1:21" ht="13.35" customHeight="1">
      <c r="A86" s="115" t="s">
        <v>303</v>
      </c>
      <c r="B86" s="144">
        <f t="shared" si="7"/>
        <v>6</v>
      </c>
      <c r="C86" s="143">
        <f t="shared" si="9"/>
        <v>0.28999516674722087</v>
      </c>
      <c r="D86" s="145"/>
      <c r="E86" s="146">
        <v>2</v>
      </c>
      <c r="F86" s="143">
        <f t="shared" si="10"/>
        <v>33.333333333333329</v>
      </c>
      <c r="G86" s="147"/>
      <c r="H86" s="146">
        <v>2</v>
      </c>
      <c r="I86" s="143">
        <f t="shared" si="11"/>
        <v>33.333333333333329</v>
      </c>
      <c r="J86" s="147"/>
      <c r="K86" s="146">
        <v>2</v>
      </c>
      <c r="L86" s="143">
        <f t="shared" si="12"/>
        <v>33.333333333333329</v>
      </c>
      <c r="M86" s="65"/>
      <c r="N86" s="115"/>
      <c r="O86" s="143">
        <f t="shared" si="13"/>
        <v>0</v>
      </c>
      <c r="P86" s="115"/>
      <c r="Q86" s="147"/>
      <c r="R86" s="143">
        <f t="shared" si="8"/>
        <v>0</v>
      </c>
      <c r="U86" s="147"/>
    </row>
    <row r="87" spans="1:21" ht="13.35" customHeight="1">
      <c r="A87" s="115" t="s">
        <v>251</v>
      </c>
      <c r="B87" s="144">
        <f t="shared" si="7"/>
        <v>1</v>
      </c>
      <c r="C87" s="143">
        <f t="shared" si="9"/>
        <v>4.8332527791203478E-2</v>
      </c>
      <c r="D87" s="145"/>
      <c r="E87" s="146">
        <v>1</v>
      </c>
      <c r="F87" s="143">
        <f t="shared" si="10"/>
        <v>100</v>
      </c>
      <c r="G87" s="147"/>
      <c r="H87" s="146">
        <v>0</v>
      </c>
      <c r="I87" s="143">
        <f t="shared" si="11"/>
        <v>0</v>
      </c>
      <c r="J87" s="147"/>
      <c r="K87" s="146">
        <v>0</v>
      </c>
      <c r="L87" s="143">
        <f t="shared" si="12"/>
        <v>0</v>
      </c>
      <c r="M87" s="65"/>
      <c r="N87" s="115"/>
      <c r="O87" s="143">
        <f t="shared" si="13"/>
        <v>0</v>
      </c>
      <c r="P87" s="115"/>
      <c r="Q87" s="147"/>
      <c r="R87" s="143">
        <f t="shared" si="8"/>
        <v>0</v>
      </c>
      <c r="U87" s="147"/>
    </row>
    <row r="88" spans="1:21" ht="13.35" customHeight="1">
      <c r="A88" s="115" t="s">
        <v>264</v>
      </c>
      <c r="B88" s="144">
        <f t="shared" si="7"/>
        <v>13</v>
      </c>
      <c r="C88" s="143">
        <f t="shared" si="9"/>
        <v>0.62832286128564518</v>
      </c>
      <c r="D88" s="145"/>
      <c r="E88" s="146">
        <v>13</v>
      </c>
      <c r="F88" s="143">
        <f t="shared" si="10"/>
        <v>100</v>
      </c>
      <c r="G88" s="147"/>
      <c r="H88" s="146">
        <v>0</v>
      </c>
      <c r="I88" s="143">
        <f t="shared" si="11"/>
        <v>0</v>
      </c>
      <c r="J88" s="147"/>
      <c r="K88" s="146">
        <v>0</v>
      </c>
      <c r="L88" s="143">
        <f t="shared" si="12"/>
        <v>0</v>
      </c>
      <c r="M88" s="65"/>
      <c r="N88" s="115"/>
      <c r="O88" s="143">
        <f t="shared" si="13"/>
        <v>0</v>
      </c>
      <c r="P88" s="115"/>
      <c r="Q88" s="147"/>
      <c r="R88" s="143">
        <f t="shared" si="8"/>
        <v>0</v>
      </c>
      <c r="U88" s="147"/>
    </row>
    <row r="89" spans="1:21" ht="13.35" customHeight="1">
      <c r="A89" s="76" t="s">
        <v>305</v>
      </c>
      <c r="B89" s="144">
        <f t="shared" si="7"/>
        <v>13</v>
      </c>
      <c r="C89" s="143">
        <f t="shared" si="9"/>
        <v>0.62832286128564518</v>
      </c>
      <c r="D89" s="145"/>
      <c r="E89" s="146">
        <v>5</v>
      </c>
      <c r="F89" s="143">
        <f t="shared" si="10"/>
        <v>38.461538461538467</v>
      </c>
      <c r="G89" s="147"/>
      <c r="H89" s="146">
        <v>8</v>
      </c>
      <c r="I89" s="143">
        <f t="shared" si="11"/>
        <v>61.53846153846154</v>
      </c>
      <c r="J89" s="147"/>
      <c r="K89" s="146">
        <v>0</v>
      </c>
      <c r="L89" s="143">
        <f t="shared" si="12"/>
        <v>0</v>
      </c>
      <c r="M89" s="66"/>
      <c r="N89" s="115"/>
      <c r="O89" s="143">
        <f t="shared" si="13"/>
        <v>0</v>
      </c>
      <c r="P89" s="115"/>
      <c r="Q89" s="147"/>
      <c r="R89" s="143">
        <f t="shared" si="8"/>
        <v>0</v>
      </c>
      <c r="U89" s="147"/>
    </row>
    <row r="90" spans="1:21" ht="13.35" customHeight="1">
      <c r="A90" s="115" t="s">
        <v>564</v>
      </c>
      <c r="B90" s="144">
        <f>IF($A90&lt;&gt;0,E90+H90+K90+N90+Q90,"")</f>
        <v>26</v>
      </c>
      <c r="C90" s="143">
        <f>IF(A90&lt;&gt;0,B90/$B$11*100,"")</f>
        <v>1.2566457225712904</v>
      </c>
      <c r="D90" s="145"/>
      <c r="E90" s="151">
        <v>22</v>
      </c>
      <c r="F90" s="143">
        <f t="shared" si="10"/>
        <v>84.615384615384613</v>
      </c>
      <c r="G90" s="147"/>
      <c r="H90" s="151">
        <v>4</v>
      </c>
      <c r="I90" s="143">
        <f t="shared" si="11"/>
        <v>15.384615384615385</v>
      </c>
      <c r="J90" s="147"/>
      <c r="K90" s="151">
        <v>0</v>
      </c>
      <c r="L90" s="143">
        <f t="shared" si="12"/>
        <v>0</v>
      </c>
      <c r="M90" s="66"/>
      <c r="N90" s="115"/>
      <c r="O90" s="143">
        <f t="shared" si="13"/>
        <v>0</v>
      </c>
      <c r="P90" s="115"/>
      <c r="Q90" s="147"/>
      <c r="R90" s="143"/>
      <c r="U90" s="147"/>
    </row>
    <row r="91" spans="1:21" ht="13.35" customHeight="1">
      <c r="A91" s="115" t="s">
        <v>308</v>
      </c>
      <c r="B91" s="144">
        <f>IF($A91&lt;&gt;0,E91+H91+K91+N91+Q91,"")</f>
        <v>30</v>
      </c>
      <c r="C91" s="143">
        <f>IF(A91&lt;&gt;0,B91/$B$11*100,"")</f>
        <v>1.4499758337361044</v>
      </c>
      <c r="D91" s="145"/>
      <c r="E91" s="146">
        <v>30</v>
      </c>
      <c r="F91" s="143">
        <f t="shared" si="10"/>
        <v>100</v>
      </c>
      <c r="G91" s="147"/>
      <c r="H91" s="146">
        <v>0</v>
      </c>
      <c r="I91" s="143">
        <f t="shared" si="11"/>
        <v>0</v>
      </c>
      <c r="J91" s="147"/>
      <c r="K91" s="146">
        <v>0</v>
      </c>
      <c r="L91" s="143">
        <f t="shared" si="12"/>
        <v>0</v>
      </c>
      <c r="M91" s="66"/>
      <c r="N91" s="115"/>
      <c r="O91" s="143">
        <f t="shared" si="13"/>
        <v>0</v>
      </c>
      <c r="P91" s="115"/>
      <c r="Q91" s="147"/>
      <c r="R91" s="143"/>
      <c r="U91" s="147"/>
    </row>
    <row r="92" spans="1:21" ht="5.25" customHeight="1" thickBot="1">
      <c r="A92" s="138"/>
      <c r="B92" s="138"/>
      <c r="C92" s="139"/>
      <c r="D92" s="123"/>
      <c r="E92" s="138"/>
      <c r="F92" s="139"/>
      <c r="G92" s="123"/>
      <c r="H92" s="138"/>
      <c r="I92" s="139"/>
      <c r="J92" s="123"/>
      <c r="K92" s="138"/>
      <c r="L92" s="139"/>
      <c r="M92" s="123"/>
      <c r="N92" s="138"/>
      <c r="O92" s="139"/>
      <c r="P92" s="123"/>
      <c r="Q92" s="138"/>
      <c r="R92" s="139"/>
      <c r="S92" s="139"/>
    </row>
    <row r="93" spans="1:21" ht="8.25" customHeight="1">
      <c r="S93" s="96"/>
    </row>
    <row r="94" spans="1:21" ht="15">
      <c r="A94" s="133" t="s">
        <v>584</v>
      </c>
      <c r="C94" s="76"/>
      <c r="D94" s="132"/>
      <c r="E94" s="96"/>
      <c r="F94" s="76"/>
      <c r="G94" s="132"/>
      <c r="H94" s="96"/>
      <c r="I94" s="76"/>
      <c r="J94" s="132"/>
      <c r="K94" s="96"/>
      <c r="L94" s="76"/>
      <c r="M94" s="132"/>
      <c r="N94" s="96"/>
      <c r="O94" s="76"/>
      <c r="P94" s="132"/>
      <c r="Q94" s="96"/>
      <c r="R94" s="76"/>
    </row>
    <row r="95" spans="1:21" ht="7.5" customHeight="1"/>
    <row r="96" spans="1:21">
      <c r="A96" s="115" t="s">
        <v>604</v>
      </c>
      <c r="B96" s="113"/>
      <c r="C96" s="114"/>
      <c r="D96" s="115"/>
      <c r="E96" s="113"/>
      <c r="F96" s="114"/>
      <c r="G96" s="115"/>
      <c r="H96" s="113"/>
    </row>
    <row r="97" spans="1:8">
      <c r="A97" s="115" t="s">
        <v>314</v>
      </c>
      <c r="B97" s="113"/>
      <c r="C97" s="114"/>
      <c r="D97" s="115"/>
      <c r="E97" s="113"/>
      <c r="F97" s="114"/>
      <c r="G97" s="115"/>
      <c r="H97" s="113"/>
    </row>
  </sheetData>
  <printOptions horizontalCentered="1" verticalCentered="1"/>
  <pageMargins left="0" right="0" top="0" bottom="0" header="0" footer="0"/>
  <pageSetup scale="5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6F231-5B27-416F-8BCD-66DF83E4554D}">
  <dimension ref="A1:S118"/>
  <sheetViews>
    <sheetView showZeros="0" workbookViewId="0">
      <selection activeCell="A4" sqref="A4"/>
    </sheetView>
  </sheetViews>
  <sheetFormatPr baseColWidth="10" defaultColWidth="9.140625" defaultRowHeight="12.75"/>
  <cols>
    <col min="1" max="1" width="35.85546875" style="76" customWidth="1"/>
    <col min="2" max="2" width="8" style="113" customWidth="1"/>
    <col min="3" max="3" width="8.140625" style="114" customWidth="1"/>
    <col min="4" max="4" width="2.85546875" style="115" customWidth="1"/>
    <col min="5" max="5" width="8.140625" style="113" customWidth="1"/>
    <col min="6" max="6" width="8.140625" style="114" customWidth="1"/>
    <col min="7" max="7" width="2.85546875" style="115" customWidth="1"/>
    <col min="8" max="8" width="8.140625" style="113" customWidth="1"/>
    <col min="9" max="9" width="8.140625" style="114" customWidth="1"/>
    <col min="10" max="10" width="2.85546875" style="115" customWidth="1"/>
    <col min="11" max="11" width="8.140625" style="113" customWidth="1"/>
    <col min="12" max="12" width="8.140625" style="114" customWidth="1"/>
    <col min="13" max="13" width="2.85546875" style="115" customWidth="1"/>
    <col min="14" max="14" width="8.140625" style="115" customWidth="1"/>
    <col min="15" max="15" width="8.140625" style="114" customWidth="1"/>
    <col min="16" max="16" width="2.85546875" style="115" customWidth="1"/>
    <col min="17" max="17" width="8.140625" style="115" customWidth="1"/>
    <col min="18" max="18" width="8.140625" style="114" customWidth="1"/>
    <col min="19" max="19" width="2.85546875" style="115" customWidth="1"/>
    <col min="20" max="256" width="9.140625" style="76"/>
    <col min="257" max="257" width="35.85546875" style="76" customWidth="1"/>
    <col min="258" max="258" width="8" style="76" customWidth="1"/>
    <col min="259" max="259" width="8.140625" style="76" customWidth="1"/>
    <col min="260" max="260" width="2.85546875" style="76" customWidth="1"/>
    <col min="261" max="262" width="8.140625" style="76" customWidth="1"/>
    <col min="263" max="263" width="2.85546875" style="76" customWidth="1"/>
    <col min="264" max="265" width="8.140625" style="76" customWidth="1"/>
    <col min="266" max="266" width="2.85546875" style="76" customWidth="1"/>
    <col min="267" max="268" width="8.140625" style="76" customWidth="1"/>
    <col min="269" max="269" width="2.85546875" style="76" customWidth="1"/>
    <col min="270" max="271" width="8.140625" style="76" customWidth="1"/>
    <col min="272" max="272" width="2.85546875" style="76" customWidth="1"/>
    <col min="273" max="274" width="8.140625" style="76" customWidth="1"/>
    <col min="275" max="275" width="2.85546875" style="76" customWidth="1"/>
    <col min="276" max="512" width="9.140625" style="76"/>
    <col min="513" max="513" width="35.85546875" style="76" customWidth="1"/>
    <col min="514" max="514" width="8" style="76" customWidth="1"/>
    <col min="515" max="515" width="8.140625" style="76" customWidth="1"/>
    <col min="516" max="516" width="2.85546875" style="76" customWidth="1"/>
    <col min="517" max="518" width="8.140625" style="76" customWidth="1"/>
    <col min="519" max="519" width="2.85546875" style="76" customWidth="1"/>
    <col min="520" max="521" width="8.140625" style="76" customWidth="1"/>
    <col min="522" max="522" width="2.85546875" style="76" customWidth="1"/>
    <col min="523" max="524" width="8.140625" style="76" customWidth="1"/>
    <col min="525" max="525" width="2.85546875" style="76" customWidth="1"/>
    <col min="526" max="527" width="8.140625" style="76" customWidth="1"/>
    <col min="528" max="528" width="2.85546875" style="76" customWidth="1"/>
    <col min="529" max="530" width="8.140625" style="76" customWidth="1"/>
    <col min="531" max="531" width="2.85546875" style="76" customWidth="1"/>
    <col min="532" max="768" width="9.140625" style="76"/>
    <col min="769" max="769" width="35.85546875" style="76" customWidth="1"/>
    <col min="770" max="770" width="8" style="76" customWidth="1"/>
    <col min="771" max="771" width="8.140625" style="76" customWidth="1"/>
    <col min="772" max="772" width="2.85546875" style="76" customWidth="1"/>
    <col min="773" max="774" width="8.140625" style="76" customWidth="1"/>
    <col min="775" max="775" width="2.85546875" style="76" customWidth="1"/>
    <col min="776" max="777" width="8.140625" style="76" customWidth="1"/>
    <col min="778" max="778" width="2.85546875" style="76" customWidth="1"/>
    <col min="779" max="780" width="8.140625" style="76" customWidth="1"/>
    <col min="781" max="781" width="2.85546875" style="76" customWidth="1"/>
    <col min="782" max="783" width="8.140625" style="76" customWidth="1"/>
    <col min="784" max="784" width="2.85546875" style="76" customWidth="1"/>
    <col min="785" max="786" width="8.140625" style="76" customWidth="1"/>
    <col min="787" max="787" width="2.85546875" style="76" customWidth="1"/>
    <col min="788" max="1024" width="9.140625" style="76"/>
    <col min="1025" max="1025" width="35.85546875" style="76" customWidth="1"/>
    <col min="1026" max="1026" width="8" style="76" customWidth="1"/>
    <col min="1027" max="1027" width="8.140625" style="76" customWidth="1"/>
    <col min="1028" max="1028" width="2.85546875" style="76" customWidth="1"/>
    <col min="1029" max="1030" width="8.140625" style="76" customWidth="1"/>
    <col min="1031" max="1031" width="2.85546875" style="76" customWidth="1"/>
    <col min="1032" max="1033" width="8.140625" style="76" customWidth="1"/>
    <col min="1034" max="1034" width="2.85546875" style="76" customWidth="1"/>
    <col min="1035" max="1036" width="8.140625" style="76" customWidth="1"/>
    <col min="1037" max="1037" width="2.85546875" style="76" customWidth="1"/>
    <col min="1038" max="1039" width="8.140625" style="76" customWidth="1"/>
    <col min="1040" max="1040" width="2.85546875" style="76" customWidth="1"/>
    <col min="1041" max="1042" width="8.140625" style="76" customWidth="1"/>
    <col min="1043" max="1043" width="2.85546875" style="76" customWidth="1"/>
    <col min="1044" max="1280" width="9.140625" style="76"/>
    <col min="1281" max="1281" width="35.85546875" style="76" customWidth="1"/>
    <col min="1282" max="1282" width="8" style="76" customWidth="1"/>
    <col min="1283" max="1283" width="8.140625" style="76" customWidth="1"/>
    <col min="1284" max="1284" width="2.85546875" style="76" customWidth="1"/>
    <col min="1285" max="1286" width="8.140625" style="76" customWidth="1"/>
    <col min="1287" max="1287" width="2.85546875" style="76" customWidth="1"/>
    <col min="1288" max="1289" width="8.140625" style="76" customWidth="1"/>
    <col min="1290" max="1290" width="2.85546875" style="76" customWidth="1"/>
    <col min="1291" max="1292" width="8.140625" style="76" customWidth="1"/>
    <col min="1293" max="1293" width="2.85546875" style="76" customWidth="1"/>
    <col min="1294" max="1295" width="8.140625" style="76" customWidth="1"/>
    <col min="1296" max="1296" width="2.85546875" style="76" customWidth="1"/>
    <col min="1297" max="1298" width="8.140625" style="76" customWidth="1"/>
    <col min="1299" max="1299" width="2.85546875" style="76" customWidth="1"/>
    <col min="1300" max="1536" width="9.140625" style="76"/>
    <col min="1537" max="1537" width="35.85546875" style="76" customWidth="1"/>
    <col min="1538" max="1538" width="8" style="76" customWidth="1"/>
    <col min="1539" max="1539" width="8.140625" style="76" customWidth="1"/>
    <col min="1540" max="1540" width="2.85546875" style="76" customWidth="1"/>
    <col min="1541" max="1542" width="8.140625" style="76" customWidth="1"/>
    <col min="1543" max="1543" width="2.85546875" style="76" customWidth="1"/>
    <col min="1544" max="1545" width="8.140625" style="76" customWidth="1"/>
    <col min="1546" max="1546" width="2.85546875" style="76" customWidth="1"/>
    <col min="1547" max="1548" width="8.140625" style="76" customWidth="1"/>
    <col min="1549" max="1549" width="2.85546875" style="76" customWidth="1"/>
    <col min="1550" max="1551" width="8.140625" style="76" customWidth="1"/>
    <col min="1552" max="1552" width="2.85546875" style="76" customWidth="1"/>
    <col min="1553" max="1554" width="8.140625" style="76" customWidth="1"/>
    <col min="1555" max="1555" width="2.85546875" style="76" customWidth="1"/>
    <col min="1556" max="1792" width="9.140625" style="76"/>
    <col min="1793" max="1793" width="35.85546875" style="76" customWidth="1"/>
    <col min="1794" max="1794" width="8" style="76" customWidth="1"/>
    <col min="1795" max="1795" width="8.140625" style="76" customWidth="1"/>
    <col min="1796" max="1796" width="2.85546875" style="76" customWidth="1"/>
    <col min="1797" max="1798" width="8.140625" style="76" customWidth="1"/>
    <col min="1799" max="1799" width="2.85546875" style="76" customWidth="1"/>
    <col min="1800" max="1801" width="8.140625" style="76" customWidth="1"/>
    <col min="1802" max="1802" width="2.85546875" style="76" customWidth="1"/>
    <col min="1803" max="1804" width="8.140625" style="76" customWidth="1"/>
    <col min="1805" max="1805" width="2.85546875" style="76" customWidth="1"/>
    <col min="1806" max="1807" width="8.140625" style="76" customWidth="1"/>
    <col min="1808" max="1808" width="2.85546875" style="76" customWidth="1"/>
    <col min="1809" max="1810" width="8.140625" style="76" customWidth="1"/>
    <col min="1811" max="1811" width="2.85546875" style="76" customWidth="1"/>
    <col min="1812" max="2048" width="9.140625" style="76"/>
    <col min="2049" max="2049" width="35.85546875" style="76" customWidth="1"/>
    <col min="2050" max="2050" width="8" style="76" customWidth="1"/>
    <col min="2051" max="2051" width="8.140625" style="76" customWidth="1"/>
    <col min="2052" max="2052" width="2.85546875" style="76" customWidth="1"/>
    <col min="2053" max="2054" width="8.140625" style="76" customWidth="1"/>
    <col min="2055" max="2055" width="2.85546875" style="76" customWidth="1"/>
    <col min="2056" max="2057" width="8.140625" style="76" customWidth="1"/>
    <col min="2058" max="2058" width="2.85546875" style="76" customWidth="1"/>
    <col min="2059" max="2060" width="8.140625" style="76" customWidth="1"/>
    <col min="2061" max="2061" width="2.85546875" style="76" customWidth="1"/>
    <col min="2062" max="2063" width="8.140625" style="76" customWidth="1"/>
    <col min="2064" max="2064" width="2.85546875" style="76" customWidth="1"/>
    <col min="2065" max="2066" width="8.140625" style="76" customWidth="1"/>
    <col min="2067" max="2067" width="2.85546875" style="76" customWidth="1"/>
    <col min="2068" max="2304" width="9.140625" style="76"/>
    <col min="2305" max="2305" width="35.85546875" style="76" customWidth="1"/>
    <col min="2306" max="2306" width="8" style="76" customWidth="1"/>
    <col min="2307" max="2307" width="8.140625" style="76" customWidth="1"/>
    <col min="2308" max="2308" width="2.85546875" style="76" customWidth="1"/>
    <col min="2309" max="2310" width="8.140625" style="76" customWidth="1"/>
    <col min="2311" max="2311" width="2.85546875" style="76" customWidth="1"/>
    <col min="2312" max="2313" width="8.140625" style="76" customWidth="1"/>
    <col min="2314" max="2314" width="2.85546875" style="76" customWidth="1"/>
    <col min="2315" max="2316" width="8.140625" style="76" customWidth="1"/>
    <col min="2317" max="2317" width="2.85546875" style="76" customWidth="1"/>
    <col min="2318" max="2319" width="8.140625" style="76" customWidth="1"/>
    <col min="2320" max="2320" width="2.85546875" style="76" customWidth="1"/>
    <col min="2321" max="2322" width="8.140625" style="76" customWidth="1"/>
    <col min="2323" max="2323" width="2.85546875" style="76" customWidth="1"/>
    <col min="2324" max="2560" width="9.140625" style="76"/>
    <col min="2561" max="2561" width="35.85546875" style="76" customWidth="1"/>
    <col min="2562" max="2562" width="8" style="76" customWidth="1"/>
    <col min="2563" max="2563" width="8.140625" style="76" customWidth="1"/>
    <col min="2564" max="2564" width="2.85546875" style="76" customWidth="1"/>
    <col min="2565" max="2566" width="8.140625" style="76" customWidth="1"/>
    <col min="2567" max="2567" width="2.85546875" style="76" customWidth="1"/>
    <col min="2568" max="2569" width="8.140625" style="76" customWidth="1"/>
    <col min="2570" max="2570" width="2.85546875" style="76" customWidth="1"/>
    <col min="2571" max="2572" width="8.140625" style="76" customWidth="1"/>
    <col min="2573" max="2573" width="2.85546875" style="76" customWidth="1"/>
    <col min="2574" max="2575" width="8.140625" style="76" customWidth="1"/>
    <col min="2576" max="2576" width="2.85546875" style="76" customWidth="1"/>
    <col min="2577" max="2578" width="8.140625" style="76" customWidth="1"/>
    <col min="2579" max="2579" width="2.85546875" style="76" customWidth="1"/>
    <col min="2580" max="2816" width="9.140625" style="76"/>
    <col min="2817" max="2817" width="35.85546875" style="76" customWidth="1"/>
    <col min="2818" max="2818" width="8" style="76" customWidth="1"/>
    <col min="2819" max="2819" width="8.140625" style="76" customWidth="1"/>
    <col min="2820" max="2820" width="2.85546875" style="76" customWidth="1"/>
    <col min="2821" max="2822" width="8.140625" style="76" customWidth="1"/>
    <col min="2823" max="2823" width="2.85546875" style="76" customWidth="1"/>
    <col min="2824" max="2825" width="8.140625" style="76" customWidth="1"/>
    <col min="2826" max="2826" width="2.85546875" style="76" customWidth="1"/>
    <col min="2827" max="2828" width="8.140625" style="76" customWidth="1"/>
    <col min="2829" max="2829" width="2.85546875" style="76" customWidth="1"/>
    <col min="2830" max="2831" width="8.140625" style="76" customWidth="1"/>
    <col min="2832" max="2832" width="2.85546875" style="76" customWidth="1"/>
    <col min="2833" max="2834" width="8.140625" style="76" customWidth="1"/>
    <col min="2835" max="2835" width="2.85546875" style="76" customWidth="1"/>
    <col min="2836" max="3072" width="9.140625" style="76"/>
    <col min="3073" max="3073" width="35.85546875" style="76" customWidth="1"/>
    <col min="3074" max="3074" width="8" style="76" customWidth="1"/>
    <col min="3075" max="3075" width="8.140625" style="76" customWidth="1"/>
    <col min="3076" max="3076" width="2.85546875" style="76" customWidth="1"/>
    <col min="3077" max="3078" width="8.140625" style="76" customWidth="1"/>
    <col min="3079" max="3079" width="2.85546875" style="76" customWidth="1"/>
    <col min="3080" max="3081" width="8.140625" style="76" customWidth="1"/>
    <col min="3082" max="3082" width="2.85546875" style="76" customWidth="1"/>
    <col min="3083" max="3084" width="8.140625" style="76" customWidth="1"/>
    <col min="3085" max="3085" width="2.85546875" style="76" customWidth="1"/>
    <col min="3086" max="3087" width="8.140625" style="76" customWidth="1"/>
    <col min="3088" max="3088" width="2.85546875" style="76" customWidth="1"/>
    <col min="3089" max="3090" width="8.140625" style="76" customWidth="1"/>
    <col min="3091" max="3091" width="2.85546875" style="76" customWidth="1"/>
    <col min="3092" max="3328" width="9.140625" style="76"/>
    <col min="3329" max="3329" width="35.85546875" style="76" customWidth="1"/>
    <col min="3330" max="3330" width="8" style="76" customWidth="1"/>
    <col min="3331" max="3331" width="8.140625" style="76" customWidth="1"/>
    <col min="3332" max="3332" width="2.85546875" style="76" customWidth="1"/>
    <col min="3333" max="3334" width="8.140625" style="76" customWidth="1"/>
    <col min="3335" max="3335" width="2.85546875" style="76" customWidth="1"/>
    <col min="3336" max="3337" width="8.140625" style="76" customWidth="1"/>
    <col min="3338" max="3338" width="2.85546875" style="76" customWidth="1"/>
    <col min="3339" max="3340" width="8.140625" style="76" customWidth="1"/>
    <col min="3341" max="3341" width="2.85546875" style="76" customWidth="1"/>
    <col min="3342" max="3343" width="8.140625" style="76" customWidth="1"/>
    <col min="3344" max="3344" width="2.85546875" style="76" customWidth="1"/>
    <col min="3345" max="3346" width="8.140625" style="76" customWidth="1"/>
    <col min="3347" max="3347" width="2.85546875" style="76" customWidth="1"/>
    <col min="3348" max="3584" width="9.140625" style="76"/>
    <col min="3585" max="3585" width="35.85546875" style="76" customWidth="1"/>
    <col min="3586" max="3586" width="8" style="76" customWidth="1"/>
    <col min="3587" max="3587" width="8.140625" style="76" customWidth="1"/>
    <col min="3588" max="3588" width="2.85546875" style="76" customWidth="1"/>
    <col min="3589" max="3590" width="8.140625" style="76" customWidth="1"/>
    <col min="3591" max="3591" width="2.85546875" style="76" customWidth="1"/>
    <col min="3592" max="3593" width="8.140625" style="76" customWidth="1"/>
    <col min="3594" max="3594" width="2.85546875" style="76" customWidth="1"/>
    <col min="3595" max="3596" width="8.140625" style="76" customWidth="1"/>
    <col min="3597" max="3597" width="2.85546875" style="76" customWidth="1"/>
    <col min="3598" max="3599" width="8.140625" style="76" customWidth="1"/>
    <col min="3600" max="3600" width="2.85546875" style="76" customWidth="1"/>
    <col min="3601" max="3602" width="8.140625" style="76" customWidth="1"/>
    <col min="3603" max="3603" width="2.85546875" style="76" customWidth="1"/>
    <col min="3604" max="3840" width="9.140625" style="76"/>
    <col min="3841" max="3841" width="35.85546875" style="76" customWidth="1"/>
    <col min="3842" max="3842" width="8" style="76" customWidth="1"/>
    <col min="3843" max="3843" width="8.140625" style="76" customWidth="1"/>
    <col min="3844" max="3844" width="2.85546875" style="76" customWidth="1"/>
    <col min="3845" max="3846" width="8.140625" style="76" customWidth="1"/>
    <col min="3847" max="3847" width="2.85546875" style="76" customWidth="1"/>
    <col min="3848" max="3849" width="8.140625" style="76" customWidth="1"/>
    <col min="3850" max="3850" width="2.85546875" style="76" customWidth="1"/>
    <col min="3851" max="3852" width="8.140625" style="76" customWidth="1"/>
    <col min="3853" max="3853" width="2.85546875" style="76" customWidth="1"/>
    <col min="3854" max="3855" width="8.140625" style="76" customWidth="1"/>
    <col min="3856" max="3856" width="2.85546875" style="76" customWidth="1"/>
    <col min="3857" max="3858" width="8.140625" style="76" customWidth="1"/>
    <col min="3859" max="3859" width="2.85546875" style="76" customWidth="1"/>
    <col min="3860" max="4096" width="9.140625" style="76"/>
    <col min="4097" max="4097" width="35.85546875" style="76" customWidth="1"/>
    <col min="4098" max="4098" width="8" style="76" customWidth="1"/>
    <col min="4099" max="4099" width="8.140625" style="76" customWidth="1"/>
    <col min="4100" max="4100" width="2.85546875" style="76" customWidth="1"/>
    <col min="4101" max="4102" width="8.140625" style="76" customWidth="1"/>
    <col min="4103" max="4103" width="2.85546875" style="76" customWidth="1"/>
    <col min="4104" max="4105" width="8.140625" style="76" customWidth="1"/>
    <col min="4106" max="4106" width="2.85546875" style="76" customWidth="1"/>
    <col min="4107" max="4108" width="8.140625" style="76" customWidth="1"/>
    <col min="4109" max="4109" width="2.85546875" style="76" customWidth="1"/>
    <col min="4110" max="4111" width="8.140625" style="76" customWidth="1"/>
    <col min="4112" max="4112" width="2.85546875" style="76" customWidth="1"/>
    <col min="4113" max="4114" width="8.140625" style="76" customWidth="1"/>
    <col min="4115" max="4115" width="2.85546875" style="76" customWidth="1"/>
    <col min="4116" max="4352" width="9.140625" style="76"/>
    <col min="4353" max="4353" width="35.85546875" style="76" customWidth="1"/>
    <col min="4354" max="4354" width="8" style="76" customWidth="1"/>
    <col min="4355" max="4355" width="8.140625" style="76" customWidth="1"/>
    <col min="4356" max="4356" width="2.85546875" style="76" customWidth="1"/>
    <col min="4357" max="4358" width="8.140625" style="76" customWidth="1"/>
    <col min="4359" max="4359" width="2.85546875" style="76" customWidth="1"/>
    <col min="4360" max="4361" width="8.140625" style="76" customWidth="1"/>
    <col min="4362" max="4362" width="2.85546875" style="76" customWidth="1"/>
    <col min="4363" max="4364" width="8.140625" style="76" customWidth="1"/>
    <col min="4365" max="4365" width="2.85546875" style="76" customWidth="1"/>
    <col min="4366" max="4367" width="8.140625" style="76" customWidth="1"/>
    <col min="4368" max="4368" width="2.85546875" style="76" customWidth="1"/>
    <col min="4369" max="4370" width="8.140625" style="76" customWidth="1"/>
    <col min="4371" max="4371" width="2.85546875" style="76" customWidth="1"/>
    <col min="4372" max="4608" width="9.140625" style="76"/>
    <col min="4609" max="4609" width="35.85546875" style="76" customWidth="1"/>
    <col min="4610" max="4610" width="8" style="76" customWidth="1"/>
    <col min="4611" max="4611" width="8.140625" style="76" customWidth="1"/>
    <col min="4612" max="4612" width="2.85546875" style="76" customWidth="1"/>
    <col min="4613" max="4614" width="8.140625" style="76" customWidth="1"/>
    <col min="4615" max="4615" width="2.85546875" style="76" customWidth="1"/>
    <col min="4616" max="4617" width="8.140625" style="76" customWidth="1"/>
    <col min="4618" max="4618" width="2.85546875" style="76" customWidth="1"/>
    <col min="4619" max="4620" width="8.140625" style="76" customWidth="1"/>
    <col min="4621" max="4621" width="2.85546875" style="76" customWidth="1"/>
    <col min="4622" max="4623" width="8.140625" style="76" customWidth="1"/>
    <col min="4624" max="4624" width="2.85546875" style="76" customWidth="1"/>
    <col min="4625" max="4626" width="8.140625" style="76" customWidth="1"/>
    <col min="4627" max="4627" width="2.85546875" style="76" customWidth="1"/>
    <col min="4628" max="4864" width="9.140625" style="76"/>
    <col min="4865" max="4865" width="35.85546875" style="76" customWidth="1"/>
    <col min="4866" max="4866" width="8" style="76" customWidth="1"/>
    <col min="4867" max="4867" width="8.140625" style="76" customWidth="1"/>
    <col min="4868" max="4868" width="2.85546875" style="76" customWidth="1"/>
    <col min="4869" max="4870" width="8.140625" style="76" customWidth="1"/>
    <col min="4871" max="4871" width="2.85546875" style="76" customWidth="1"/>
    <col min="4872" max="4873" width="8.140625" style="76" customWidth="1"/>
    <col min="4874" max="4874" width="2.85546875" style="76" customWidth="1"/>
    <col min="4875" max="4876" width="8.140625" style="76" customWidth="1"/>
    <col min="4877" max="4877" width="2.85546875" style="76" customWidth="1"/>
    <col min="4878" max="4879" width="8.140625" style="76" customWidth="1"/>
    <col min="4880" max="4880" width="2.85546875" style="76" customWidth="1"/>
    <col min="4881" max="4882" width="8.140625" style="76" customWidth="1"/>
    <col min="4883" max="4883" width="2.85546875" style="76" customWidth="1"/>
    <col min="4884" max="5120" width="9.140625" style="76"/>
    <col min="5121" max="5121" width="35.85546875" style="76" customWidth="1"/>
    <col min="5122" max="5122" width="8" style="76" customWidth="1"/>
    <col min="5123" max="5123" width="8.140625" style="76" customWidth="1"/>
    <col min="5124" max="5124" width="2.85546875" style="76" customWidth="1"/>
    <col min="5125" max="5126" width="8.140625" style="76" customWidth="1"/>
    <col min="5127" max="5127" width="2.85546875" style="76" customWidth="1"/>
    <col min="5128" max="5129" width="8.140625" style="76" customWidth="1"/>
    <col min="5130" max="5130" width="2.85546875" style="76" customWidth="1"/>
    <col min="5131" max="5132" width="8.140625" style="76" customWidth="1"/>
    <col min="5133" max="5133" width="2.85546875" style="76" customWidth="1"/>
    <col min="5134" max="5135" width="8.140625" style="76" customWidth="1"/>
    <col min="5136" max="5136" width="2.85546875" style="76" customWidth="1"/>
    <col min="5137" max="5138" width="8.140625" style="76" customWidth="1"/>
    <col min="5139" max="5139" width="2.85546875" style="76" customWidth="1"/>
    <col min="5140" max="5376" width="9.140625" style="76"/>
    <col min="5377" max="5377" width="35.85546875" style="76" customWidth="1"/>
    <col min="5378" max="5378" width="8" style="76" customWidth="1"/>
    <col min="5379" max="5379" width="8.140625" style="76" customWidth="1"/>
    <col min="5380" max="5380" width="2.85546875" style="76" customWidth="1"/>
    <col min="5381" max="5382" width="8.140625" style="76" customWidth="1"/>
    <col min="5383" max="5383" width="2.85546875" style="76" customWidth="1"/>
    <col min="5384" max="5385" width="8.140625" style="76" customWidth="1"/>
    <col min="5386" max="5386" width="2.85546875" style="76" customWidth="1"/>
    <col min="5387" max="5388" width="8.140625" style="76" customWidth="1"/>
    <col min="5389" max="5389" width="2.85546875" style="76" customWidth="1"/>
    <col min="5390" max="5391" width="8.140625" style="76" customWidth="1"/>
    <col min="5392" max="5392" width="2.85546875" style="76" customWidth="1"/>
    <col min="5393" max="5394" width="8.140625" style="76" customWidth="1"/>
    <col min="5395" max="5395" width="2.85546875" style="76" customWidth="1"/>
    <col min="5396" max="5632" width="9.140625" style="76"/>
    <col min="5633" max="5633" width="35.85546875" style="76" customWidth="1"/>
    <col min="5634" max="5634" width="8" style="76" customWidth="1"/>
    <col min="5635" max="5635" width="8.140625" style="76" customWidth="1"/>
    <col min="5636" max="5636" width="2.85546875" style="76" customWidth="1"/>
    <col min="5637" max="5638" width="8.140625" style="76" customWidth="1"/>
    <col min="5639" max="5639" width="2.85546875" style="76" customWidth="1"/>
    <col min="5640" max="5641" width="8.140625" style="76" customWidth="1"/>
    <col min="5642" max="5642" width="2.85546875" style="76" customWidth="1"/>
    <col min="5643" max="5644" width="8.140625" style="76" customWidth="1"/>
    <col min="5645" max="5645" width="2.85546875" style="76" customWidth="1"/>
    <col min="5646" max="5647" width="8.140625" style="76" customWidth="1"/>
    <col min="5648" max="5648" width="2.85546875" style="76" customWidth="1"/>
    <col min="5649" max="5650" width="8.140625" style="76" customWidth="1"/>
    <col min="5651" max="5651" width="2.85546875" style="76" customWidth="1"/>
    <col min="5652" max="5888" width="9.140625" style="76"/>
    <col min="5889" max="5889" width="35.85546875" style="76" customWidth="1"/>
    <col min="5890" max="5890" width="8" style="76" customWidth="1"/>
    <col min="5891" max="5891" width="8.140625" style="76" customWidth="1"/>
    <col min="5892" max="5892" width="2.85546875" style="76" customWidth="1"/>
    <col min="5893" max="5894" width="8.140625" style="76" customWidth="1"/>
    <col min="5895" max="5895" width="2.85546875" style="76" customWidth="1"/>
    <col min="5896" max="5897" width="8.140625" style="76" customWidth="1"/>
    <col min="5898" max="5898" width="2.85546875" style="76" customWidth="1"/>
    <col min="5899" max="5900" width="8.140625" style="76" customWidth="1"/>
    <col min="5901" max="5901" width="2.85546875" style="76" customWidth="1"/>
    <col min="5902" max="5903" width="8.140625" style="76" customWidth="1"/>
    <col min="5904" max="5904" width="2.85546875" style="76" customWidth="1"/>
    <col min="5905" max="5906" width="8.140625" style="76" customWidth="1"/>
    <col min="5907" max="5907" width="2.85546875" style="76" customWidth="1"/>
    <col min="5908" max="6144" width="9.140625" style="76"/>
    <col min="6145" max="6145" width="35.85546875" style="76" customWidth="1"/>
    <col min="6146" max="6146" width="8" style="76" customWidth="1"/>
    <col min="6147" max="6147" width="8.140625" style="76" customWidth="1"/>
    <col min="6148" max="6148" width="2.85546875" style="76" customWidth="1"/>
    <col min="6149" max="6150" width="8.140625" style="76" customWidth="1"/>
    <col min="6151" max="6151" width="2.85546875" style="76" customWidth="1"/>
    <col min="6152" max="6153" width="8.140625" style="76" customWidth="1"/>
    <col min="6154" max="6154" width="2.85546875" style="76" customWidth="1"/>
    <col min="6155" max="6156" width="8.140625" style="76" customWidth="1"/>
    <col min="6157" max="6157" width="2.85546875" style="76" customWidth="1"/>
    <col min="6158" max="6159" width="8.140625" style="76" customWidth="1"/>
    <col min="6160" max="6160" width="2.85546875" style="76" customWidth="1"/>
    <col min="6161" max="6162" width="8.140625" style="76" customWidth="1"/>
    <col min="6163" max="6163" width="2.85546875" style="76" customWidth="1"/>
    <col min="6164" max="6400" width="9.140625" style="76"/>
    <col min="6401" max="6401" width="35.85546875" style="76" customWidth="1"/>
    <col min="6402" max="6402" width="8" style="76" customWidth="1"/>
    <col min="6403" max="6403" width="8.140625" style="76" customWidth="1"/>
    <col min="6404" max="6404" width="2.85546875" style="76" customWidth="1"/>
    <col min="6405" max="6406" width="8.140625" style="76" customWidth="1"/>
    <col min="6407" max="6407" width="2.85546875" style="76" customWidth="1"/>
    <col min="6408" max="6409" width="8.140625" style="76" customWidth="1"/>
    <col min="6410" max="6410" width="2.85546875" style="76" customWidth="1"/>
    <col min="6411" max="6412" width="8.140625" style="76" customWidth="1"/>
    <col min="6413" max="6413" width="2.85546875" style="76" customWidth="1"/>
    <col min="6414" max="6415" width="8.140625" style="76" customWidth="1"/>
    <col min="6416" max="6416" width="2.85546875" style="76" customWidth="1"/>
    <col min="6417" max="6418" width="8.140625" style="76" customWidth="1"/>
    <col min="6419" max="6419" width="2.85546875" style="76" customWidth="1"/>
    <col min="6420" max="6656" width="9.140625" style="76"/>
    <col min="6657" max="6657" width="35.85546875" style="76" customWidth="1"/>
    <col min="6658" max="6658" width="8" style="76" customWidth="1"/>
    <col min="6659" max="6659" width="8.140625" style="76" customWidth="1"/>
    <col min="6660" max="6660" width="2.85546875" style="76" customWidth="1"/>
    <col min="6661" max="6662" width="8.140625" style="76" customWidth="1"/>
    <col min="6663" max="6663" width="2.85546875" style="76" customWidth="1"/>
    <col min="6664" max="6665" width="8.140625" style="76" customWidth="1"/>
    <col min="6666" max="6666" width="2.85546875" style="76" customWidth="1"/>
    <col min="6667" max="6668" width="8.140625" style="76" customWidth="1"/>
    <col min="6669" max="6669" width="2.85546875" style="76" customWidth="1"/>
    <col min="6670" max="6671" width="8.140625" style="76" customWidth="1"/>
    <col min="6672" max="6672" width="2.85546875" style="76" customWidth="1"/>
    <col min="6673" max="6674" width="8.140625" style="76" customWidth="1"/>
    <col min="6675" max="6675" width="2.85546875" style="76" customWidth="1"/>
    <col min="6676" max="6912" width="9.140625" style="76"/>
    <col min="6913" max="6913" width="35.85546875" style="76" customWidth="1"/>
    <col min="6914" max="6914" width="8" style="76" customWidth="1"/>
    <col min="6915" max="6915" width="8.140625" style="76" customWidth="1"/>
    <col min="6916" max="6916" width="2.85546875" style="76" customWidth="1"/>
    <col min="6917" max="6918" width="8.140625" style="76" customWidth="1"/>
    <col min="6919" max="6919" width="2.85546875" style="76" customWidth="1"/>
    <col min="6920" max="6921" width="8.140625" style="76" customWidth="1"/>
    <col min="6922" max="6922" width="2.85546875" style="76" customWidth="1"/>
    <col min="6923" max="6924" width="8.140625" style="76" customWidth="1"/>
    <col min="6925" max="6925" width="2.85546875" style="76" customWidth="1"/>
    <col min="6926" max="6927" width="8.140625" style="76" customWidth="1"/>
    <col min="6928" max="6928" width="2.85546875" style="76" customWidth="1"/>
    <col min="6929" max="6930" width="8.140625" style="76" customWidth="1"/>
    <col min="6931" max="6931" width="2.85546875" style="76" customWidth="1"/>
    <col min="6932" max="7168" width="9.140625" style="76"/>
    <col min="7169" max="7169" width="35.85546875" style="76" customWidth="1"/>
    <col min="7170" max="7170" width="8" style="76" customWidth="1"/>
    <col min="7171" max="7171" width="8.140625" style="76" customWidth="1"/>
    <col min="7172" max="7172" width="2.85546875" style="76" customWidth="1"/>
    <col min="7173" max="7174" width="8.140625" style="76" customWidth="1"/>
    <col min="7175" max="7175" width="2.85546875" style="76" customWidth="1"/>
    <col min="7176" max="7177" width="8.140625" style="76" customWidth="1"/>
    <col min="7178" max="7178" width="2.85546875" style="76" customWidth="1"/>
    <col min="7179" max="7180" width="8.140625" style="76" customWidth="1"/>
    <col min="7181" max="7181" width="2.85546875" style="76" customWidth="1"/>
    <col min="7182" max="7183" width="8.140625" style="76" customWidth="1"/>
    <col min="7184" max="7184" width="2.85546875" style="76" customWidth="1"/>
    <col min="7185" max="7186" width="8.140625" style="76" customWidth="1"/>
    <col min="7187" max="7187" width="2.85546875" style="76" customWidth="1"/>
    <col min="7188" max="7424" width="9.140625" style="76"/>
    <col min="7425" max="7425" width="35.85546875" style="76" customWidth="1"/>
    <col min="7426" max="7426" width="8" style="76" customWidth="1"/>
    <col min="7427" max="7427" width="8.140625" style="76" customWidth="1"/>
    <col min="7428" max="7428" width="2.85546875" style="76" customWidth="1"/>
    <col min="7429" max="7430" width="8.140625" style="76" customWidth="1"/>
    <col min="7431" max="7431" width="2.85546875" style="76" customWidth="1"/>
    <col min="7432" max="7433" width="8.140625" style="76" customWidth="1"/>
    <col min="7434" max="7434" width="2.85546875" style="76" customWidth="1"/>
    <col min="7435" max="7436" width="8.140625" style="76" customWidth="1"/>
    <col min="7437" max="7437" width="2.85546875" style="76" customWidth="1"/>
    <col min="7438" max="7439" width="8.140625" style="76" customWidth="1"/>
    <col min="7440" max="7440" width="2.85546875" style="76" customWidth="1"/>
    <col min="7441" max="7442" width="8.140625" style="76" customWidth="1"/>
    <col min="7443" max="7443" width="2.85546875" style="76" customWidth="1"/>
    <col min="7444" max="7680" width="9.140625" style="76"/>
    <col min="7681" max="7681" width="35.85546875" style="76" customWidth="1"/>
    <col min="7682" max="7682" width="8" style="76" customWidth="1"/>
    <col min="7683" max="7683" width="8.140625" style="76" customWidth="1"/>
    <col min="7684" max="7684" width="2.85546875" style="76" customWidth="1"/>
    <col min="7685" max="7686" width="8.140625" style="76" customWidth="1"/>
    <col min="7687" max="7687" width="2.85546875" style="76" customWidth="1"/>
    <col min="7688" max="7689" width="8.140625" style="76" customWidth="1"/>
    <col min="7690" max="7690" width="2.85546875" style="76" customWidth="1"/>
    <col min="7691" max="7692" width="8.140625" style="76" customWidth="1"/>
    <col min="7693" max="7693" width="2.85546875" style="76" customWidth="1"/>
    <col min="7694" max="7695" width="8.140625" style="76" customWidth="1"/>
    <col min="7696" max="7696" width="2.85546875" style="76" customWidth="1"/>
    <col min="7697" max="7698" width="8.140625" style="76" customWidth="1"/>
    <col min="7699" max="7699" width="2.85546875" style="76" customWidth="1"/>
    <col min="7700" max="7936" width="9.140625" style="76"/>
    <col min="7937" max="7937" width="35.85546875" style="76" customWidth="1"/>
    <col min="7938" max="7938" width="8" style="76" customWidth="1"/>
    <col min="7939" max="7939" width="8.140625" style="76" customWidth="1"/>
    <col min="7940" max="7940" width="2.85546875" style="76" customWidth="1"/>
    <col min="7941" max="7942" width="8.140625" style="76" customWidth="1"/>
    <col min="7943" max="7943" width="2.85546875" style="76" customWidth="1"/>
    <col min="7944" max="7945" width="8.140625" style="76" customWidth="1"/>
    <col min="7946" max="7946" width="2.85546875" style="76" customWidth="1"/>
    <col min="7947" max="7948" width="8.140625" style="76" customWidth="1"/>
    <col min="7949" max="7949" width="2.85546875" style="76" customWidth="1"/>
    <col min="7950" max="7951" width="8.140625" style="76" customWidth="1"/>
    <col min="7952" max="7952" width="2.85546875" style="76" customWidth="1"/>
    <col min="7953" max="7954" width="8.140625" style="76" customWidth="1"/>
    <col min="7955" max="7955" width="2.85546875" style="76" customWidth="1"/>
    <col min="7956" max="8192" width="9.140625" style="76"/>
    <col min="8193" max="8193" width="35.85546875" style="76" customWidth="1"/>
    <col min="8194" max="8194" width="8" style="76" customWidth="1"/>
    <col min="8195" max="8195" width="8.140625" style="76" customWidth="1"/>
    <col min="8196" max="8196" width="2.85546875" style="76" customWidth="1"/>
    <col min="8197" max="8198" width="8.140625" style="76" customWidth="1"/>
    <col min="8199" max="8199" width="2.85546875" style="76" customWidth="1"/>
    <col min="8200" max="8201" width="8.140625" style="76" customWidth="1"/>
    <col min="8202" max="8202" width="2.85546875" style="76" customWidth="1"/>
    <col min="8203" max="8204" width="8.140625" style="76" customWidth="1"/>
    <col min="8205" max="8205" width="2.85546875" style="76" customWidth="1"/>
    <col min="8206" max="8207" width="8.140625" style="76" customWidth="1"/>
    <col min="8208" max="8208" width="2.85546875" style="76" customWidth="1"/>
    <col min="8209" max="8210" width="8.140625" style="76" customWidth="1"/>
    <col min="8211" max="8211" width="2.85546875" style="76" customWidth="1"/>
    <col min="8212" max="8448" width="9.140625" style="76"/>
    <col min="8449" max="8449" width="35.85546875" style="76" customWidth="1"/>
    <col min="8450" max="8450" width="8" style="76" customWidth="1"/>
    <col min="8451" max="8451" width="8.140625" style="76" customWidth="1"/>
    <col min="8452" max="8452" width="2.85546875" style="76" customWidth="1"/>
    <col min="8453" max="8454" width="8.140625" style="76" customWidth="1"/>
    <col min="8455" max="8455" width="2.85546875" style="76" customWidth="1"/>
    <col min="8456" max="8457" width="8.140625" style="76" customWidth="1"/>
    <col min="8458" max="8458" width="2.85546875" style="76" customWidth="1"/>
    <col min="8459" max="8460" width="8.140625" style="76" customWidth="1"/>
    <col min="8461" max="8461" width="2.85546875" style="76" customWidth="1"/>
    <col min="8462" max="8463" width="8.140625" style="76" customWidth="1"/>
    <col min="8464" max="8464" width="2.85546875" style="76" customWidth="1"/>
    <col min="8465" max="8466" width="8.140625" style="76" customWidth="1"/>
    <col min="8467" max="8467" width="2.85546875" style="76" customWidth="1"/>
    <col min="8468" max="8704" width="9.140625" style="76"/>
    <col min="8705" max="8705" width="35.85546875" style="76" customWidth="1"/>
    <col min="8706" max="8706" width="8" style="76" customWidth="1"/>
    <col min="8707" max="8707" width="8.140625" style="76" customWidth="1"/>
    <col min="8708" max="8708" width="2.85546875" style="76" customWidth="1"/>
    <col min="8709" max="8710" width="8.140625" style="76" customWidth="1"/>
    <col min="8711" max="8711" width="2.85546875" style="76" customWidth="1"/>
    <col min="8712" max="8713" width="8.140625" style="76" customWidth="1"/>
    <col min="8714" max="8714" width="2.85546875" style="76" customWidth="1"/>
    <col min="8715" max="8716" width="8.140625" style="76" customWidth="1"/>
    <col min="8717" max="8717" width="2.85546875" style="76" customWidth="1"/>
    <col min="8718" max="8719" width="8.140625" style="76" customWidth="1"/>
    <col min="8720" max="8720" width="2.85546875" style="76" customWidth="1"/>
    <col min="8721" max="8722" width="8.140625" style="76" customWidth="1"/>
    <col min="8723" max="8723" width="2.85546875" style="76" customWidth="1"/>
    <col min="8724" max="8960" width="9.140625" style="76"/>
    <col min="8961" max="8961" width="35.85546875" style="76" customWidth="1"/>
    <col min="8962" max="8962" width="8" style="76" customWidth="1"/>
    <col min="8963" max="8963" width="8.140625" style="76" customWidth="1"/>
    <col min="8964" max="8964" width="2.85546875" style="76" customWidth="1"/>
    <col min="8965" max="8966" width="8.140625" style="76" customWidth="1"/>
    <col min="8967" max="8967" width="2.85546875" style="76" customWidth="1"/>
    <col min="8968" max="8969" width="8.140625" style="76" customWidth="1"/>
    <col min="8970" max="8970" width="2.85546875" style="76" customWidth="1"/>
    <col min="8971" max="8972" width="8.140625" style="76" customWidth="1"/>
    <col min="8973" max="8973" width="2.85546875" style="76" customWidth="1"/>
    <col min="8974" max="8975" width="8.140625" style="76" customWidth="1"/>
    <col min="8976" max="8976" width="2.85546875" style="76" customWidth="1"/>
    <col min="8977" max="8978" width="8.140625" style="76" customWidth="1"/>
    <col min="8979" max="8979" width="2.85546875" style="76" customWidth="1"/>
    <col min="8980" max="9216" width="9.140625" style="76"/>
    <col min="9217" max="9217" width="35.85546875" style="76" customWidth="1"/>
    <col min="9218" max="9218" width="8" style="76" customWidth="1"/>
    <col min="9219" max="9219" width="8.140625" style="76" customWidth="1"/>
    <col min="9220" max="9220" width="2.85546875" style="76" customWidth="1"/>
    <col min="9221" max="9222" width="8.140625" style="76" customWidth="1"/>
    <col min="9223" max="9223" width="2.85546875" style="76" customWidth="1"/>
    <col min="9224" max="9225" width="8.140625" style="76" customWidth="1"/>
    <col min="9226" max="9226" width="2.85546875" style="76" customWidth="1"/>
    <col min="9227" max="9228" width="8.140625" style="76" customWidth="1"/>
    <col min="9229" max="9229" width="2.85546875" style="76" customWidth="1"/>
    <col min="9230" max="9231" width="8.140625" style="76" customWidth="1"/>
    <col min="9232" max="9232" width="2.85546875" style="76" customWidth="1"/>
    <col min="9233" max="9234" width="8.140625" style="76" customWidth="1"/>
    <col min="9235" max="9235" width="2.85546875" style="76" customWidth="1"/>
    <col min="9236" max="9472" width="9.140625" style="76"/>
    <col min="9473" max="9473" width="35.85546875" style="76" customWidth="1"/>
    <col min="9474" max="9474" width="8" style="76" customWidth="1"/>
    <col min="9475" max="9475" width="8.140625" style="76" customWidth="1"/>
    <col min="9476" max="9476" width="2.85546875" style="76" customWidth="1"/>
    <col min="9477" max="9478" width="8.140625" style="76" customWidth="1"/>
    <col min="9479" max="9479" width="2.85546875" style="76" customWidth="1"/>
    <col min="9480" max="9481" width="8.140625" style="76" customWidth="1"/>
    <col min="9482" max="9482" width="2.85546875" style="76" customWidth="1"/>
    <col min="9483" max="9484" width="8.140625" style="76" customWidth="1"/>
    <col min="9485" max="9485" width="2.85546875" style="76" customWidth="1"/>
    <col min="9486" max="9487" width="8.140625" style="76" customWidth="1"/>
    <col min="9488" max="9488" width="2.85546875" style="76" customWidth="1"/>
    <col min="9489" max="9490" width="8.140625" style="76" customWidth="1"/>
    <col min="9491" max="9491" width="2.85546875" style="76" customWidth="1"/>
    <col min="9492" max="9728" width="9.140625" style="76"/>
    <col min="9729" max="9729" width="35.85546875" style="76" customWidth="1"/>
    <col min="9730" max="9730" width="8" style="76" customWidth="1"/>
    <col min="9731" max="9731" width="8.140625" style="76" customWidth="1"/>
    <col min="9732" max="9732" width="2.85546875" style="76" customWidth="1"/>
    <col min="9733" max="9734" width="8.140625" style="76" customWidth="1"/>
    <col min="9735" max="9735" width="2.85546875" style="76" customWidth="1"/>
    <col min="9736" max="9737" width="8.140625" style="76" customWidth="1"/>
    <col min="9738" max="9738" width="2.85546875" style="76" customWidth="1"/>
    <col min="9739" max="9740" width="8.140625" style="76" customWidth="1"/>
    <col min="9741" max="9741" width="2.85546875" style="76" customWidth="1"/>
    <col min="9742" max="9743" width="8.140625" style="76" customWidth="1"/>
    <col min="9744" max="9744" width="2.85546875" style="76" customWidth="1"/>
    <col min="9745" max="9746" width="8.140625" style="76" customWidth="1"/>
    <col min="9747" max="9747" width="2.85546875" style="76" customWidth="1"/>
    <col min="9748" max="9984" width="9.140625" style="76"/>
    <col min="9985" max="9985" width="35.85546875" style="76" customWidth="1"/>
    <col min="9986" max="9986" width="8" style="76" customWidth="1"/>
    <col min="9987" max="9987" width="8.140625" style="76" customWidth="1"/>
    <col min="9988" max="9988" width="2.85546875" style="76" customWidth="1"/>
    <col min="9989" max="9990" width="8.140625" style="76" customWidth="1"/>
    <col min="9991" max="9991" width="2.85546875" style="76" customWidth="1"/>
    <col min="9992" max="9993" width="8.140625" style="76" customWidth="1"/>
    <col min="9994" max="9994" width="2.85546875" style="76" customWidth="1"/>
    <col min="9995" max="9996" width="8.140625" style="76" customWidth="1"/>
    <col min="9997" max="9997" width="2.85546875" style="76" customWidth="1"/>
    <col min="9998" max="9999" width="8.140625" style="76" customWidth="1"/>
    <col min="10000" max="10000" width="2.85546875" style="76" customWidth="1"/>
    <col min="10001" max="10002" width="8.140625" style="76" customWidth="1"/>
    <col min="10003" max="10003" width="2.85546875" style="76" customWidth="1"/>
    <col min="10004" max="10240" width="9.140625" style="76"/>
    <col min="10241" max="10241" width="35.85546875" style="76" customWidth="1"/>
    <col min="10242" max="10242" width="8" style="76" customWidth="1"/>
    <col min="10243" max="10243" width="8.140625" style="76" customWidth="1"/>
    <col min="10244" max="10244" width="2.85546875" style="76" customWidth="1"/>
    <col min="10245" max="10246" width="8.140625" style="76" customWidth="1"/>
    <col min="10247" max="10247" width="2.85546875" style="76" customWidth="1"/>
    <col min="10248" max="10249" width="8.140625" style="76" customWidth="1"/>
    <col min="10250" max="10250" width="2.85546875" style="76" customWidth="1"/>
    <col min="10251" max="10252" width="8.140625" style="76" customWidth="1"/>
    <col min="10253" max="10253" width="2.85546875" style="76" customWidth="1"/>
    <col min="10254" max="10255" width="8.140625" style="76" customWidth="1"/>
    <col min="10256" max="10256" width="2.85546875" style="76" customWidth="1"/>
    <col min="10257" max="10258" width="8.140625" style="76" customWidth="1"/>
    <col min="10259" max="10259" width="2.85546875" style="76" customWidth="1"/>
    <col min="10260" max="10496" width="9.140625" style="76"/>
    <col min="10497" max="10497" width="35.85546875" style="76" customWidth="1"/>
    <col min="10498" max="10498" width="8" style="76" customWidth="1"/>
    <col min="10499" max="10499" width="8.140625" style="76" customWidth="1"/>
    <col min="10500" max="10500" width="2.85546875" style="76" customWidth="1"/>
    <col min="10501" max="10502" width="8.140625" style="76" customWidth="1"/>
    <col min="10503" max="10503" width="2.85546875" style="76" customWidth="1"/>
    <col min="10504" max="10505" width="8.140625" style="76" customWidth="1"/>
    <col min="10506" max="10506" width="2.85546875" style="76" customWidth="1"/>
    <col min="10507" max="10508" width="8.140625" style="76" customWidth="1"/>
    <col min="10509" max="10509" width="2.85546875" style="76" customWidth="1"/>
    <col min="10510" max="10511" width="8.140625" style="76" customWidth="1"/>
    <col min="10512" max="10512" width="2.85546875" style="76" customWidth="1"/>
    <col min="10513" max="10514" width="8.140625" style="76" customWidth="1"/>
    <col min="10515" max="10515" width="2.85546875" style="76" customWidth="1"/>
    <col min="10516" max="10752" width="9.140625" style="76"/>
    <col min="10753" max="10753" width="35.85546875" style="76" customWidth="1"/>
    <col min="10754" max="10754" width="8" style="76" customWidth="1"/>
    <col min="10755" max="10755" width="8.140625" style="76" customWidth="1"/>
    <col min="10756" max="10756" width="2.85546875" style="76" customWidth="1"/>
    <col min="10757" max="10758" width="8.140625" style="76" customWidth="1"/>
    <col min="10759" max="10759" width="2.85546875" style="76" customWidth="1"/>
    <col min="10760" max="10761" width="8.140625" style="76" customWidth="1"/>
    <col min="10762" max="10762" width="2.85546875" style="76" customWidth="1"/>
    <col min="10763" max="10764" width="8.140625" style="76" customWidth="1"/>
    <col min="10765" max="10765" width="2.85546875" style="76" customWidth="1"/>
    <col min="10766" max="10767" width="8.140625" style="76" customWidth="1"/>
    <col min="10768" max="10768" width="2.85546875" style="76" customWidth="1"/>
    <col min="10769" max="10770" width="8.140625" style="76" customWidth="1"/>
    <col min="10771" max="10771" width="2.85546875" style="76" customWidth="1"/>
    <col min="10772" max="11008" width="9.140625" style="76"/>
    <col min="11009" max="11009" width="35.85546875" style="76" customWidth="1"/>
    <col min="11010" max="11010" width="8" style="76" customWidth="1"/>
    <col min="11011" max="11011" width="8.140625" style="76" customWidth="1"/>
    <col min="11012" max="11012" width="2.85546875" style="76" customWidth="1"/>
    <col min="11013" max="11014" width="8.140625" style="76" customWidth="1"/>
    <col min="11015" max="11015" width="2.85546875" style="76" customWidth="1"/>
    <col min="11016" max="11017" width="8.140625" style="76" customWidth="1"/>
    <col min="11018" max="11018" width="2.85546875" style="76" customWidth="1"/>
    <col min="11019" max="11020" width="8.140625" style="76" customWidth="1"/>
    <col min="11021" max="11021" width="2.85546875" style="76" customWidth="1"/>
    <col min="11022" max="11023" width="8.140625" style="76" customWidth="1"/>
    <col min="11024" max="11024" width="2.85546875" style="76" customWidth="1"/>
    <col min="11025" max="11026" width="8.140625" style="76" customWidth="1"/>
    <col min="11027" max="11027" width="2.85546875" style="76" customWidth="1"/>
    <col min="11028" max="11264" width="9.140625" style="76"/>
    <col min="11265" max="11265" width="35.85546875" style="76" customWidth="1"/>
    <col min="11266" max="11266" width="8" style="76" customWidth="1"/>
    <col min="11267" max="11267" width="8.140625" style="76" customWidth="1"/>
    <col min="11268" max="11268" width="2.85546875" style="76" customWidth="1"/>
    <col min="11269" max="11270" width="8.140625" style="76" customWidth="1"/>
    <col min="11271" max="11271" width="2.85546875" style="76" customWidth="1"/>
    <col min="11272" max="11273" width="8.140625" style="76" customWidth="1"/>
    <col min="11274" max="11274" width="2.85546875" style="76" customWidth="1"/>
    <col min="11275" max="11276" width="8.140625" style="76" customWidth="1"/>
    <col min="11277" max="11277" width="2.85546875" style="76" customWidth="1"/>
    <col min="11278" max="11279" width="8.140625" style="76" customWidth="1"/>
    <col min="11280" max="11280" width="2.85546875" style="76" customWidth="1"/>
    <col min="11281" max="11282" width="8.140625" style="76" customWidth="1"/>
    <col min="11283" max="11283" width="2.85546875" style="76" customWidth="1"/>
    <col min="11284" max="11520" width="9.140625" style="76"/>
    <col min="11521" max="11521" width="35.85546875" style="76" customWidth="1"/>
    <col min="11522" max="11522" width="8" style="76" customWidth="1"/>
    <col min="11523" max="11523" width="8.140625" style="76" customWidth="1"/>
    <col min="11524" max="11524" width="2.85546875" style="76" customWidth="1"/>
    <col min="11525" max="11526" width="8.140625" style="76" customWidth="1"/>
    <col min="11527" max="11527" width="2.85546875" style="76" customWidth="1"/>
    <col min="11528" max="11529" width="8.140625" style="76" customWidth="1"/>
    <col min="11530" max="11530" width="2.85546875" style="76" customWidth="1"/>
    <col min="11531" max="11532" width="8.140625" style="76" customWidth="1"/>
    <col min="11533" max="11533" width="2.85546875" style="76" customWidth="1"/>
    <col min="11534" max="11535" width="8.140625" style="76" customWidth="1"/>
    <col min="11536" max="11536" width="2.85546875" style="76" customWidth="1"/>
    <col min="11537" max="11538" width="8.140625" style="76" customWidth="1"/>
    <col min="11539" max="11539" width="2.85546875" style="76" customWidth="1"/>
    <col min="11540" max="11776" width="9.140625" style="76"/>
    <col min="11777" max="11777" width="35.85546875" style="76" customWidth="1"/>
    <col min="11778" max="11778" width="8" style="76" customWidth="1"/>
    <col min="11779" max="11779" width="8.140625" style="76" customWidth="1"/>
    <col min="11780" max="11780" width="2.85546875" style="76" customWidth="1"/>
    <col min="11781" max="11782" width="8.140625" style="76" customWidth="1"/>
    <col min="11783" max="11783" width="2.85546875" style="76" customWidth="1"/>
    <col min="11784" max="11785" width="8.140625" style="76" customWidth="1"/>
    <col min="11786" max="11786" width="2.85546875" style="76" customWidth="1"/>
    <col min="11787" max="11788" width="8.140625" style="76" customWidth="1"/>
    <col min="11789" max="11789" width="2.85546875" style="76" customWidth="1"/>
    <col min="11790" max="11791" width="8.140625" style="76" customWidth="1"/>
    <col min="11792" max="11792" width="2.85546875" style="76" customWidth="1"/>
    <col min="11793" max="11794" width="8.140625" style="76" customWidth="1"/>
    <col min="11795" max="11795" width="2.85546875" style="76" customWidth="1"/>
    <col min="11796" max="12032" width="9.140625" style="76"/>
    <col min="12033" max="12033" width="35.85546875" style="76" customWidth="1"/>
    <col min="12034" max="12034" width="8" style="76" customWidth="1"/>
    <col min="12035" max="12035" width="8.140625" style="76" customWidth="1"/>
    <col min="12036" max="12036" width="2.85546875" style="76" customWidth="1"/>
    <col min="12037" max="12038" width="8.140625" style="76" customWidth="1"/>
    <col min="12039" max="12039" width="2.85546875" style="76" customWidth="1"/>
    <col min="12040" max="12041" width="8.140625" style="76" customWidth="1"/>
    <col min="12042" max="12042" width="2.85546875" style="76" customWidth="1"/>
    <col min="12043" max="12044" width="8.140625" style="76" customWidth="1"/>
    <col min="12045" max="12045" width="2.85546875" style="76" customWidth="1"/>
    <col min="12046" max="12047" width="8.140625" style="76" customWidth="1"/>
    <col min="12048" max="12048" width="2.85546875" style="76" customWidth="1"/>
    <col min="12049" max="12050" width="8.140625" style="76" customWidth="1"/>
    <col min="12051" max="12051" width="2.85546875" style="76" customWidth="1"/>
    <col min="12052" max="12288" width="9.140625" style="76"/>
    <col min="12289" max="12289" width="35.85546875" style="76" customWidth="1"/>
    <col min="12290" max="12290" width="8" style="76" customWidth="1"/>
    <col min="12291" max="12291" width="8.140625" style="76" customWidth="1"/>
    <col min="12292" max="12292" width="2.85546875" style="76" customWidth="1"/>
    <col min="12293" max="12294" width="8.140625" style="76" customWidth="1"/>
    <col min="12295" max="12295" width="2.85546875" style="76" customWidth="1"/>
    <col min="12296" max="12297" width="8.140625" style="76" customWidth="1"/>
    <col min="12298" max="12298" width="2.85546875" style="76" customWidth="1"/>
    <col min="12299" max="12300" width="8.140625" style="76" customWidth="1"/>
    <col min="12301" max="12301" width="2.85546875" style="76" customWidth="1"/>
    <col min="12302" max="12303" width="8.140625" style="76" customWidth="1"/>
    <col min="12304" max="12304" width="2.85546875" style="76" customWidth="1"/>
    <col min="12305" max="12306" width="8.140625" style="76" customWidth="1"/>
    <col min="12307" max="12307" width="2.85546875" style="76" customWidth="1"/>
    <col min="12308" max="12544" width="9.140625" style="76"/>
    <col min="12545" max="12545" width="35.85546875" style="76" customWidth="1"/>
    <col min="12546" max="12546" width="8" style="76" customWidth="1"/>
    <col min="12547" max="12547" width="8.140625" style="76" customWidth="1"/>
    <col min="12548" max="12548" width="2.85546875" style="76" customWidth="1"/>
    <col min="12549" max="12550" width="8.140625" style="76" customWidth="1"/>
    <col min="12551" max="12551" width="2.85546875" style="76" customWidth="1"/>
    <col min="12552" max="12553" width="8.140625" style="76" customWidth="1"/>
    <col min="12554" max="12554" width="2.85546875" style="76" customWidth="1"/>
    <col min="12555" max="12556" width="8.140625" style="76" customWidth="1"/>
    <col min="12557" max="12557" width="2.85546875" style="76" customWidth="1"/>
    <col min="12558" max="12559" width="8.140625" style="76" customWidth="1"/>
    <col min="12560" max="12560" width="2.85546875" style="76" customWidth="1"/>
    <col min="12561" max="12562" width="8.140625" style="76" customWidth="1"/>
    <col min="12563" max="12563" width="2.85546875" style="76" customWidth="1"/>
    <col min="12564" max="12800" width="9.140625" style="76"/>
    <col min="12801" max="12801" width="35.85546875" style="76" customWidth="1"/>
    <col min="12802" max="12802" width="8" style="76" customWidth="1"/>
    <col min="12803" max="12803" width="8.140625" style="76" customWidth="1"/>
    <col min="12804" max="12804" width="2.85546875" style="76" customWidth="1"/>
    <col min="12805" max="12806" width="8.140625" style="76" customWidth="1"/>
    <col min="12807" max="12807" width="2.85546875" style="76" customWidth="1"/>
    <col min="12808" max="12809" width="8.140625" style="76" customWidth="1"/>
    <col min="12810" max="12810" width="2.85546875" style="76" customWidth="1"/>
    <col min="12811" max="12812" width="8.140625" style="76" customWidth="1"/>
    <col min="12813" max="12813" width="2.85546875" style="76" customWidth="1"/>
    <col min="12814" max="12815" width="8.140625" style="76" customWidth="1"/>
    <col min="12816" max="12816" width="2.85546875" style="76" customWidth="1"/>
    <col min="12817" max="12818" width="8.140625" style="76" customWidth="1"/>
    <col min="12819" max="12819" width="2.85546875" style="76" customWidth="1"/>
    <col min="12820" max="13056" width="9.140625" style="76"/>
    <col min="13057" max="13057" width="35.85546875" style="76" customWidth="1"/>
    <col min="13058" max="13058" width="8" style="76" customWidth="1"/>
    <col min="13059" max="13059" width="8.140625" style="76" customWidth="1"/>
    <col min="13060" max="13060" width="2.85546875" style="76" customWidth="1"/>
    <col min="13061" max="13062" width="8.140625" style="76" customWidth="1"/>
    <col min="13063" max="13063" width="2.85546875" style="76" customWidth="1"/>
    <col min="13064" max="13065" width="8.140625" style="76" customWidth="1"/>
    <col min="13066" max="13066" width="2.85546875" style="76" customWidth="1"/>
    <col min="13067" max="13068" width="8.140625" style="76" customWidth="1"/>
    <col min="13069" max="13069" width="2.85546875" style="76" customWidth="1"/>
    <col min="13070" max="13071" width="8.140625" style="76" customWidth="1"/>
    <col min="13072" max="13072" width="2.85546875" style="76" customWidth="1"/>
    <col min="13073" max="13074" width="8.140625" style="76" customWidth="1"/>
    <col min="13075" max="13075" width="2.85546875" style="76" customWidth="1"/>
    <col min="13076" max="13312" width="9.140625" style="76"/>
    <col min="13313" max="13313" width="35.85546875" style="76" customWidth="1"/>
    <col min="13314" max="13314" width="8" style="76" customWidth="1"/>
    <col min="13315" max="13315" width="8.140625" style="76" customWidth="1"/>
    <col min="13316" max="13316" width="2.85546875" style="76" customWidth="1"/>
    <col min="13317" max="13318" width="8.140625" style="76" customWidth="1"/>
    <col min="13319" max="13319" width="2.85546875" style="76" customWidth="1"/>
    <col min="13320" max="13321" width="8.140625" style="76" customWidth="1"/>
    <col min="13322" max="13322" width="2.85546875" style="76" customWidth="1"/>
    <col min="13323" max="13324" width="8.140625" style="76" customWidth="1"/>
    <col min="13325" max="13325" width="2.85546875" style="76" customWidth="1"/>
    <col min="13326" max="13327" width="8.140625" style="76" customWidth="1"/>
    <col min="13328" max="13328" width="2.85546875" style="76" customWidth="1"/>
    <col min="13329" max="13330" width="8.140625" style="76" customWidth="1"/>
    <col min="13331" max="13331" width="2.85546875" style="76" customWidth="1"/>
    <col min="13332" max="13568" width="9.140625" style="76"/>
    <col min="13569" max="13569" width="35.85546875" style="76" customWidth="1"/>
    <col min="13570" max="13570" width="8" style="76" customWidth="1"/>
    <col min="13571" max="13571" width="8.140625" style="76" customWidth="1"/>
    <col min="13572" max="13572" width="2.85546875" style="76" customWidth="1"/>
    <col min="13573" max="13574" width="8.140625" style="76" customWidth="1"/>
    <col min="13575" max="13575" width="2.85546875" style="76" customWidth="1"/>
    <col min="13576" max="13577" width="8.140625" style="76" customWidth="1"/>
    <col min="13578" max="13578" width="2.85546875" style="76" customWidth="1"/>
    <col min="13579" max="13580" width="8.140625" style="76" customWidth="1"/>
    <col min="13581" max="13581" width="2.85546875" style="76" customWidth="1"/>
    <col min="13582" max="13583" width="8.140625" style="76" customWidth="1"/>
    <col min="13584" max="13584" width="2.85546875" style="76" customWidth="1"/>
    <col min="13585" max="13586" width="8.140625" style="76" customWidth="1"/>
    <col min="13587" max="13587" width="2.85546875" style="76" customWidth="1"/>
    <col min="13588" max="13824" width="9.140625" style="76"/>
    <col min="13825" max="13825" width="35.85546875" style="76" customWidth="1"/>
    <col min="13826" max="13826" width="8" style="76" customWidth="1"/>
    <col min="13827" max="13827" width="8.140625" style="76" customWidth="1"/>
    <col min="13828" max="13828" width="2.85546875" style="76" customWidth="1"/>
    <col min="13829" max="13830" width="8.140625" style="76" customWidth="1"/>
    <col min="13831" max="13831" width="2.85546875" style="76" customWidth="1"/>
    <col min="13832" max="13833" width="8.140625" style="76" customWidth="1"/>
    <col min="13834" max="13834" width="2.85546875" style="76" customWidth="1"/>
    <col min="13835" max="13836" width="8.140625" style="76" customWidth="1"/>
    <col min="13837" max="13837" width="2.85546875" style="76" customWidth="1"/>
    <col min="13838" max="13839" width="8.140625" style="76" customWidth="1"/>
    <col min="13840" max="13840" width="2.85546875" style="76" customWidth="1"/>
    <col min="13841" max="13842" width="8.140625" style="76" customWidth="1"/>
    <col min="13843" max="13843" width="2.85546875" style="76" customWidth="1"/>
    <col min="13844" max="14080" width="9.140625" style="76"/>
    <col min="14081" max="14081" width="35.85546875" style="76" customWidth="1"/>
    <col min="14082" max="14082" width="8" style="76" customWidth="1"/>
    <col min="14083" max="14083" width="8.140625" style="76" customWidth="1"/>
    <col min="14084" max="14084" width="2.85546875" style="76" customWidth="1"/>
    <col min="14085" max="14086" width="8.140625" style="76" customWidth="1"/>
    <col min="14087" max="14087" width="2.85546875" style="76" customWidth="1"/>
    <col min="14088" max="14089" width="8.140625" style="76" customWidth="1"/>
    <col min="14090" max="14090" width="2.85546875" style="76" customWidth="1"/>
    <col min="14091" max="14092" width="8.140625" style="76" customWidth="1"/>
    <col min="14093" max="14093" width="2.85546875" style="76" customWidth="1"/>
    <col min="14094" max="14095" width="8.140625" style="76" customWidth="1"/>
    <col min="14096" max="14096" width="2.85546875" style="76" customWidth="1"/>
    <col min="14097" max="14098" width="8.140625" style="76" customWidth="1"/>
    <col min="14099" max="14099" width="2.85546875" style="76" customWidth="1"/>
    <col min="14100" max="14336" width="9.140625" style="76"/>
    <col min="14337" max="14337" width="35.85546875" style="76" customWidth="1"/>
    <col min="14338" max="14338" width="8" style="76" customWidth="1"/>
    <col min="14339" max="14339" width="8.140625" style="76" customWidth="1"/>
    <col min="14340" max="14340" width="2.85546875" style="76" customWidth="1"/>
    <col min="14341" max="14342" width="8.140625" style="76" customWidth="1"/>
    <col min="14343" max="14343" width="2.85546875" style="76" customWidth="1"/>
    <col min="14344" max="14345" width="8.140625" style="76" customWidth="1"/>
    <col min="14346" max="14346" width="2.85546875" style="76" customWidth="1"/>
    <col min="14347" max="14348" width="8.140625" style="76" customWidth="1"/>
    <col min="14349" max="14349" width="2.85546875" style="76" customWidth="1"/>
    <col min="14350" max="14351" width="8.140625" style="76" customWidth="1"/>
    <col min="14352" max="14352" width="2.85546875" style="76" customWidth="1"/>
    <col min="14353" max="14354" width="8.140625" style="76" customWidth="1"/>
    <col min="14355" max="14355" width="2.85546875" style="76" customWidth="1"/>
    <col min="14356" max="14592" width="9.140625" style="76"/>
    <col min="14593" max="14593" width="35.85546875" style="76" customWidth="1"/>
    <col min="14594" max="14594" width="8" style="76" customWidth="1"/>
    <col min="14595" max="14595" width="8.140625" style="76" customWidth="1"/>
    <col min="14596" max="14596" width="2.85546875" style="76" customWidth="1"/>
    <col min="14597" max="14598" width="8.140625" style="76" customWidth="1"/>
    <col min="14599" max="14599" width="2.85546875" style="76" customWidth="1"/>
    <col min="14600" max="14601" width="8.140625" style="76" customWidth="1"/>
    <col min="14602" max="14602" width="2.85546875" style="76" customWidth="1"/>
    <col min="14603" max="14604" width="8.140625" style="76" customWidth="1"/>
    <col min="14605" max="14605" width="2.85546875" style="76" customWidth="1"/>
    <col min="14606" max="14607" width="8.140625" style="76" customWidth="1"/>
    <col min="14608" max="14608" width="2.85546875" style="76" customWidth="1"/>
    <col min="14609" max="14610" width="8.140625" style="76" customWidth="1"/>
    <col min="14611" max="14611" width="2.85546875" style="76" customWidth="1"/>
    <col min="14612" max="14848" width="9.140625" style="76"/>
    <col min="14849" max="14849" width="35.85546875" style="76" customWidth="1"/>
    <col min="14850" max="14850" width="8" style="76" customWidth="1"/>
    <col min="14851" max="14851" width="8.140625" style="76" customWidth="1"/>
    <col min="14852" max="14852" width="2.85546875" style="76" customWidth="1"/>
    <col min="14853" max="14854" width="8.140625" style="76" customWidth="1"/>
    <col min="14855" max="14855" width="2.85546875" style="76" customWidth="1"/>
    <col min="14856" max="14857" width="8.140625" style="76" customWidth="1"/>
    <col min="14858" max="14858" width="2.85546875" style="76" customWidth="1"/>
    <col min="14859" max="14860" width="8.140625" style="76" customWidth="1"/>
    <col min="14861" max="14861" width="2.85546875" style="76" customWidth="1"/>
    <col min="14862" max="14863" width="8.140625" style="76" customWidth="1"/>
    <col min="14864" max="14864" width="2.85546875" style="76" customWidth="1"/>
    <col min="14865" max="14866" width="8.140625" style="76" customWidth="1"/>
    <col min="14867" max="14867" width="2.85546875" style="76" customWidth="1"/>
    <col min="14868" max="15104" width="9.140625" style="76"/>
    <col min="15105" max="15105" width="35.85546875" style="76" customWidth="1"/>
    <col min="15106" max="15106" width="8" style="76" customWidth="1"/>
    <col min="15107" max="15107" width="8.140625" style="76" customWidth="1"/>
    <col min="15108" max="15108" width="2.85546875" style="76" customWidth="1"/>
    <col min="15109" max="15110" width="8.140625" style="76" customWidth="1"/>
    <col min="15111" max="15111" width="2.85546875" style="76" customWidth="1"/>
    <col min="15112" max="15113" width="8.140625" style="76" customWidth="1"/>
    <col min="15114" max="15114" width="2.85546875" style="76" customWidth="1"/>
    <col min="15115" max="15116" width="8.140625" style="76" customWidth="1"/>
    <col min="15117" max="15117" width="2.85546875" style="76" customWidth="1"/>
    <col min="15118" max="15119" width="8.140625" style="76" customWidth="1"/>
    <col min="15120" max="15120" width="2.85546875" style="76" customWidth="1"/>
    <col min="15121" max="15122" width="8.140625" style="76" customWidth="1"/>
    <col min="15123" max="15123" width="2.85546875" style="76" customWidth="1"/>
    <col min="15124" max="15360" width="9.140625" style="76"/>
    <col min="15361" max="15361" width="35.85546875" style="76" customWidth="1"/>
    <col min="15362" max="15362" width="8" style="76" customWidth="1"/>
    <col min="15363" max="15363" width="8.140625" style="76" customWidth="1"/>
    <col min="15364" max="15364" width="2.85546875" style="76" customWidth="1"/>
    <col min="15365" max="15366" width="8.140625" style="76" customWidth="1"/>
    <col min="15367" max="15367" width="2.85546875" style="76" customWidth="1"/>
    <col min="15368" max="15369" width="8.140625" style="76" customWidth="1"/>
    <col min="15370" max="15370" width="2.85546875" style="76" customWidth="1"/>
    <col min="15371" max="15372" width="8.140625" style="76" customWidth="1"/>
    <col min="15373" max="15373" width="2.85546875" style="76" customWidth="1"/>
    <col min="15374" max="15375" width="8.140625" style="76" customWidth="1"/>
    <col min="15376" max="15376" width="2.85546875" style="76" customWidth="1"/>
    <col min="15377" max="15378" width="8.140625" style="76" customWidth="1"/>
    <col min="15379" max="15379" width="2.85546875" style="76" customWidth="1"/>
    <col min="15380" max="15616" width="9.140625" style="76"/>
    <col min="15617" max="15617" width="35.85546875" style="76" customWidth="1"/>
    <col min="15618" max="15618" width="8" style="76" customWidth="1"/>
    <col min="15619" max="15619" width="8.140625" style="76" customWidth="1"/>
    <col min="15620" max="15620" width="2.85546875" style="76" customWidth="1"/>
    <col min="15621" max="15622" width="8.140625" style="76" customWidth="1"/>
    <col min="15623" max="15623" width="2.85546875" style="76" customWidth="1"/>
    <col min="15624" max="15625" width="8.140625" style="76" customWidth="1"/>
    <col min="15626" max="15626" width="2.85546875" style="76" customWidth="1"/>
    <col min="15627" max="15628" width="8.140625" style="76" customWidth="1"/>
    <col min="15629" max="15629" width="2.85546875" style="76" customWidth="1"/>
    <col min="15630" max="15631" width="8.140625" style="76" customWidth="1"/>
    <col min="15632" max="15632" width="2.85546875" style="76" customWidth="1"/>
    <col min="15633" max="15634" width="8.140625" style="76" customWidth="1"/>
    <col min="15635" max="15635" width="2.85546875" style="76" customWidth="1"/>
    <col min="15636" max="15872" width="9.140625" style="76"/>
    <col min="15873" max="15873" width="35.85546875" style="76" customWidth="1"/>
    <col min="15874" max="15874" width="8" style="76" customWidth="1"/>
    <col min="15875" max="15875" width="8.140625" style="76" customWidth="1"/>
    <col min="15876" max="15876" width="2.85546875" style="76" customWidth="1"/>
    <col min="15877" max="15878" width="8.140625" style="76" customWidth="1"/>
    <col min="15879" max="15879" width="2.85546875" style="76" customWidth="1"/>
    <col min="15880" max="15881" width="8.140625" style="76" customWidth="1"/>
    <col min="15882" max="15882" width="2.85546875" style="76" customWidth="1"/>
    <col min="15883" max="15884" width="8.140625" style="76" customWidth="1"/>
    <col min="15885" max="15885" width="2.85546875" style="76" customWidth="1"/>
    <col min="15886" max="15887" width="8.140625" style="76" customWidth="1"/>
    <col min="15888" max="15888" width="2.85546875" style="76" customWidth="1"/>
    <col min="15889" max="15890" width="8.140625" style="76" customWidth="1"/>
    <col min="15891" max="15891" width="2.85546875" style="76" customWidth="1"/>
    <col min="15892" max="16128" width="9.140625" style="76"/>
    <col min="16129" max="16129" width="35.85546875" style="76" customWidth="1"/>
    <col min="16130" max="16130" width="8" style="76" customWidth="1"/>
    <col min="16131" max="16131" width="8.140625" style="76" customWidth="1"/>
    <col min="16132" max="16132" width="2.85546875" style="76" customWidth="1"/>
    <col min="16133" max="16134" width="8.140625" style="76" customWidth="1"/>
    <col min="16135" max="16135" width="2.85546875" style="76" customWidth="1"/>
    <col min="16136" max="16137" width="8.140625" style="76" customWidth="1"/>
    <col min="16138" max="16138" width="2.85546875" style="76" customWidth="1"/>
    <col min="16139" max="16140" width="8.140625" style="76" customWidth="1"/>
    <col min="16141" max="16141" width="2.85546875" style="76" customWidth="1"/>
    <col min="16142" max="16143" width="8.140625" style="76" customWidth="1"/>
    <col min="16144" max="16144" width="2.85546875" style="76" customWidth="1"/>
    <col min="16145" max="16146" width="8.140625" style="76" customWidth="1"/>
    <col min="16147" max="16147" width="2.85546875" style="76" customWidth="1"/>
    <col min="16148" max="16384" width="9.140625" style="76"/>
  </cols>
  <sheetData>
    <row r="1" spans="1:19">
      <c r="A1" s="76" t="s">
        <v>78</v>
      </c>
    </row>
    <row r="2" spans="1:19">
      <c r="A2" s="76" t="s">
        <v>79</v>
      </c>
    </row>
    <row r="3" spans="1:19" ht="9" customHeight="1"/>
    <row r="4" spans="1:19">
      <c r="A4" s="115" t="s">
        <v>620</v>
      </c>
    </row>
    <row r="5" spans="1:19" ht="10.5" customHeight="1" thickBot="1"/>
    <row r="6" spans="1:19">
      <c r="A6" s="116"/>
      <c r="B6" s="117"/>
      <c r="C6" s="118"/>
      <c r="D6" s="119"/>
      <c r="E6" s="117"/>
      <c r="F6" s="118"/>
      <c r="G6" s="119"/>
      <c r="H6" s="117"/>
      <c r="I6" s="118"/>
      <c r="J6" s="119"/>
      <c r="K6" s="117"/>
      <c r="L6" s="118"/>
      <c r="M6" s="119"/>
      <c r="N6" s="119"/>
      <c r="O6" s="118"/>
      <c r="P6" s="119"/>
      <c r="Q6" s="119"/>
      <c r="R6" s="118"/>
      <c r="S6" s="118"/>
    </row>
    <row r="7" spans="1:19" ht="14.25">
      <c r="A7" s="115" t="s">
        <v>560</v>
      </c>
      <c r="B7" s="113" t="s">
        <v>237</v>
      </c>
      <c r="E7" s="113" t="s">
        <v>240</v>
      </c>
      <c r="H7" s="113" t="s">
        <v>241</v>
      </c>
      <c r="K7" s="113" t="s">
        <v>242</v>
      </c>
      <c r="N7" s="115" t="s">
        <v>243</v>
      </c>
      <c r="Q7" s="115" t="s">
        <v>244</v>
      </c>
    </row>
    <row r="8" spans="1:19">
      <c r="A8" s="76" t="s">
        <v>565</v>
      </c>
      <c r="B8" s="120" t="s">
        <v>162</v>
      </c>
      <c r="C8" s="121" t="s">
        <v>163</v>
      </c>
      <c r="E8" s="120" t="s">
        <v>162</v>
      </c>
      <c r="F8" s="121" t="s">
        <v>163</v>
      </c>
      <c r="H8" s="120" t="s">
        <v>162</v>
      </c>
      <c r="I8" s="121" t="s">
        <v>163</v>
      </c>
      <c r="K8" s="120" t="s">
        <v>162</v>
      </c>
      <c r="L8" s="121" t="s">
        <v>163</v>
      </c>
      <c r="N8" s="122" t="s">
        <v>162</v>
      </c>
      <c r="O8" s="121" t="s">
        <v>163</v>
      </c>
      <c r="Q8" s="122" t="s">
        <v>162</v>
      </c>
      <c r="R8" s="121" t="s">
        <v>163</v>
      </c>
    </row>
    <row r="9" spans="1:19" ht="13.5" thickBot="1">
      <c r="A9" s="123"/>
      <c r="B9" s="124"/>
      <c r="C9" s="125"/>
      <c r="D9" s="126"/>
      <c r="E9" s="124"/>
      <c r="F9" s="125"/>
      <c r="G9" s="126"/>
      <c r="H9" s="124"/>
      <c r="I9" s="125"/>
      <c r="J9" s="126"/>
      <c r="K9" s="124"/>
      <c r="L9" s="125"/>
      <c r="M9" s="126"/>
      <c r="N9" s="126"/>
      <c r="O9" s="125"/>
      <c r="P9" s="126"/>
      <c r="Q9" s="126"/>
      <c r="R9" s="125"/>
      <c r="S9" s="125"/>
    </row>
    <row r="10" spans="1:19" ht="13.35" customHeight="1">
      <c r="N10" s="113"/>
      <c r="Q10" s="113"/>
    </row>
    <row r="11" spans="1:19" ht="12.75" customHeight="1">
      <c r="A11" s="127" t="s">
        <v>164</v>
      </c>
      <c r="B11" s="113">
        <f>B13+B96</f>
        <v>43218</v>
      </c>
      <c r="C11" s="114">
        <f>C13+C96</f>
        <v>100.00000000000001</v>
      </c>
      <c r="E11" s="113">
        <f>E13+E96</f>
        <v>17143</v>
      </c>
      <c r="F11" s="114">
        <f t="shared" ref="F11:F74" si="0">IF($A11&lt;&gt;"",E11/$B11*100,"")</f>
        <v>39.666342727567219</v>
      </c>
      <c r="H11" s="113">
        <f>H13+H96</f>
        <v>17346</v>
      </c>
      <c r="I11" s="114">
        <f t="shared" ref="I11:I74" si="1">IF($A11&lt;&gt;"",H11/$B11*100,"")</f>
        <v>40.136054421768705</v>
      </c>
      <c r="K11" s="113">
        <f>K13+K96</f>
        <v>8136</v>
      </c>
      <c r="L11" s="114">
        <f t="shared" ref="L11:L74" si="2">IF($A11&lt;&gt;"",K11/$B11*100,"")</f>
        <v>18.825489379425239</v>
      </c>
      <c r="N11" s="115">
        <f>N13+N96</f>
        <v>533</v>
      </c>
      <c r="O11" s="114">
        <f>IF($A11&lt;&gt;"",N11/$B11*100,"")</f>
        <v>1.2332824286177055</v>
      </c>
      <c r="Q11" s="115">
        <f>Q13+Q96</f>
        <v>60</v>
      </c>
      <c r="R11" s="114">
        <f>IF($A11&lt;&gt;"",Q11/$B11*100,"")</f>
        <v>0.13883104262113008</v>
      </c>
    </row>
    <row r="12" spans="1:19" ht="8.25" customHeight="1">
      <c r="F12" s="114" t="str">
        <f t="shared" si="0"/>
        <v/>
      </c>
      <c r="I12" s="114" t="str">
        <f t="shared" si="1"/>
        <v/>
      </c>
      <c r="L12" s="114" t="str">
        <f t="shared" si="2"/>
        <v/>
      </c>
      <c r="O12" s="114" t="str">
        <f t="shared" ref="O12:O75" si="3">IF($A12&lt;&gt;"",N12/$B12*100,"")</f>
        <v/>
      </c>
      <c r="R12" s="114" t="str">
        <f t="shared" ref="R12:R77" si="4">IF($A12&lt;&gt;"",Q12/$B12*100,"")</f>
        <v/>
      </c>
    </row>
    <row r="13" spans="1:19" ht="13.35" customHeight="1">
      <c r="A13" s="127" t="s">
        <v>165</v>
      </c>
      <c r="B13" s="113">
        <f>B93+B15+B26+B34+B74+B60+B104+B81+B94</f>
        <v>31508</v>
      </c>
      <c r="C13" s="114">
        <f>IF(A13&lt;&gt;0,B13/$B$11*100,"")</f>
        <v>72.904808181776119</v>
      </c>
      <c r="D13" s="115" t="s">
        <v>77</v>
      </c>
      <c r="E13" s="113">
        <f>E93+E15+E26+E34+E74+E60+E104+E81+E94</f>
        <v>12892</v>
      </c>
      <c r="F13" s="114">
        <f t="shared" si="0"/>
        <v>40.916592611400283</v>
      </c>
      <c r="G13" s="115" t="s">
        <v>77</v>
      </c>
      <c r="H13" s="113">
        <f>H93+H15+H26+H34+H74+H60+H104+H81+H94</f>
        <v>12195</v>
      </c>
      <c r="I13" s="114">
        <f t="shared" si="1"/>
        <v>38.704456011171764</v>
      </c>
      <c r="J13" s="115" t="s">
        <v>77</v>
      </c>
      <c r="K13" s="113">
        <f>K93+K15+K26+K34+K74+K60+K104+K81+K94</f>
        <v>6002</v>
      </c>
      <c r="L13" s="114">
        <f t="shared" si="2"/>
        <v>19.049130379586138</v>
      </c>
      <c r="M13" s="115" t="s">
        <v>77</v>
      </c>
      <c r="N13" s="113">
        <f>N93+N15+N26+N34+N74+N60+N104+N81+N94</f>
        <v>360</v>
      </c>
      <c r="O13" s="114">
        <f t="shared" si="3"/>
        <v>1.1425669671194616</v>
      </c>
      <c r="P13" s="115" t="s">
        <v>77</v>
      </c>
      <c r="Q13" s="113">
        <f>Q93+Q15+Q26+Q34+Q74+Q60+Q104+Q81+Q94</f>
        <v>59</v>
      </c>
      <c r="R13" s="114">
        <f t="shared" si="4"/>
        <v>0.18725403072235625</v>
      </c>
    </row>
    <row r="14" spans="1:19" ht="12" customHeight="1">
      <c r="C14" s="114" t="str">
        <f t="shared" ref="C14:C81" si="5">IF(A14&lt;&gt;0,B14/$B$11*100,"")</f>
        <v/>
      </c>
      <c r="F14" s="114" t="str">
        <f t="shared" si="0"/>
        <v/>
      </c>
      <c r="I14" s="114" t="str">
        <f t="shared" si="1"/>
        <v/>
      </c>
      <c r="L14" s="114" t="str">
        <f t="shared" si="2"/>
        <v/>
      </c>
      <c r="O14" s="114" t="str">
        <f t="shared" si="3"/>
        <v/>
      </c>
      <c r="R14" s="114" t="str">
        <f t="shared" si="4"/>
        <v/>
      </c>
    </row>
    <row r="15" spans="1:19" ht="12" customHeight="1">
      <c r="A15" s="127" t="s">
        <v>166</v>
      </c>
      <c r="B15" s="113">
        <f>SUM(B16+B21)</f>
        <v>2912</v>
      </c>
      <c r="C15" s="114">
        <f t="shared" si="5"/>
        <v>6.7379332685455138</v>
      </c>
      <c r="E15" s="113">
        <f>SUM(E16+E21)</f>
        <v>1322</v>
      </c>
      <c r="F15" s="114">
        <f t="shared" si="0"/>
        <v>45.39835164835165</v>
      </c>
      <c r="H15" s="113">
        <f>SUM(H16+H21)</f>
        <v>1003</v>
      </c>
      <c r="I15" s="114">
        <f t="shared" si="1"/>
        <v>34.443681318681321</v>
      </c>
      <c r="K15" s="113">
        <f>SUM(K16+K21)</f>
        <v>560</v>
      </c>
      <c r="L15" s="114">
        <f t="shared" si="2"/>
        <v>19.230769230769234</v>
      </c>
      <c r="N15" s="115">
        <f>SUM(N16+N21)</f>
        <v>26</v>
      </c>
      <c r="O15" s="114">
        <f t="shared" si="3"/>
        <v>0.89285714285714279</v>
      </c>
      <c r="Q15" s="115">
        <f>SUM(Q16+Q21)</f>
        <v>1</v>
      </c>
      <c r="R15" s="114">
        <f t="shared" si="4"/>
        <v>3.4340659340659344E-2</v>
      </c>
    </row>
    <row r="16" spans="1:19" ht="12" customHeight="1">
      <c r="A16" s="76" t="s">
        <v>95</v>
      </c>
      <c r="B16" s="113">
        <f>SUM(E16+H16+K16+N16+Q16)</f>
        <v>1090</v>
      </c>
      <c r="C16" s="114">
        <f t="shared" si="5"/>
        <v>2.5220972742838632</v>
      </c>
      <c r="E16" s="113">
        <f>SUM(E17:E19)</f>
        <v>446</v>
      </c>
      <c r="F16" s="114">
        <f t="shared" si="0"/>
        <v>40.917431192660551</v>
      </c>
      <c r="G16" s="115" t="s">
        <v>77</v>
      </c>
      <c r="H16" s="113">
        <f>SUM(H17:H19)</f>
        <v>383</v>
      </c>
      <c r="I16" s="114">
        <f t="shared" si="1"/>
        <v>35.137614678899084</v>
      </c>
      <c r="J16" s="115" t="s">
        <v>77</v>
      </c>
      <c r="K16" s="113">
        <f>SUM(K17:K19)</f>
        <v>246</v>
      </c>
      <c r="L16" s="114">
        <f t="shared" si="2"/>
        <v>22.568807339449542</v>
      </c>
      <c r="M16" s="115" t="s">
        <v>77</v>
      </c>
      <c r="N16" s="115">
        <f>SUM(N17:N19)</f>
        <v>14</v>
      </c>
      <c r="O16" s="114">
        <f t="shared" si="3"/>
        <v>1.2844036697247707</v>
      </c>
      <c r="P16" s="115" t="s">
        <v>77</v>
      </c>
      <c r="Q16" s="115">
        <f>SUM(Q17:Q19)</f>
        <v>1</v>
      </c>
      <c r="R16" s="114">
        <f t="shared" si="4"/>
        <v>9.1743119266055051E-2</v>
      </c>
    </row>
    <row r="17" spans="1:19" ht="12" customHeight="1">
      <c r="A17" s="76" t="s">
        <v>96</v>
      </c>
      <c r="B17" s="113">
        <f>SUM(E17+H17+K17+N17+Q17)</f>
        <v>146</v>
      </c>
      <c r="C17" s="114">
        <f t="shared" si="5"/>
        <v>0.33782220371141652</v>
      </c>
      <c r="E17" s="146">
        <v>57</v>
      </c>
      <c r="F17" s="114">
        <f t="shared" si="0"/>
        <v>39.041095890410958</v>
      </c>
      <c r="G17" s="146"/>
      <c r="H17" s="146">
        <v>33</v>
      </c>
      <c r="I17" s="114">
        <f t="shared" si="1"/>
        <v>22.602739726027394</v>
      </c>
      <c r="J17" s="146"/>
      <c r="K17" s="146">
        <v>56</v>
      </c>
      <c r="L17" s="114">
        <f t="shared" si="2"/>
        <v>38.356164383561641</v>
      </c>
      <c r="M17" s="146"/>
      <c r="N17" s="146">
        <v>0</v>
      </c>
      <c r="O17" s="114">
        <f t="shared" si="3"/>
        <v>0</v>
      </c>
      <c r="P17" s="146"/>
      <c r="Q17" s="146">
        <v>0</v>
      </c>
      <c r="R17" s="114">
        <f>IF($A17&lt;&gt;"",Q17/$B17*100,"")</f>
        <v>0</v>
      </c>
      <c r="S17" s="21"/>
    </row>
    <row r="18" spans="1:19" ht="12" customHeight="1">
      <c r="A18" s="76" t="s">
        <v>97</v>
      </c>
      <c r="B18" s="113">
        <f>SUM(E18+H18+K18+N18+Q18)</f>
        <v>240</v>
      </c>
      <c r="C18" s="114">
        <f t="shared" si="5"/>
        <v>0.55532417048452032</v>
      </c>
      <c r="E18" s="146">
        <v>94</v>
      </c>
      <c r="F18" s="114">
        <f t="shared" si="0"/>
        <v>39.166666666666664</v>
      </c>
      <c r="G18" s="146"/>
      <c r="H18" s="146">
        <v>74</v>
      </c>
      <c r="I18" s="114">
        <f t="shared" si="1"/>
        <v>30.833333333333336</v>
      </c>
      <c r="J18" s="146"/>
      <c r="K18" s="146">
        <v>65</v>
      </c>
      <c r="L18" s="114">
        <f t="shared" si="2"/>
        <v>27.083333333333332</v>
      </c>
      <c r="M18" s="146"/>
      <c r="N18" s="146">
        <v>7</v>
      </c>
      <c r="O18" s="114">
        <f t="shared" si="3"/>
        <v>2.9166666666666665</v>
      </c>
      <c r="P18" s="146"/>
      <c r="Q18" s="146">
        <v>0</v>
      </c>
      <c r="R18" s="114">
        <f>IF($A18&lt;&gt;"",Q18/$B18*100,"")</f>
        <v>0</v>
      </c>
      <c r="S18" s="21"/>
    </row>
    <row r="19" spans="1:19" ht="12" customHeight="1">
      <c r="A19" s="76" t="s">
        <v>98</v>
      </c>
      <c r="B19" s="113">
        <f>SUM(E19+H19+K19+N19+Q19)</f>
        <v>704</v>
      </c>
      <c r="C19" s="114">
        <f t="shared" si="5"/>
        <v>1.6289509000879263</v>
      </c>
      <c r="E19" s="146">
        <v>295</v>
      </c>
      <c r="F19" s="114">
        <f t="shared" si="0"/>
        <v>41.903409090909086</v>
      </c>
      <c r="G19" s="146"/>
      <c r="H19" s="146">
        <v>276</v>
      </c>
      <c r="I19" s="114">
        <f t="shared" si="1"/>
        <v>39.204545454545453</v>
      </c>
      <c r="J19" s="146"/>
      <c r="K19" s="146">
        <v>125</v>
      </c>
      <c r="L19" s="114">
        <f t="shared" si="2"/>
        <v>17.755681818181817</v>
      </c>
      <c r="M19" s="146"/>
      <c r="N19" s="146">
        <v>7</v>
      </c>
      <c r="O19" s="114">
        <f t="shared" si="3"/>
        <v>0.99431818181818177</v>
      </c>
      <c r="P19" s="146"/>
      <c r="Q19" s="146">
        <v>1</v>
      </c>
      <c r="R19" s="114">
        <f>IF($A19&lt;&gt;"",Q19/$B19*100,"")</f>
        <v>0.14204545454545456</v>
      </c>
      <c r="S19" s="21"/>
    </row>
    <row r="20" spans="1:19" ht="12" customHeight="1">
      <c r="C20" s="114" t="str">
        <f t="shared" si="5"/>
        <v/>
      </c>
      <c r="F20" s="114" t="str">
        <f t="shared" si="0"/>
        <v/>
      </c>
      <c r="I20" s="114" t="str">
        <f t="shared" si="1"/>
        <v/>
      </c>
      <c r="L20" s="114" t="str">
        <f t="shared" si="2"/>
        <v/>
      </c>
      <c r="O20" s="114" t="str">
        <f t="shared" si="3"/>
        <v/>
      </c>
      <c r="R20" s="114" t="str">
        <f t="shared" si="4"/>
        <v/>
      </c>
    </row>
    <row r="21" spans="1:19" ht="12" customHeight="1">
      <c r="A21" s="76" t="s">
        <v>99</v>
      </c>
      <c r="B21" s="113">
        <f>SUM(E21+H21+K21+N21+Q21)</f>
        <v>1822</v>
      </c>
      <c r="C21" s="114">
        <f t="shared" si="5"/>
        <v>4.2158359942616501</v>
      </c>
      <c r="E21" s="113">
        <f>SUM(E22:E24)</f>
        <v>876</v>
      </c>
      <c r="F21" s="114">
        <f t="shared" si="0"/>
        <v>48.079034028540072</v>
      </c>
      <c r="G21" s="115" t="s">
        <v>77</v>
      </c>
      <c r="H21" s="113">
        <f>SUM(H22:H24)</f>
        <v>620</v>
      </c>
      <c r="I21" s="114">
        <f t="shared" si="1"/>
        <v>34.028540065861691</v>
      </c>
      <c r="J21" s="115" t="s">
        <v>77</v>
      </c>
      <c r="K21" s="113">
        <f>SUM(K22:K24)</f>
        <v>314</v>
      </c>
      <c r="L21" s="114">
        <f t="shared" si="2"/>
        <v>17.233809001097693</v>
      </c>
      <c r="M21" s="115" t="s">
        <v>77</v>
      </c>
      <c r="N21" s="115">
        <f>SUM(N22:N24)</f>
        <v>12</v>
      </c>
      <c r="O21" s="114">
        <f t="shared" si="3"/>
        <v>0.65861690450054877</v>
      </c>
      <c r="P21" s="115" t="s">
        <v>77</v>
      </c>
      <c r="Q21" s="115">
        <f>SUM(Q22:Q24)</f>
        <v>0</v>
      </c>
      <c r="R21" s="114">
        <f t="shared" si="4"/>
        <v>0</v>
      </c>
    </row>
    <row r="22" spans="1:19" ht="12" customHeight="1">
      <c r="A22" s="76" t="s">
        <v>100</v>
      </c>
      <c r="B22" s="113">
        <f>SUM(E22+H22+K22+N22+Q22)</f>
        <v>570</v>
      </c>
      <c r="C22" s="114">
        <f t="shared" si="5"/>
        <v>1.3188949049007357</v>
      </c>
      <c r="E22" s="146">
        <v>285</v>
      </c>
      <c r="F22" s="114">
        <f t="shared" si="0"/>
        <v>50</v>
      </c>
      <c r="G22" s="146"/>
      <c r="H22" s="146">
        <v>164</v>
      </c>
      <c r="I22" s="114">
        <f t="shared" si="1"/>
        <v>28.771929824561404</v>
      </c>
      <c r="J22" s="146"/>
      <c r="K22" s="146">
        <v>116</v>
      </c>
      <c r="L22" s="114">
        <f t="shared" si="2"/>
        <v>20.350877192982455</v>
      </c>
      <c r="M22" s="146"/>
      <c r="N22" s="146">
        <v>5</v>
      </c>
      <c r="O22" s="114">
        <f t="shared" si="3"/>
        <v>0.8771929824561403</v>
      </c>
      <c r="P22" s="146"/>
      <c r="Q22" s="146">
        <v>0</v>
      </c>
      <c r="R22" s="114">
        <f t="shared" si="4"/>
        <v>0</v>
      </c>
    </row>
    <row r="23" spans="1:19" ht="12" customHeight="1">
      <c r="A23" s="76" t="s">
        <v>101</v>
      </c>
      <c r="B23" s="113">
        <f>SUM(E23+H23+K23+N23+Q23)</f>
        <v>209</v>
      </c>
      <c r="C23" s="114">
        <f t="shared" si="5"/>
        <v>0.48359479846360309</v>
      </c>
      <c r="E23" s="146">
        <v>116</v>
      </c>
      <c r="F23" s="114">
        <f t="shared" si="0"/>
        <v>55.502392344497608</v>
      </c>
      <c r="G23" s="146"/>
      <c r="H23" s="146">
        <v>73</v>
      </c>
      <c r="I23" s="114">
        <f t="shared" si="1"/>
        <v>34.928229665071768</v>
      </c>
      <c r="J23" s="146"/>
      <c r="K23" s="146">
        <v>18</v>
      </c>
      <c r="L23" s="114">
        <f t="shared" si="2"/>
        <v>8.6124401913875595</v>
      </c>
      <c r="M23" s="146"/>
      <c r="N23" s="146">
        <v>2</v>
      </c>
      <c r="O23" s="114">
        <f t="shared" si="3"/>
        <v>0.9569377990430622</v>
      </c>
      <c r="P23" s="146"/>
      <c r="Q23" s="146">
        <v>0</v>
      </c>
      <c r="R23" s="114">
        <f t="shared" si="4"/>
        <v>0</v>
      </c>
    </row>
    <row r="24" spans="1:19" ht="12" customHeight="1">
      <c r="A24" s="76" t="s">
        <v>102</v>
      </c>
      <c r="B24" s="113">
        <f>SUM(E24+H24+K24+N24+Q24)</f>
        <v>1043</v>
      </c>
      <c r="C24" s="114">
        <f t="shared" si="5"/>
        <v>2.4133462908973113</v>
      </c>
      <c r="E24" s="146">
        <v>475</v>
      </c>
      <c r="F24" s="114">
        <f t="shared" si="0"/>
        <v>45.541706615532121</v>
      </c>
      <c r="G24" s="146"/>
      <c r="H24" s="146">
        <v>383</v>
      </c>
      <c r="I24" s="114">
        <f t="shared" si="1"/>
        <v>36.720997123681684</v>
      </c>
      <c r="J24" s="146"/>
      <c r="K24" s="146">
        <v>180</v>
      </c>
      <c r="L24" s="114">
        <f t="shared" si="2"/>
        <v>17.257909875359541</v>
      </c>
      <c r="M24" s="146"/>
      <c r="N24" s="146">
        <v>5</v>
      </c>
      <c r="O24" s="114">
        <f t="shared" si="3"/>
        <v>0.4793863854266539</v>
      </c>
      <c r="P24" s="146"/>
      <c r="Q24" s="146">
        <v>0</v>
      </c>
      <c r="R24" s="114">
        <f t="shared" si="4"/>
        <v>0</v>
      </c>
    </row>
    <row r="25" spans="1:19" ht="12" customHeight="1">
      <c r="C25" s="114" t="str">
        <f t="shared" si="5"/>
        <v/>
      </c>
      <c r="F25" s="114" t="str">
        <f t="shared" si="0"/>
        <v/>
      </c>
      <c r="I25" s="114" t="str">
        <f t="shared" si="1"/>
        <v/>
      </c>
      <c r="L25" s="114" t="str">
        <f t="shared" si="2"/>
        <v/>
      </c>
      <c r="O25" s="114" t="str">
        <f t="shared" si="3"/>
        <v/>
      </c>
      <c r="R25" s="114" t="str">
        <f t="shared" si="4"/>
        <v/>
      </c>
    </row>
    <row r="26" spans="1:19" ht="12" customHeight="1">
      <c r="A26" s="127" t="s">
        <v>185</v>
      </c>
      <c r="B26" s="113">
        <f>SUM(B27)</f>
        <v>1982</v>
      </c>
      <c r="C26" s="114">
        <f t="shared" si="5"/>
        <v>4.5860521079179968</v>
      </c>
      <c r="E26" s="113">
        <f>SUM(E27)</f>
        <v>954</v>
      </c>
      <c r="F26" s="114">
        <f t="shared" si="0"/>
        <v>48.133198789101918</v>
      </c>
      <c r="H26" s="113">
        <f>SUM(H27)</f>
        <v>831</v>
      </c>
      <c r="I26" s="114">
        <f t="shared" si="1"/>
        <v>41.92734611503532</v>
      </c>
      <c r="K26" s="113">
        <f>SUM(K27)</f>
        <v>194</v>
      </c>
      <c r="L26" s="114">
        <f t="shared" si="2"/>
        <v>9.7880928355196772</v>
      </c>
      <c r="N26" s="115">
        <f>SUM(N27)</f>
        <v>3</v>
      </c>
      <c r="O26" s="114">
        <f t="shared" si="3"/>
        <v>0.15136226034308778</v>
      </c>
      <c r="Q26" s="115">
        <f>SUM(Q27)</f>
        <v>0</v>
      </c>
      <c r="R26" s="114">
        <f t="shared" si="4"/>
        <v>0</v>
      </c>
    </row>
    <row r="27" spans="1:19" ht="12" customHeight="1">
      <c r="A27" s="76" t="s">
        <v>103</v>
      </c>
      <c r="B27" s="113">
        <f t="shared" ref="B27:B32" si="6">SUM(E27+H27+K27+N27+Q27)</f>
        <v>1982</v>
      </c>
      <c r="C27" s="114">
        <f t="shared" si="5"/>
        <v>4.5860521079179968</v>
      </c>
      <c r="E27" s="113">
        <f>SUM(E28:E32)</f>
        <v>954</v>
      </c>
      <c r="F27" s="114">
        <f t="shared" si="0"/>
        <v>48.133198789101918</v>
      </c>
      <c r="G27" s="115" t="s">
        <v>77</v>
      </c>
      <c r="H27" s="113">
        <f>SUM(H28:H32)</f>
        <v>831</v>
      </c>
      <c r="I27" s="114">
        <f t="shared" si="1"/>
        <v>41.92734611503532</v>
      </c>
      <c r="J27" s="115" t="s">
        <v>77</v>
      </c>
      <c r="K27" s="113">
        <f>SUM(K28:K32)</f>
        <v>194</v>
      </c>
      <c r="L27" s="114">
        <f t="shared" si="2"/>
        <v>9.7880928355196772</v>
      </c>
      <c r="M27" s="115" t="s">
        <v>77</v>
      </c>
      <c r="N27" s="115">
        <f>SUM(N28:N32)</f>
        <v>3</v>
      </c>
      <c r="O27" s="114">
        <f t="shared" si="3"/>
        <v>0.15136226034308778</v>
      </c>
      <c r="P27" s="115" t="s">
        <v>77</v>
      </c>
      <c r="Q27" s="115">
        <f>SUM(Q28:Q32)</f>
        <v>0</v>
      </c>
      <c r="R27" s="114">
        <f t="shared" si="4"/>
        <v>0</v>
      </c>
    </row>
    <row r="28" spans="1:19" ht="12" customHeight="1">
      <c r="A28" s="76" t="s">
        <v>104</v>
      </c>
      <c r="B28" s="113">
        <f t="shared" si="6"/>
        <v>396</v>
      </c>
      <c r="C28" s="114">
        <f t="shared" si="5"/>
        <v>0.91628488129945862</v>
      </c>
      <c r="E28" s="146">
        <v>164</v>
      </c>
      <c r="F28" s="114">
        <f t="shared" si="0"/>
        <v>41.414141414141412</v>
      </c>
      <c r="G28" s="146"/>
      <c r="H28" s="146">
        <v>178</v>
      </c>
      <c r="I28" s="114">
        <f t="shared" si="1"/>
        <v>44.949494949494948</v>
      </c>
      <c r="J28" s="146"/>
      <c r="K28" s="146">
        <v>53</v>
      </c>
      <c r="L28" s="114">
        <f t="shared" si="2"/>
        <v>13.383838383838384</v>
      </c>
      <c r="M28" s="146"/>
      <c r="N28" s="146">
        <v>1</v>
      </c>
      <c r="O28" s="114">
        <f t="shared" si="3"/>
        <v>0.25252525252525254</v>
      </c>
      <c r="P28" s="146"/>
      <c r="Q28" s="146">
        <v>0</v>
      </c>
      <c r="R28" s="114">
        <f t="shared" si="4"/>
        <v>0</v>
      </c>
    </row>
    <row r="29" spans="1:19" ht="12" customHeight="1">
      <c r="A29" s="76" t="s">
        <v>105</v>
      </c>
      <c r="B29" s="113">
        <f t="shared" si="6"/>
        <v>407</v>
      </c>
      <c r="C29" s="114">
        <f t="shared" si="5"/>
        <v>0.9417372391133324</v>
      </c>
      <c r="E29" s="146">
        <v>213</v>
      </c>
      <c r="F29" s="114">
        <f t="shared" si="0"/>
        <v>52.334152334152343</v>
      </c>
      <c r="G29" s="146"/>
      <c r="H29" s="146">
        <v>149</v>
      </c>
      <c r="I29" s="114">
        <f t="shared" si="1"/>
        <v>36.609336609336609</v>
      </c>
      <c r="J29" s="146"/>
      <c r="K29" s="146">
        <v>44</v>
      </c>
      <c r="L29" s="114">
        <f t="shared" si="2"/>
        <v>10.810810810810811</v>
      </c>
      <c r="M29" s="146"/>
      <c r="N29" s="146">
        <v>1</v>
      </c>
      <c r="O29" s="114">
        <f t="shared" si="3"/>
        <v>0.24570024570024571</v>
      </c>
      <c r="P29" s="146"/>
      <c r="Q29" s="146">
        <v>0</v>
      </c>
      <c r="R29" s="114">
        <f t="shared" si="4"/>
        <v>0</v>
      </c>
    </row>
    <row r="30" spans="1:19" ht="12" customHeight="1">
      <c r="A30" s="76" t="s">
        <v>106</v>
      </c>
      <c r="B30" s="113">
        <f t="shared" si="6"/>
        <v>192</v>
      </c>
      <c r="C30" s="114">
        <f t="shared" si="5"/>
        <v>0.44425933638761628</v>
      </c>
      <c r="E30" s="146">
        <v>121</v>
      </c>
      <c r="F30" s="114">
        <f t="shared" si="0"/>
        <v>63.020833333333336</v>
      </c>
      <c r="G30" s="146"/>
      <c r="H30" s="146">
        <v>66</v>
      </c>
      <c r="I30" s="114">
        <f t="shared" si="1"/>
        <v>34.375</v>
      </c>
      <c r="J30" s="146"/>
      <c r="K30" s="146">
        <v>5</v>
      </c>
      <c r="L30" s="114">
        <f t="shared" si="2"/>
        <v>2.604166666666667</v>
      </c>
      <c r="M30" s="146"/>
      <c r="N30" s="146">
        <v>0</v>
      </c>
      <c r="O30" s="114">
        <f t="shared" si="3"/>
        <v>0</v>
      </c>
      <c r="P30" s="146"/>
      <c r="Q30" s="146">
        <v>0</v>
      </c>
      <c r="R30" s="114">
        <f t="shared" si="4"/>
        <v>0</v>
      </c>
    </row>
    <row r="31" spans="1:19" ht="12" customHeight="1">
      <c r="A31" s="76" t="s">
        <v>107</v>
      </c>
      <c r="B31" s="113">
        <f t="shared" si="6"/>
        <v>532</v>
      </c>
      <c r="C31" s="114">
        <f t="shared" si="5"/>
        <v>1.2309685779073534</v>
      </c>
      <c r="E31" s="146">
        <v>260</v>
      </c>
      <c r="F31" s="114">
        <f t="shared" si="0"/>
        <v>48.872180451127818</v>
      </c>
      <c r="G31" s="146"/>
      <c r="H31" s="146">
        <v>232</v>
      </c>
      <c r="I31" s="114">
        <f t="shared" si="1"/>
        <v>43.609022556390975</v>
      </c>
      <c r="J31" s="146"/>
      <c r="K31" s="146">
        <v>39</v>
      </c>
      <c r="L31" s="114">
        <f t="shared" si="2"/>
        <v>7.3308270676691727</v>
      </c>
      <c r="M31" s="146"/>
      <c r="N31" s="146">
        <v>1</v>
      </c>
      <c r="O31" s="114">
        <f t="shared" si="3"/>
        <v>0.18796992481203006</v>
      </c>
      <c r="P31" s="146"/>
      <c r="Q31" s="146">
        <v>0</v>
      </c>
      <c r="R31" s="114">
        <f t="shared" si="4"/>
        <v>0</v>
      </c>
    </row>
    <row r="32" spans="1:19" ht="12" customHeight="1">
      <c r="A32" s="76" t="s">
        <v>108</v>
      </c>
      <c r="B32" s="113">
        <f t="shared" si="6"/>
        <v>455</v>
      </c>
      <c r="C32" s="114">
        <f t="shared" si="5"/>
        <v>1.0528020732102363</v>
      </c>
      <c r="E32" s="146">
        <v>196</v>
      </c>
      <c r="F32" s="114">
        <f t="shared" si="0"/>
        <v>43.07692307692308</v>
      </c>
      <c r="G32" s="146"/>
      <c r="H32" s="146">
        <v>206</v>
      </c>
      <c r="I32" s="114">
        <f t="shared" si="1"/>
        <v>45.274725274725277</v>
      </c>
      <c r="J32" s="146"/>
      <c r="K32" s="146">
        <v>53</v>
      </c>
      <c r="L32" s="114">
        <f t="shared" si="2"/>
        <v>11.648351648351648</v>
      </c>
      <c r="M32" s="146"/>
      <c r="N32" s="146">
        <v>0</v>
      </c>
      <c r="O32" s="114">
        <f t="shared" si="3"/>
        <v>0</v>
      </c>
      <c r="P32" s="146"/>
      <c r="Q32" s="146">
        <v>0</v>
      </c>
      <c r="R32" s="114">
        <f t="shared" si="4"/>
        <v>0</v>
      </c>
    </row>
    <row r="33" spans="1:19" ht="12" customHeight="1">
      <c r="C33" s="114" t="str">
        <f t="shared" si="5"/>
        <v/>
      </c>
      <c r="F33" s="114" t="str">
        <f t="shared" si="0"/>
        <v/>
      </c>
      <c r="I33" s="114" t="str">
        <f t="shared" si="1"/>
        <v/>
      </c>
      <c r="L33" s="114" t="str">
        <f t="shared" si="2"/>
        <v/>
      </c>
      <c r="O33" s="114" t="str">
        <f t="shared" si="3"/>
        <v/>
      </c>
      <c r="R33" s="114" t="str">
        <f t="shared" si="4"/>
        <v/>
      </c>
    </row>
    <row r="34" spans="1:19" ht="12" customHeight="1">
      <c r="A34" s="127" t="s">
        <v>167</v>
      </c>
      <c r="B34" s="113">
        <f>SUM(B35+B41+B51+B53)</f>
        <v>13422</v>
      </c>
      <c r="C34" s="114">
        <f t="shared" si="5"/>
        <v>31.0565042343468</v>
      </c>
      <c r="E34" s="113">
        <f>SUM(E35+E41+E51+E53)</f>
        <v>5454</v>
      </c>
      <c r="F34" s="114">
        <f t="shared" si="0"/>
        <v>40.634778721502016</v>
      </c>
      <c r="H34" s="113">
        <f>SUM(H35+H41+H51+H53)</f>
        <v>4982</v>
      </c>
      <c r="I34" s="114">
        <f t="shared" si="1"/>
        <v>37.118164208016694</v>
      </c>
      <c r="K34" s="113">
        <f>SUM(K35+K41+K51+K53)</f>
        <v>2743</v>
      </c>
      <c r="L34" s="114">
        <f t="shared" si="2"/>
        <v>20.436596632394576</v>
      </c>
      <c r="N34" s="115">
        <f>SUM(N35+N41+N51+N53)</f>
        <v>241</v>
      </c>
      <c r="O34" s="114">
        <f t="shared" si="3"/>
        <v>1.7955595291312769</v>
      </c>
      <c r="Q34" s="113">
        <f>SUM(Q35+Q41+Q51+Q53)</f>
        <v>2</v>
      </c>
      <c r="R34" s="114">
        <f t="shared" si="4"/>
        <v>1.4900908955446282E-2</v>
      </c>
    </row>
    <row r="35" spans="1:19" ht="12" customHeight="1">
      <c r="A35" s="76" t="s">
        <v>109</v>
      </c>
      <c r="B35" s="113">
        <f>SUM(E35+H35+K35+N35+Q35)</f>
        <v>5157</v>
      </c>
      <c r="C35" s="114">
        <f t="shared" si="5"/>
        <v>11.93252811328613</v>
      </c>
      <c r="E35" s="113">
        <f>SUM(E36:E39)</f>
        <v>2268</v>
      </c>
      <c r="F35" s="114">
        <f t="shared" si="0"/>
        <v>43.97905759162304</v>
      </c>
      <c r="G35" s="115" t="s">
        <v>77</v>
      </c>
      <c r="H35" s="113">
        <f>SUM(H36:H39)</f>
        <v>2069</v>
      </c>
      <c r="I35" s="114">
        <f t="shared" si="1"/>
        <v>40.120224936978865</v>
      </c>
      <c r="J35" s="115" t="s">
        <v>77</v>
      </c>
      <c r="K35" s="113">
        <f>SUM(K36:K39)</f>
        <v>813</v>
      </c>
      <c r="L35" s="114">
        <f t="shared" si="2"/>
        <v>15.764979639325189</v>
      </c>
      <c r="M35" s="115" t="s">
        <v>77</v>
      </c>
      <c r="N35" s="115">
        <f>SUM(N36:N39)</f>
        <v>7</v>
      </c>
      <c r="O35" s="114">
        <f t="shared" si="3"/>
        <v>0.1357378320729106</v>
      </c>
      <c r="P35" s="115" t="s">
        <v>77</v>
      </c>
      <c r="Q35" s="115">
        <f>SUM(Q36:Q39)</f>
        <v>0</v>
      </c>
      <c r="R35" s="114">
        <f t="shared" si="4"/>
        <v>0</v>
      </c>
    </row>
    <row r="36" spans="1:19" ht="12" customHeight="1">
      <c r="A36" s="76" t="s">
        <v>110</v>
      </c>
      <c r="B36" s="113">
        <f>SUM(E36+H36+K36+N36+Q36)</f>
        <v>2862</v>
      </c>
      <c r="C36" s="114">
        <f t="shared" si="5"/>
        <v>6.6222407330279047</v>
      </c>
      <c r="E36" s="146">
        <v>1339</v>
      </c>
      <c r="F36" s="114">
        <f t="shared" si="0"/>
        <v>46.785464709993015</v>
      </c>
      <c r="G36" s="146"/>
      <c r="H36" s="146">
        <v>1173</v>
      </c>
      <c r="I36" s="114">
        <f t="shared" si="1"/>
        <v>40.985324947589099</v>
      </c>
      <c r="J36" s="146"/>
      <c r="K36" s="146">
        <v>347</v>
      </c>
      <c r="L36" s="114">
        <f t="shared" si="2"/>
        <v>12.124388539482879</v>
      </c>
      <c r="M36" s="146"/>
      <c r="N36" s="146">
        <v>3</v>
      </c>
      <c r="O36" s="114">
        <f t="shared" si="3"/>
        <v>0.10482180293501049</v>
      </c>
      <c r="P36" s="146"/>
      <c r="Q36" s="146">
        <v>0</v>
      </c>
      <c r="R36" s="114">
        <f t="shared" si="4"/>
        <v>0</v>
      </c>
      <c r="S36" s="115" t="s">
        <v>77</v>
      </c>
    </row>
    <row r="37" spans="1:19" ht="12" customHeight="1">
      <c r="A37" s="76" t="s">
        <v>111</v>
      </c>
      <c r="B37" s="113">
        <f>SUM(E37+H37+K37+N37+Q37)</f>
        <v>1295</v>
      </c>
      <c r="C37" s="114">
        <f t="shared" si="5"/>
        <v>2.9964366699060574</v>
      </c>
      <c r="E37" s="146">
        <v>476</v>
      </c>
      <c r="F37" s="114">
        <f t="shared" si="0"/>
        <v>36.756756756756758</v>
      </c>
      <c r="G37" s="146"/>
      <c r="H37" s="146">
        <v>439</v>
      </c>
      <c r="I37" s="114">
        <f t="shared" si="1"/>
        <v>33.899613899613904</v>
      </c>
      <c r="J37" s="146"/>
      <c r="K37" s="146">
        <v>378</v>
      </c>
      <c r="L37" s="114">
        <f t="shared" si="2"/>
        <v>29.189189189189189</v>
      </c>
      <c r="M37" s="146"/>
      <c r="N37" s="146">
        <v>2</v>
      </c>
      <c r="O37" s="114">
        <f t="shared" si="3"/>
        <v>0.15444015444015444</v>
      </c>
      <c r="P37" s="146"/>
      <c r="Q37" s="146">
        <v>0</v>
      </c>
      <c r="R37" s="114">
        <f t="shared" si="4"/>
        <v>0</v>
      </c>
    </row>
    <row r="38" spans="1:19" ht="12" customHeight="1">
      <c r="A38" s="76" t="s">
        <v>112</v>
      </c>
      <c r="B38" s="113">
        <f>SUM(E38+H38+K38+N38+Q38)</f>
        <v>576</v>
      </c>
      <c r="C38" s="114">
        <f t="shared" si="5"/>
        <v>1.3327780091628489</v>
      </c>
      <c r="E38" s="146">
        <v>235</v>
      </c>
      <c r="F38" s="114">
        <f t="shared" si="0"/>
        <v>40.798611111111107</v>
      </c>
      <c r="G38" s="146"/>
      <c r="H38" s="146">
        <v>262</v>
      </c>
      <c r="I38" s="114">
        <f t="shared" si="1"/>
        <v>45.486111111111107</v>
      </c>
      <c r="J38" s="146"/>
      <c r="K38" s="146">
        <v>77</v>
      </c>
      <c r="L38" s="114">
        <f t="shared" si="2"/>
        <v>13.368055555555555</v>
      </c>
      <c r="M38" s="146"/>
      <c r="N38" s="146">
        <v>2</v>
      </c>
      <c r="O38" s="114">
        <f t="shared" si="3"/>
        <v>0.34722222222222221</v>
      </c>
      <c r="P38" s="146"/>
      <c r="Q38" s="146">
        <v>0</v>
      </c>
      <c r="R38" s="114">
        <f t="shared" si="4"/>
        <v>0</v>
      </c>
    </row>
    <row r="39" spans="1:19" ht="12" customHeight="1">
      <c r="A39" s="76" t="s">
        <v>113</v>
      </c>
      <c r="B39" s="113">
        <f>SUM(E39+H39+K39+N39+Q39)</f>
        <v>424</v>
      </c>
      <c r="C39" s="114">
        <f t="shared" si="5"/>
        <v>0.98107270118931933</v>
      </c>
      <c r="E39" s="146">
        <v>218</v>
      </c>
      <c r="F39" s="114">
        <f t="shared" si="0"/>
        <v>51.415094339622648</v>
      </c>
      <c r="G39" s="146"/>
      <c r="H39" s="146">
        <v>195</v>
      </c>
      <c r="I39" s="114">
        <f t="shared" si="1"/>
        <v>45.990566037735846</v>
      </c>
      <c r="J39" s="146"/>
      <c r="K39" s="146">
        <v>11</v>
      </c>
      <c r="L39" s="114">
        <f t="shared" si="2"/>
        <v>2.5943396226415096</v>
      </c>
      <c r="M39" s="146"/>
      <c r="N39" s="146">
        <v>0</v>
      </c>
      <c r="O39" s="114">
        <f t="shared" si="3"/>
        <v>0</v>
      </c>
      <c r="P39" s="146"/>
      <c r="Q39" s="146">
        <v>0</v>
      </c>
      <c r="R39" s="114">
        <f t="shared" si="4"/>
        <v>0</v>
      </c>
    </row>
    <row r="40" spans="1:19" ht="12" customHeight="1">
      <c r="C40" s="114" t="str">
        <f t="shared" si="5"/>
        <v/>
      </c>
      <c r="F40" s="114" t="str">
        <f t="shared" si="0"/>
        <v/>
      </c>
      <c r="I40" s="114" t="str">
        <f t="shared" si="1"/>
        <v/>
      </c>
      <c r="L40" s="114" t="str">
        <f t="shared" si="2"/>
        <v/>
      </c>
      <c r="O40" s="114" t="str">
        <f t="shared" si="3"/>
        <v/>
      </c>
      <c r="R40" s="114" t="str">
        <f t="shared" si="4"/>
        <v/>
      </c>
    </row>
    <row r="41" spans="1:19" ht="12" customHeight="1">
      <c r="A41" s="76" t="s">
        <v>114</v>
      </c>
      <c r="B41" s="113">
        <f t="shared" ref="B41:B49" si="7">SUM(E41+H41+K41+N41+Q41)</f>
        <v>3923</v>
      </c>
      <c r="C41" s="114">
        <f t="shared" si="5"/>
        <v>9.0772363367115556</v>
      </c>
      <c r="E41" s="113">
        <f>SUM(E42:E49)</f>
        <v>1493</v>
      </c>
      <c r="F41" s="114">
        <f t="shared" si="0"/>
        <v>38.057608972724957</v>
      </c>
      <c r="G41" s="115" t="s">
        <v>77</v>
      </c>
      <c r="H41" s="113">
        <f>SUM(H42:H49)</f>
        <v>1504</v>
      </c>
      <c r="I41" s="114">
        <f t="shared" si="1"/>
        <v>38.338006627580931</v>
      </c>
      <c r="J41" s="115" t="s">
        <v>77</v>
      </c>
      <c r="K41" s="113">
        <f>SUM(K42:K49)</f>
        <v>902</v>
      </c>
      <c r="L41" s="114">
        <f t="shared" si="2"/>
        <v>22.992607698190159</v>
      </c>
      <c r="M41" s="115" t="s">
        <v>77</v>
      </c>
      <c r="N41" s="115">
        <f>SUM(N42:N49)</f>
        <v>23</v>
      </c>
      <c r="O41" s="114">
        <f t="shared" si="3"/>
        <v>0.58628600560795308</v>
      </c>
      <c r="P41" s="115" t="s">
        <v>77</v>
      </c>
      <c r="Q41" s="115">
        <f>SUM(Q42:Q49)</f>
        <v>1</v>
      </c>
      <c r="R41" s="114">
        <f t="shared" si="4"/>
        <v>2.5490695895997964E-2</v>
      </c>
    </row>
    <row r="42" spans="1:19" ht="12" customHeight="1">
      <c r="A42" s="76" t="s">
        <v>122</v>
      </c>
      <c r="B42" s="113">
        <f t="shared" si="7"/>
        <v>348</v>
      </c>
      <c r="C42" s="114">
        <f t="shared" si="5"/>
        <v>0.80522004720255447</v>
      </c>
      <c r="E42" s="146">
        <v>158</v>
      </c>
      <c r="F42" s="114">
        <f t="shared" si="0"/>
        <v>45.402298850574709</v>
      </c>
      <c r="G42" s="146"/>
      <c r="H42" s="146">
        <v>170</v>
      </c>
      <c r="I42" s="114">
        <f t="shared" si="1"/>
        <v>48.850574712643677</v>
      </c>
      <c r="J42" s="146"/>
      <c r="K42" s="146">
        <v>20</v>
      </c>
      <c r="L42" s="114">
        <f t="shared" si="2"/>
        <v>5.7471264367816088</v>
      </c>
      <c r="M42" s="146"/>
      <c r="N42" s="146">
        <v>0</v>
      </c>
      <c r="O42" s="114">
        <f t="shared" si="3"/>
        <v>0</v>
      </c>
      <c r="P42" s="146"/>
      <c r="Q42" s="146">
        <v>0</v>
      </c>
      <c r="R42" s="114">
        <f t="shared" si="4"/>
        <v>0</v>
      </c>
    </row>
    <row r="43" spans="1:19" ht="12" customHeight="1">
      <c r="A43" s="76" t="s">
        <v>115</v>
      </c>
      <c r="B43" s="113">
        <f t="shared" si="7"/>
        <v>371</v>
      </c>
      <c r="C43" s="114">
        <f t="shared" si="5"/>
        <v>0.85843861354065432</v>
      </c>
      <c r="E43" s="146">
        <v>163</v>
      </c>
      <c r="F43" s="114">
        <f t="shared" si="0"/>
        <v>43.935309973045818</v>
      </c>
      <c r="G43" s="146"/>
      <c r="H43" s="146">
        <v>157</v>
      </c>
      <c r="I43" s="114">
        <f t="shared" si="1"/>
        <v>42.318059299191376</v>
      </c>
      <c r="J43" s="146"/>
      <c r="K43" s="146">
        <v>48</v>
      </c>
      <c r="L43" s="114">
        <f t="shared" si="2"/>
        <v>12.938005390835579</v>
      </c>
      <c r="M43" s="146"/>
      <c r="N43" s="146">
        <v>3</v>
      </c>
      <c r="O43" s="114">
        <f t="shared" si="3"/>
        <v>0.80862533692722371</v>
      </c>
      <c r="P43" s="146"/>
      <c r="Q43" s="146">
        <v>0</v>
      </c>
      <c r="R43" s="114">
        <f t="shared" si="4"/>
        <v>0</v>
      </c>
    </row>
    <row r="44" spans="1:19" ht="12" customHeight="1">
      <c r="A44" s="115" t="s">
        <v>116</v>
      </c>
      <c r="B44" s="113">
        <f t="shared" si="7"/>
        <v>543</v>
      </c>
      <c r="C44" s="114">
        <f t="shared" si="5"/>
        <v>1.2564209357212273</v>
      </c>
      <c r="E44" s="146">
        <v>172</v>
      </c>
      <c r="F44" s="114">
        <f t="shared" si="0"/>
        <v>31.675874769797424</v>
      </c>
      <c r="G44" s="146"/>
      <c r="H44" s="146">
        <v>184</v>
      </c>
      <c r="I44" s="114">
        <f t="shared" si="1"/>
        <v>33.885819521178639</v>
      </c>
      <c r="J44" s="146"/>
      <c r="K44" s="146">
        <v>180</v>
      </c>
      <c r="L44" s="114">
        <f t="shared" si="2"/>
        <v>33.149171270718227</v>
      </c>
      <c r="M44" s="146"/>
      <c r="N44" s="146">
        <v>6</v>
      </c>
      <c r="O44" s="114">
        <f t="shared" si="3"/>
        <v>1.1049723756906076</v>
      </c>
      <c r="P44" s="146"/>
      <c r="Q44" s="146">
        <v>1</v>
      </c>
      <c r="R44" s="114">
        <f t="shared" si="4"/>
        <v>0.18416206261510129</v>
      </c>
    </row>
    <row r="45" spans="1:19" ht="12" customHeight="1">
      <c r="A45" s="76" t="s">
        <v>117</v>
      </c>
      <c r="B45" s="113">
        <f t="shared" si="7"/>
        <v>729</v>
      </c>
      <c r="C45" s="114">
        <f t="shared" si="5"/>
        <v>1.6867971678467306</v>
      </c>
      <c r="E45" s="146">
        <v>287</v>
      </c>
      <c r="F45" s="114">
        <f t="shared" si="0"/>
        <v>39.368998628257891</v>
      </c>
      <c r="G45" s="146"/>
      <c r="H45" s="146">
        <v>286</v>
      </c>
      <c r="I45" s="114">
        <f t="shared" si="1"/>
        <v>39.231824417009605</v>
      </c>
      <c r="J45" s="146"/>
      <c r="K45" s="146">
        <v>153</v>
      </c>
      <c r="L45" s="114">
        <f t="shared" si="2"/>
        <v>20.987654320987652</v>
      </c>
      <c r="M45" s="146"/>
      <c r="N45" s="146">
        <v>3</v>
      </c>
      <c r="O45" s="114">
        <f t="shared" si="3"/>
        <v>0.41152263374485598</v>
      </c>
      <c r="P45" s="146"/>
      <c r="Q45" s="146">
        <v>0</v>
      </c>
      <c r="R45" s="114">
        <f t="shared" si="4"/>
        <v>0</v>
      </c>
    </row>
    <row r="46" spans="1:19" ht="12.75" customHeight="1">
      <c r="A46" s="76" t="s">
        <v>169</v>
      </c>
      <c r="B46" s="113">
        <f t="shared" si="7"/>
        <v>596</v>
      </c>
      <c r="C46" s="114">
        <f t="shared" si="5"/>
        <v>1.3790550233698922</v>
      </c>
      <c r="E46" s="146">
        <v>280</v>
      </c>
      <c r="F46" s="114">
        <f t="shared" si="0"/>
        <v>46.979865771812079</v>
      </c>
      <c r="G46" s="146"/>
      <c r="H46" s="146">
        <v>251</v>
      </c>
      <c r="I46" s="114">
        <f t="shared" si="1"/>
        <v>42.114093959731541</v>
      </c>
      <c r="J46" s="146"/>
      <c r="K46" s="146">
        <v>65</v>
      </c>
      <c r="L46" s="114">
        <f t="shared" si="2"/>
        <v>10.906040268456376</v>
      </c>
      <c r="M46" s="146"/>
      <c r="N46" s="146">
        <v>0</v>
      </c>
      <c r="O46" s="114">
        <f t="shared" si="3"/>
        <v>0</v>
      </c>
      <c r="P46" s="146"/>
      <c r="Q46" s="146">
        <v>0</v>
      </c>
      <c r="R46" s="114">
        <f t="shared" si="4"/>
        <v>0</v>
      </c>
    </row>
    <row r="47" spans="1:19" ht="12.75" customHeight="1">
      <c r="A47" s="76" t="s">
        <v>121</v>
      </c>
      <c r="B47" s="113">
        <f>SUM(E47+H47+K47+N47+Q47)</f>
        <v>261</v>
      </c>
      <c r="C47" s="114">
        <f t="shared" si="5"/>
        <v>0.60391503540191582</v>
      </c>
      <c r="E47" s="146">
        <v>89</v>
      </c>
      <c r="F47" s="114">
        <f t="shared" si="0"/>
        <v>34.099616858237546</v>
      </c>
      <c r="G47" s="146"/>
      <c r="H47" s="146">
        <v>98</v>
      </c>
      <c r="I47" s="114">
        <f t="shared" si="1"/>
        <v>37.547892720306514</v>
      </c>
      <c r="J47" s="146"/>
      <c r="K47" s="146">
        <v>74</v>
      </c>
      <c r="L47" s="114">
        <f t="shared" si="2"/>
        <v>28.35249042145594</v>
      </c>
      <c r="M47" s="146"/>
      <c r="N47" s="146">
        <v>0</v>
      </c>
      <c r="O47" s="114">
        <f t="shared" si="3"/>
        <v>0</v>
      </c>
      <c r="P47" s="146"/>
      <c r="Q47" s="146">
        <v>0</v>
      </c>
      <c r="R47" s="114">
        <f t="shared" si="4"/>
        <v>0</v>
      </c>
    </row>
    <row r="48" spans="1:19" ht="12" customHeight="1">
      <c r="A48" s="76" t="s">
        <v>120</v>
      </c>
      <c r="B48" s="113">
        <f t="shared" si="7"/>
        <v>562</v>
      </c>
      <c r="C48" s="114">
        <f t="shared" si="5"/>
        <v>1.3003840992179185</v>
      </c>
      <c r="E48" s="146">
        <v>172</v>
      </c>
      <c r="F48" s="114">
        <f t="shared" si="0"/>
        <v>30.604982206405694</v>
      </c>
      <c r="G48" s="146"/>
      <c r="H48" s="146">
        <v>163</v>
      </c>
      <c r="I48" s="114">
        <f t="shared" si="1"/>
        <v>29.003558718861211</v>
      </c>
      <c r="J48" s="146"/>
      <c r="K48" s="146">
        <v>221</v>
      </c>
      <c r="L48" s="114">
        <f t="shared" si="2"/>
        <v>39.32384341637011</v>
      </c>
      <c r="M48" s="146"/>
      <c r="N48" s="146">
        <v>6</v>
      </c>
      <c r="O48" s="114">
        <f t="shared" si="3"/>
        <v>1.0676156583629894</v>
      </c>
      <c r="P48" s="146"/>
      <c r="Q48" s="146">
        <v>0</v>
      </c>
      <c r="R48" s="114">
        <f t="shared" si="4"/>
        <v>0</v>
      </c>
    </row>
    <row r="49" spans="1:19" ht="12" customHeight="1">
      <c r="A49" s="76" t="s">
        <v>119</v>
      </c>
      <c r="B49" s="113">
        <f t="shared" si="7"/>
        <v>513</v>
      </c>
      <c r="C49" s="114">
        <f t="shared" si="5"/>
        <v>1.1870054144106623</v>
      </c>
      <c r="E49" s="146">
        <v>172</v>
      </c>
      <c r="F49" s="114">
        <f t="shared" si="0"/>
        <v>33.528265107212476</v>
      </c>
      <c r="G49" s="146"/>
      <c r="H49" s="146">
        <v>195</v>
      </c>
      <c r="I49" s="114">
        <f t="shared" si="1"/>
        <v>38.011695906432749</v>
      </c>
      <c r="J49" s="146"/>
      <c r="K49" s="146">
        <v>141</v>
      </c>
      <c r="L49" s="114">
        <f t="shared" si="2"/>
        <v>27.485380116959064</v>
      </c>
      <c r="M49" s="146"/>
      <c r="N49" s="146">
        <v>5</v>
      </c>
      <c r="O49" s="114">
        <f t="shared" si="3"/>
        <v>0.97465886939571145</v>
      </c>
      <c r="P49" s="146"/>
      <c r="Q49" s="146">
        <v>0</v>
      </c>
      <c r="R49" s="114">
        <f t="shared" si="4"/>
        <v>0</v>
      </c>
    </row>
    <row r="50" spans="1:19" ht="12" customHeight="1">
      <c r="C50" s="114" t="str">
        <f t="shared" si="5"/>
        <v/>
      </c>
      <c r="E50" s="115"/>
      <c r="F50" s="114" t="str">
        <f t="shared" si="0"/>
        <v/>
      </c>
      <c r="H50" s="115"/>
      <c r="I50" s="114" t="str">
        <f t="shared" si="1"/>
        <v/>
      </c>
      <c r="K50" s="115"/>
      <c r="L50" s="114" t="str">
        <f t="shared" si="2"/>
        <v/>
      </c>
      <c r="O50" s="114" t="str">
        <f t="shared" si="3"/>
        <v/>
      </c>
      <c r="R50" s="114" t="str">
        <f t="shared" si="4"/>
        <v/>
      </c>
    </row>
    <row r="51" spans="1:19" ht="12" customHeight="1">
      <c r="A51" s="76" t="s">
        <v>123</v>
      </c>
      <c r="B51" s="113">
        <f>SUM(E51+H51+K51+N51+Q51)</f>
        <v>979</v>
      </c>
      <c r="C51" s="114">
        <f t="shared" si="5"/>
        <v>2.2652598454347728</v>
      </c>
      <c r="E51" s="146">
        <v>388</v>
      </c>
      <c r="F51" s="114">
        <f t="shared" si="0"/>
        <v>39.632277834525027</v>
      </c>
      <c r="G51" s="146"/>
      <c r="H51" s="146">
        <v>144</v>
      </c>
      <c r="I51" s="114">
        <f t="shared" si="1"/>
        <v>14.708886618998978</v>
      </c>
      <c r="J51" s="146"/>
      <c r="K51" s="146">
        <v>267</v>
      </c>
      <c r="L51" s="114">
        <f t="shared" si="2"/>
        <v>27.27272727272727</v>
      </c>
      <c r="M51" s="146"/>
      <c r="N51" s="146">
        <v>179</v>
      </c>
      <c r="O51" s="114">
        <f t="shared" si="3"/>
        <v>18.283963227783453</v>
      </c>
      <c r="P51" s="146"/>
      <c r="Q51" s="146">
        <v>1</v>
      </c>
      <c r="R51" s="114">
        <f t="shared" si="4"/>
        <v>0.10214504596527069</v>
      </c>
    </row>
    <row r="52" spans="1:19" ht="12" customHeight="1">
      <c r="C52" s="114" t="str">
        <f t="shared" si="5"/>
        <v/>
      </c>
      <c r="E52" s="113">
        <v>0</v>
      </c>
      <c r="F52" s="114" t="str">
        <f t="shared" si="0"/>
        <v/>
      </c>
      <c r="I52" s="114" t="str">
        <f t="shared" si="1"/>
        <v/>
      </c>
      <c r="L52" s="114" t="str">
        <f t="shared" si="2"/>
        <v/>
      </c>
      <c r="O52" s="114" t="str">
        <f t="shared" si="3"/>
        <v/>
      </c>
      <c r="R52" s="114" t="str">
        <f t="shared" si="4"/>
        <v/>
      </c>
    </row>
    <row r="53" spans="1:19" ht="12" customHeight="1">
      <c r="A53" s="76" t="s">
        <v>124</v>
      </c>
      <c r="B53" s="113">
        <f t="shared" ref="B53:B58" si="8">SUM(E53+H53+K53+N53+Q53)</f>
        <v>3363</v>
      </c>
      <c r="C53" s="114">
        <f t="shared" si="5"/>
        <v>7.7814799389143419</v>
      </c>
      <c r="E53" s="113">
        <f>SUM(E54:E58)</f>
        <v>1305</v>
      </c>
      <c r="F53" s="114">
        <f t="shared" si="0"/>
        <v>38.804638715432645</v>
      </c>
      <c r="G53" s="115" t="s">
        <v>77</v>
      </c>
      <c r="H53" s="113">
        <f>SUM(H54:H58)</f>
        <v>1265</v>
      </c>
      <c r="I53" s="114">
        <f t="shared" si="1"/>
        <v>37.615224501932801</v>
      </c>
      <c r="J53" s="115" t="s">
        <v>77</v>
      </c>
      <c r="K53" s="113">
        <f>SUM(K54:K58)</f>
        <v>761</v>
      </c>
      <c r="L53" s="114">
        <f t="shared" si="2"/>
        <v>22.62860541183467</v>
      </c>
      <c r="M53" s="115" t="s">
        <v>77</v>
      </c>
      <c r="N53" s="113">
        <f>SUM(N54:N58)</f>
        <v>32</v>
      </c>
      <c r="O53" s="114">
        <f t="shared" si="3"/>
        <v>0.95153137079988093</v>
      </c>
      <c r="P53" s="115" t="s">
        <v>77</v>
      </c>
      <c r="Q53" s="113">
        <f>SUM(Q54:Q58)</f>
        <v>0</v>
      </c>
      <c r="R53" s="114">
        <f t="shared" si="4"/>
        <v>0</v>
      </c>
    </row>
    <row r="54" spans="1:19" ht="12" customHeight="1">
      <c r="A54" s="76" t="s">
        <v>125</v>
      </c>
      <c r="B54" s="113">
        <f t="shared" si="8"/>
        <v>179</v>
      </c>
      <c r="C54" s="114">
        <f t="shared" si="5"/>
        <v>0.41417927715303815</v>
      </c>
      <c r="E54" s="146">
        <v>124</v>
      </c>
      <c r="F54" s="114">
        <f t="shared" si="0"/>
        <v>69.273743016759781</v>
      </c>
      <c r="G54" s="146"/>
      <c r="H54" s="146">
        <v>53</v>
      </c>
      <c r="I54" s="114">
        <f t="shared" si="1"/>
        <v>29.608938547486037</v>
      </c>
      <c r="J54" s="146"/>
      <c r="K54" s="146">
        <v>2</v>
      </c>
      <c r="L54" s="114">
        <f t="shared" si="2"/>
        <v>1.1173184357541899</v>
      </c>
      <c r="M54" s="146"/>
      <c r="N54" s="146">
        <v>0</v>
      </c>
      <c r="O54" s="114">
        <f t="shared" si="3"/>
        <v>0</v>
      </c>
      <c r="P54" s="146"/>
      <c r="Q54" s="146">
        <v>0</v>
      </c>
      <c r="R54" s="114">
        <f t="shared" si="4"/>
        <v>0</v>
      </c>
    </row>
    <row r="55" spans="1:19" ht="12" customHeight="1">
      <c r="A55" s="76" t="s">
        <v>126</v>
      </c>
      <c r="B55" s="113">
        <f t="shared" si="8"/>
        <v>2108</v>
      </c>
      <c r="C55" s="114">
        <f t="shared" si="5"/>
        <v>4.87759729742237</v>
      </c>
      <c r="E55" s="146">
        <v>818</v>
      </c>
      <c r="F55" s="114">
        <f t="shared" si="0"/>
        <v>38.804554079696395</v>
      </c>
      <c r="G55" s="146"/>
      <c r="H55" s="146">
        <v>774</v>
      </c>
      <c r="I55" s="114">
        <f t="shared" si="1"/>
        <v>36.717267552182165</v>
      </c>
      <c r="J55" s="146"/>
      <c r="K55" s="146">
        <v>494</v>
      </c>
      <c r="L55" s="114">
        <f t="shared" si="2"/>
        <v>23.434535104364326</v>
      </c>
      <c r="M55" s="146"/>
      <c r="N55" s="146">
        <v>22</v>
      </c>
      <c r="O55" s="114">
        <f t="shared" si="3"/>
        <v>1.0436432637571158</v>
      </c>
      <c r="P55" s="146"/>
      <c r="Q55" s="146">
        <v>0</v>
      </c>
      <c r="R55" s="114">
        <f t="shared" si="4"/>
        <v>0</v>
      </c>
    </row>
    <row r="56" spans="1:19" ht="12" customHeight="1">
      <c r="A56" s="76" t="s">
        <v>127</v>
      </c>
      <c r="B56" s="113">
        <f t="shared" si="8"/>
        <v>352</v>
      </c>
      <c r="C56" s="114">
        <f t="shared" si="5"/>
        <v>0.81447545004396316</v>
      </c>
      <c r="E56" s="146">
        <v>105</v>
      </c>
      <c r="F56" s="114">
        <f t="shared" si="0"/>
        <v>29.829545454545453</v>
      </c>
      <c r="G56" s="146"/>
      <c r="H56" s="146">
        <v>133</v>
      </c>
      <c r="I56" s="114">
        <f t="shared" si="1"/>
        <v>37.784090909090914</v>
      </c>
      <c r="J56" s="146"/>
      <c r="K56" s="146">
        <v>110</v>
      </c>
      <c r="L56" s="114">
        <f t="shared" si="2"/>
        <v>31.25</v>
      </c>
      <c r="M56" s="146"/>
      <c r="N56" s="146">
        <v>4</v>
      </c>
      <c r="O56" s="114">
        <f t="shared" si="3"/>
        <v>1.1363636363636365</v>
      </c>
      <c r="P56" s="146"/>
      <c r="Q56" s="146">
        <v>0</v>
      </c>
      <c r="R56" s="114">
        <f t="shared" si="4"/>
        <v>0</v>
      </c>
    </row>
    <row r="57" spans="1:19" ht="12" customHeight="1">
      <c r="A57" s="76" t="s">
        <v>170</v>
      </c>
      <c r="B57" s="113">
        <f t="shared" si="8"/>
        <v>463</v>
      </c>
      <c r="C57" s="114">
        <f t="shared" si="5"/>
        <v>1.0713128788930537</v>
      </c>
      <c r="E57" s="146">
        <v>176</v>
      </c>
      <c r="F57" s="114">
        <f t="shared" si="0"/>
        <v>38.012958963282941</v>
      </c>
      <c r="G57" s="146"/>
      <c r="H57" s="146">
        <v>189</v>
      </c>
      <c r="I57" s="114">
        <f t="shared" si="1"/>
        <v>40.820734341252702</v>
      </c>
      <c r="J57" s="146"/>
      <c r="K57" s="146">
        <v>94</v>
      </c>
      <c r="L57" s="114">
        <f t="shared" si="2"/>
        <v>20.302375809935207</v>
      </c>
      <c r="M57" s="146"/>
      <c r="N57" s="146">
        <v>4</v>
      </c>
      <c r="O57" s="114">
        <f t="shared" si="3"/>
        <v>0.86393088552915775</v>
      </c>
      <c r="P57" s="146"/>
      <c r="Q57" s="146">
        <v>0</v>
      </c>
      <c r="R57" s="114">
        <f t="shared" si="4"/>
        <v>0</v>
      </c>
    </row>
    <row r="58" spans="1:19" ht="12" customHeight="1">
      <c r="A58" s="76" t="s">
        <v>129</v>
      </c>
      <c r="B58" s="113">
        <f t="shared" si="8"/>
        <v>261</v>
      </c>
      <c r="C58" s="114">
        <f t="shared" si="5"/>
        <v>0.60391503540191582</v>
      </c>
      <c r="E58" s="146">
        <v>82</v>
      </c>
      <c r="F58" s="114">
        <f t="shared" si="0"/>
        <v>31.417624521072796</v>
      </c>
      <c r="G58" s="146"/>
      <c r="H58" s="146">
        <v>116</v>
      </c>
      <c r="I58" s="114">
        <f t="shared" si="1"/>
        <v>44.444444444444443</v>
      </c>
      <c r="J58" s="146"/>
      <c r="K58" s="146">
        <v>61</v>
      </c>
      <c r="L58" s="114">
        <f t="shared" si="2"/>
        <v>23.371647509578544</v>
      </c>
      <c r="M58" s="146"/>
      <c r="N58" s="146">
        <v>2</v>
      </c>
      <c r="O58" s="114">
        <f t="shared" si="3"/>
        <v>0.76628352490421447</v>
      </c>
      <c r="P58" s="146"/>
      <c r="Q58" s="146">
        <v>0</v>
      </c>
      <c r="R58" s="114">
        <f t="shared" si="4"/>
        <v>0</v>
      </c>
    </row>
    <row r="59" spans="1:19" ht="12" customHeight="1">
      <c r="C59" s="114" t="str">
        <f t="shared" si="5"/>
        <v/>
      </c>
      <c r="F59" s="114" t="str">
        <f t="shared" si="0"/>
        <v/>
      </c>
      <c r="I59" s="114" t="str">
        <f t="shared" si="1"/>
        <v/>
      </c>
      <c r="L59" s="114" t="str">
        <f t="shared" si="2"/>
        <v/>
      </c>
      <c r="O59" s="114" t="str">
        <f t="shared" si="3"/>
        <v/>
      </c>
      <c r="R59" s="114" t="str">
        <f t="shared" si="4"/>
        <v/>
      </c>
    </row>
    <row r="60" spans="1:19" ht="12" customHeight="1">
      <c r="A60" s="127" t="s">
        <v>171</v>
      </c>
      <c r="B60" s="113">
        <f>SUM(B61+B63+B70+B72)</f>
        <v>4182</v>
      </c>
      <c r="C60" s="114">
        <f t="shared" si="5"/>
        <v>9.6765236706927666</v>
      </c>
      <c r="E60" s="113">
        <f>SUM(E61+E63+E70+E72)</f>
        <v>1244</v>
      </c>
      <c r="F60" s="114">
        <f t="shared" si="0"/>
        <v>29.746532759445245</v>
      </c>
      <c r="H60" s="113">
        <f>SUM(H61+H63+H70+H72)</f>
        <v>1686</v>
      </c>
      <c r="I60" s="114">
        <f t="shared" si="1"/>
        <v>40.315638450502149</v>
      </c>
      <c r="K60" s="113">
        <f>SUM(K61+K63+K70+K72)</f>
        <v>1112</v>
      </c>
      <c r="L60" s="114">
        <f t="shared" si="2"/>
        <v>26.590148254423724</v>
      </c>
      <c r="N60" s="115">
        <f>SUM(N61+N63+N70+N72)</f>
        <v>84</v>
      </c>
      <c r="O60" s="114">
        <f t="shared" si="3"/>
        <v>2.0086083213773311</v>
      </c>
      <c r="Q60" s="115">
        <f>SUM(Q61+Q63+Q70+Q72)</f>
        <v>56</v>
      </c>
      <c r="R60" s="114">
        <f t="shared" si="4"/>
        <v>1.3390722142515543</v>
      </c>
    </row>
    <row r="61" spans="1:19" ht="12" customHeight="1">
      <c r="A61" s="76" t="s">
        <v>172</v>
      </c>
      <c r="B61" s="113">
        <f>SUM(E61+H61+K61+N61+Q61)</f>
        <v>616</v>
      </c>
      <c r="C61" s="114">
        <f t="shared" si="5"/>
        <v>1.4253320375769354</v>
      </c>
      <c r="E61" s="146">
        <v>185</v>
      </c>
      <c r="F61" s="114">
        <f t="shared" si="0"/>
        <v>30.032467532467532</v>
      </c>
      <c r="G61" s="146"/>
      <c r="H61" s="146">
        <v>226</v>
      </c>
      <c r="I61" s="114">
        <f t="shared" si="1"/>
        <v>36.688311688311686</v>
      </c>
      <c r="J61" s="146"/>
      <c r="K61" s="146">
        <v>198</v>
      </c>
      <c r="L61" s="114">
        <f t="shared" si="2"/>
        <v>32.142857142857146</v>
      </c>
      <c r="M61" s="146"/>
      <c r="N61" s="146">
        <v>7</v>
      </c>
      <c r="O61" s="114">
        <f t="shared" si="3"/>
        <v>1.1363636363636365</v>
      </c>
      <c r="P61" s="146"/>
      <c r="Q61" s="146">
        <v>0</v>
      </c>
      <c r="R61" s="114">
        <f t="shared" si="4"/>
        <v>0</v>
      </c>
    </row>
    <row r="62" spans="1:19" ht="12" customHeight="1">
      <c r="C62" s="114" t="str">
        <f t="shared" si="5"/>
        <v/>
      </c>
      <c r="F62" s="114" t="str">
        <f t="shared" si="0"/>
        <v/>
      </c>
      <c r="I62" s="114" t="str">
        <f t="shared" si="1"/>
        <v/>
      </c>
      <c r="L62" s="114" t="str">
        <f t="shared" si="2"/>
        <v/>
      </c>
      <c r="O62" s="114" t="str">
        <f t="shared" si="3"/>
        <v/>
      </c>
      <c r="R62" s="114" t="str">
        <f t="shared" si="4"/>
        <v/>
      </c>
    </row>
    <row r="63" spans="1:19" ht="12" customHeight="1">
      <c r="A63" s="76" t="s">
        <v>130</v>
      </c>
      <c r="B63" s="113">
        <f t="shared" ref="B63:B68" si="9">SUM(E63+H63+K63+N63+Q63)</f>
        <v>2559</v>
      </c>
      <c r="C63" s="114">
        <f t="shared" si="5"/>
        <v>5.9211439677911981</v>
      </c>
      <c r="E63" s="113">
        <f>SUM(E64:E68)</f>
        <v>824</v>
      </c>
      <c r="F63" s="114">
        <f t="shared" si="0"/>
        <v>32.200078155529503</v>
      </c>
      <c r="G63" s="115" t="s">
        <v>77</v>
      </c>
      <c r="H63" s="113">
        <f>SUM(H64:H68)</f>
        <v>1033</v>
      </c>
      <c r="I63" s="114">
        <f t="shared" si="1"/>
        <v>40.367330988667447</v>
      </c>
      <c r="J63" s="115" t="s">
        <v>77</v>
      </c>
      <c r="K63" s="113">
        <f>SUM(K64:K68)</f>
        <v>663</v>
      </c>
      <c r="L63" s="114">
        <f t="shared" si="2"/>
        <v>25.908558030480656</v>
      </c>
      <c r="M63" s="115" t="s">
        <v>77</v>
      </c>
      <c r="N63" s="115">
        <f>SUM(N64:N68)</f>
        <v>38</v>
      </c>
      <c r="O63" s="114">
        <f t="shared" si="3"/>
        <v>1.4849550605705353</v>
      </c>
      <c r="P63" s="115" t="s">
        <v>77</v>
      </c>
      <c r="Q63" s="115">
        <f>SUM(Q64:Q68)</f>
        <v>1</v>
      </c>
      <c r="R63" s="114">
        <f t="shared" si="4"/>
        <v>3.9077764751856196E-2</v>
      </c>
    </row>
    <row r="64" spans="1:19" ht="12" customHeight="1">
      <c r="A64" s="76" t="s">
        <v>131</v>
      </c>
      <c r="B64" s="113">
        <f t="shared" si="9"/>
        <v>749</v>
      </c>
      <c r="C64" s="114">
        <f t="shared" si="5"/>
        <v>1.7330741820537738</v>
      </c>
      <c r="E64" s="146">
        <v>205</v>
      </c>
      <c r="F64" s="114">
        <f t="shared" si="0"/>
        <v>27.369826435246996</v>
      </c>
      <c r="G64" s="146"/>
      <c r="H64" s="146">
        <v>273</v>
      </c>
      <c r="I64" s="114">
        <f t="shared" si="1"/>
        <v>36.44859813084112</v>
      </c>
      <c r="J64" s="146"/>
      <c r="K64" s="146">
        <v>241</v>
      </c>
      <c r="L64" s="114">
        <f t="shared" si="2"/>
        <v>32.176234979973295</v>
      </c>
      <c r="M64" s="146"/>
      <c r="N64" s="146">
        <v>30</v>
      </c>
      <c r="O64" s="114">
        <f t="shared" si="3"/>
        <v>4.0053404539385848</v>
      </c>
      <c r="P64" s="146"/>
      <c r="Q64" s="146">
        <v>0</v>
      </c>
      <c r="R64" s="114">
        <f t="shared" si="4"/>
        <v>0</v>
      </c>
      <c r="S64" s="115" t="s">
        <v>77</v>
      </c>
    </row>
    <row r="65" spans="1:18" ht="12" customHeight="1">
      <c r="A65" s="76" t="s">
        <v>132</v>
      </c>
      <c r="B65" s="113">
        <f t="shared" si="9"/>
        <v>516</v>
      </c>
      <c r="C65" s="114">
        <f t="shared" si="5"/>
        <v>1.1939469665417188</v>
      </c>
      <c r="E65" s="146">
        <v>177</v>
      </c>
      <c r="F65" s="114">
        <f t="shared" si="0"/>
        <v>34.302325581395351</v>
      </c>
      <c r="G65" s="146"/>
      <c r="H65" s="146">
        <v>251</v>
      </c>
      <c r="I65" s="114">
        <f t="shared" si="1"/>
        <v>48.643410852713174</v>
      </c>
      <c r="J65" s="146"/>
      <c r="K65" s="146">
        <v>88</v>
      </c>
      <c r="L65" s="114">
        <f t="shared" si="2"/>
        <v>17.054263565891471</v>
      </c>
      <c r="M65" s="146"/>
      <c r="N65" s="146">
        <v>0</v>
      </c>
      <c r="O65" s="114">
        <f t="shared" si="3"/>
        <v>0</v>
      </c>
      <c r="P65" s="146"/>
      <c r="Q65" s="146">
        <v>0</v>
      </c>
      <c r="R65" s="114">
        <f t="shared" si="4"/>
        <v>0</v>
      </c>
    </row>
    <row r="66" spans="1:18" ht="12" customHeight="1">
      <c r="A66" s="76" t="s">
        <v>135</v>
      </c>
      <c r="B66" s="113">
        <f t="shared" si="9"/>
        <v>812</v>
      </c>
      <c r="C66" s="114">
        <f t="shared" si="5"/>
        <v>1.8788467768059605</v>
      </c>
      <c r="E66" s="146">
        <v>238</v>
      </c>
      <c r="F66" s="114">
        <f t="shared" si="0"/>
        <v>29.310344827586203</v>
      </c>
      <c r="G66" s="146"/>
      <c r="H66" s="146">
        <v>281</v>
      </c>
      <c r="I66" s="114">
        <f t="shared" si="1"/>
        <v>34.60591133004926</v>
      </c>
      <c r="J66" s="146"/>
      <c r="K66" s="146">
        <v>285</v>
      </c>
      <c r="L66" s="114">
        <f t="shared" si="2"/>
        <v>35.098522167487687</v>
      </c>
      <c r="M66" s="146"/>
      <c r="N66" s="146">
        <v>7</v>
      </c>
      <c r="O66" s="114">
        <f t="shared" si="3"/>
        <v>0.86206896551724133</v>
      </c>
      <c r="P66" s="146"/>
      <c r="Q66" s="146">
        <v>1</v>
      </c>
      <c r="R66" s="114">
        <f t="shared" si="4"/>
        <v>0.12315270935960591</v>
      </c>
    </row>
    <row r="67" spans="1:18" ht="12" customHeight="1">
      <c r="A67" s="76" t="s">
        <v>133</v>
      </c>
      <c r="B67" s="113">
        <f t="shared" si="9"/>
        <v>141</v>
      </c>
      <c r="C67" s="114">
        <f>IF(A67&lt;&gt;0,B67/$B$11*100,"")</f>
        <v>0.32625295015965572</v>
      </c>
      <c r="E67" s="146">
        <v>73</v>
      </c>
      <c r="F67" s="114">
        <f t="shared" si="0"/>
        <v>51.773049645390067</v>
      </c>
      <c r="G67" s="146"/>
      <c r="H67" s="146">
        <v>65</v>
      </c>
      <c r="I67" s="114">
        <f t="shared" si="1"/>
        <v>46.099290780141843</v>
      </c>
      <c r="J67" s="146"/>
      <c r="K67" s="146">
        <v>2</v>
      </c>
      <c r="L67" s="114">
        <f t="shared" si="2"/>
        <v>1.4184397163120568</v>
      </c>
      <c r="M67" s="146"/>
      <c r="N67" s="146">
        <v>1</v>
      </c>
      <c r="O67" s="114">
        <f t="shared" si="3"/>
        <v>0.70921985815602839</v>
      </c>
      <c r="P67" s="146"/>
      <c r="Q67" s="146">
        <v>0</v>
      </c>
      <c r="R67" s="114">
        <f t="shared" si="4"/>
        <v>0</v>
      </c>
    </row>
    <row r="68" spans="1:18" ht="12" customHeight="1">
      <c r="A68" s="76" t="s">
        <v>134</v>
      </c>
      <c r="B68" s="113">
        <f t="shared" si="9"/>
        <v>341</v>
      </c>
      <c r="C68" s="114">
        <f t="shared" si="5"/>
        <v>0.78902309223008937</v>
      </c>
      <c r="E68" s="146">
        <v>131</v>
      </c>
      <c r="F68" s="114">
        <f t="shared" si="0"/>
        <v>38.416422287390027</v>
      </c>
      <c r="G68" s="146"/>
      <c r="H68" s="146">
        <v>163</v>
      </c>
      <c r="I68" s="114">
        <f t="shared" si="1"/>
        <v>47.800586510263933</v>
      </c>
      <c r="J68" s="146"/>
      <c r="K68" s="146">
        <v>47</v>
      </c>
      <c r="L68" s="114">
        <f t="shared" si="2"/>
        <v>13.782991202346039</v>
      </c>
      <c r="M68" s="146"/>
      <c r="N68" s="146">
        <v>0</v>
      </c>
      <c r="O68" s="114">
        <f t="shared" si="3"/>
        <v>0</v>
      </c>
      <c r="P68" s="146"/>
      <c r="Q68" s="146">
        <v>0</v>
      </c>
      <c r="R68" s="114">
        <f t="shared" si="4"/>
        <v>0</v>
      </c>
    </row>
    <row r="69" spans="1:18" ht="12" customHeight="1">
      <c r="C69" s="114" t="str">
        <f t="shared" si="5"/>
        <v/>
      </c>
      <c r="E69" s="146"/>
      <c r="F69" s="114" t="str">
        <f t="shared" si="0"/>
        <v/>
      </c>
      <c r="G69" s="146"/>
      <c r="H69" s="129"/>
      <c r="I69" s="114" t="str">
        <f t="shared" si="1"/>
        <v/>
      </c>
      <c r="J69" s="129"/>
      <c r="K69" s="129"/>
      <c r="L69" s="114" t="str">
        <f t="shared" si="2"/>
        <v/>
      </c>
      <c r="M69" s="129"/>
      <c r="N69" s="129"/>
      <c r="O69" s="114" t="str">
        <f t="shared" si="3"/>
        <v/>
      </c>
      <c r="P69" s="129"/>
      <c r="Q69" s="129"/>
      <c r="R69" s="114" t="str">
        <f t="shared" si="4"/>
        <v/>
      </c>
    </row>
    <row r="70" spans="1:18" ht="12" customHeight="1">
      <c r="A70" s="76" t="s">
        <v>136</v>
      </c>
      <c r="B70" s="113">
        <f>SUM(E70+H70+K70+N70+Q70)</f>
        <v>478</v>
      </c>
      <c r="C70" s="114">
        <f t="shared" si="5"/>
        <v>1.1060206395483363</v>
      </c>
      <c r="E70" s="146">
        <v>127</v>
      </c>
      <c r="F70" s="114">
        <f t="shared" si="0"/>
        <v>26.569037656903767</v>
      </c>
      <c r="G70" s="146"/>
      <c r="H70" s="146">
        <v>173</v>
      </c>
      <c r="I70" s="114">
        <f t="shared" si="1"/>
        <v>36.19246861924686</v>
      </c>
      <c r="J70" s="146"/>
      <c r="K70" s="146">
        <v>173</v>
      </c>
      <c r="L70" s="114">
        <f t="shared" si="2"/>
        <v>36.19246861924686</v>
      </c>
      <c r="M70" s="146"/>
      <c r="N70" s="146">
        <v>5</v>
      </c>
      <c r="O70" s="114">
        <f t="shared" si="3"/>
        <v>1.0460251046025104</v>
      </c>
      <c r="P70" s="146"/>
      <c r="Q70" s="146">
        <v>0</v>
      </c>
      <c r="R70" s="114">
        <f t="shared" si="4"/>
        <v>0</v>
      </c>
    </row>
    <row r="71" spans="1:18" ht="12" customHeight="1">
      <c r="C71" s="114" t="str">
        <f t="shared" si="5"/>
        <v/>
      </c>
      <c r="E71" s="146"/>
      <c r="F71" s="114" t="str">
        <f t="shared" si="0"/>
        <v/>
      </c>
      <c r="G71" s="146"/>
      <c r="H71" s="129"/>
      <c r="I71" s="114" t="str">
        <f t="shared" si="1"/>
        <v/>
      </c>
      <c r="J71" s="129"/>
      <c r="K71" s="129"/>
      <c r="L71" s="114" t="str">
        <f t="shared" si="2"/>
        <v/>
      </c>
      <c r="M71" s="129"/>
      <c r="N71" s="129"/>
      <c r="O71" s="114" t="str">
        <f t="shared" si="3"/>
        <v/>
      </c>
      <c r="P71" s="129"/>
      <c r="Q71" s="129"/>
      <c r="R71" s="114" t="str">
        <f t="shared" si="4"/>
        <v/>
      </c>
    </row>
    <row r="72" spans="1:18" ht="12" customHeight="1">
      <c r="A72" s="76" t="s">
        <v>137</v>
      </c>
      <c r="B72" s="113">
        <f>SUM(E72+H72+K72+N72+Q72)</f>
        <v>529</v>
      </c>
      <c r="C72" s="114">
        <f t="shared" si="5"/>
        <v>1.2240270257762971</v>
      </c>
      <c r="E72" s="146">
        <v>108</v>
      </c>
      <c r="F72" s="114">
        <f t="shared" si="0"/>
        <v>20.415879017013232</v>
      </c>
      <c r="G72" s="146"/>
      <c r="H72" s="146">
        <v>254</v>
      </c>
      <c r="I72" s="114">
        <f t="shared" si="1"/>
        <v>48.015122873345931</v>
      </c>
      <c r="J72" s="146"/>
      <c r="K72" s="146">
        <v>78</v>
      </c>
      <c r="L72" s="114">
        <f t="shared" si="2"/>
        <v>14.744801512287333</v>
      </c>
      <c r="M72" s="146"/>
      <c r="N72" s="146">
        <v>34</v>
      </c>
      <c r="O72" s="114">
        <f t="shared" si="3"/>
        <v>6.4272211720226844</v>
      </c>
      <c r="P72" s="146"/>
      <c r="Q72" s="146">
        <v>55</v>
      </c>
      <c r="R72" s="114">
        <f t="shared" si="4"/>
        <v>10.396975425330812</v>
      </c>
    </row>
    <row r="73" spans="1:18" ht="12" customHeight="1">
      <c r="C73" s="114" t="str">
        <f t="shared" si="5"/>
        <v/>
      </c>
      <c r="F73" s="114" t="str">
        <f t="shared" si="0"/>
        <v/>
      </c>
      <c r="I73" s="114" t="str">
        <f t="shared" si="1"/>
        <v/>
      </c>
      <c r="L73" s="114" t="str">
        <f t="shared" si="2"/>
        <v/>
      </c>
      <c r="O73" s="114" t="str">
        <f t="shared" si="3"/>
        <v/>
      </c>
      <c r="R73" s="114" t="str">
        <f t="shared" si="4"/>
        <v/>
      </c>
    </row>
    <row r="74" spans="1:18" ht="12" customHeight="1">
      <c r="A74" s="127" t="s">
        <v>173</v>
      </c>
      <c r="B74" s="113">
        <f>SUM(B75)</f>
        <v>1382</v>
      </c>
      <c r="C74" s="114">
        <f t="shared" si="5"/>
        <v>3.1977416817066966</v>
      </c>
      <c r="E74" s="113">
        <f>SUM(E75)</f>
        <v>619</v>
      </c>
      <c r="F74" s="114">
        <f t="shared" si="0"/>
        <v>44.790159189580322</v>
      </c>
      <c r="H74" s="113">
        <f>SUM(H75)</f>
        <v>580</v>
      </c>
      <c r="I74" s="114">
        <f t="shared" si="1"/>
        <v>41.968162083936321</v>
      </c>
      <c r="K74" s="113">
        <f>SUM(K75)</f>
        <v>182</v>
      </c>
      <c r="L74" s="114">
        <f t="shared" si="2"/>
        <v>13.16931982633864</v>
      </c>
      <c r="N74" s="113">
        <f>SUM(N75)</f>
        <v>1</v>
      </c>
      <c r="O74" s="114">
        <f t="shared" si="3"/>
        <v>7.2358900144717797E-2</v>
      </c>
      <c r="Q74" s="113">
        <f>SUM(Q75)</f>
        <v>0</v>
      </c>
      <c r="R74" s="114">
        <f t="shared" si="4"/>
        <v>0</v>
      </c>
    </row>
    <row r="75" spans="1:18" ht="12" customHeight="1">
      <c r="A75" s="76" t="s">
        <v>138</v>
      </c>
      <c r="B75" s="113">
        <f>SUM(E75+H75+K75+N75+Q75)</f>
        <v>1382</v>
      </c>
      <c r="C75" s="114">
        <f t="shared" si="5"/>
        <v>3.1977416817066966</v>
      </c>
      <c r="E75" s="113">
        <f>SUM(E76:E79)</f>
        <v>619</v>
      </c>
      <c r="F75" s="114">
        <f t="shared" ref="F75:F102" si="10">IF($A75&lt;&gt;"",E75/$B75*100,"")</f>
        <v>44.790159189580322</v>
      </c>
      <c r="G75" s="115" t="s">
        <v>77</v>
      </c>
      <c r="H75" s="113">
        <f>SUM(H76:H79)</f>
        <v>580</v>
      </c>
      <c r="I75" s="114">
        <f t="shared" ref="I75:I104" si="11">IF($A75&lt;&gt;"",H75/$B75*100,"")</f>
        <v>41.968162083936321</v>
      </c>
      <c r="J75" s="115" t="s">
        <v>77</v>
      </c>
      <c r="K75" s="113">
        <f>SUM(K76:K79)</f>
        <v>182</v>
      </c>
      <c r="L75" s="114">
        <f t="shared" ref="L75:L102" si="12">IF($A75&lt;&gt;"",K75/$B75*100,"")</f>
        <v>13.16931982633864</v>
      </c>
      <c r="M75" s="115" t="s">
        <v>77</v>
      </c>
      <c r="N75" s="115">
        <f>SUM(N76:N79)</f>
        <v>1</v>
      </c>
      <c r="O75" s="114">
        <f t="shared" si="3"/>
        <v>7.2358900144717797E-2</v>
      </c>
      <c r="P75" s="115" t="s">
        <v>77</v>
      </c>
      <c r="Q75" s="115">
        <f>SUM(Q76:Q79)</f>
        <v>0</v>
      </c>
      <c r="R75" s="114">
        <f t="shared" si="4"/>
        <v>0</v>
      </c>
    </row>
    <row r="76" spans="1:18" ht="12" customHeight="1">
      <c r="A76" s="76" t="s">
        <v>139</v>
      </c>
      <c r="B76" s="113">
        <f>SUM(E76+H76+K76+N76+Q76)</f>
        <v>331</v>
      </c>
      <c r="C76" s="114">
        <f t="shared" si="5"/>
        <v>0.76588458512656765</v>
      </c>
      <c r="E76" s="146">
        <v>138</v>
      </c>
      <c r="F76" s="114">
        <f t="shared" si="10"/>
        <v>41.69184290030212</v>
      </c>
      <c r="G76" s="146"/>
      <c r="H76" s="146">
        <v>139</v>
      </c>
      <c r="I76" s="114">
        <f t="shared" si="11"/>
        <v>41.993957703927492</v>
      </c>
      <c r="J76" s="146"/>
      <c r="K76" s="146">
        <v>54</v>
      </c>
      <c r="L76" s="114">
        <f t="shared" si="12"/>
        <v>16.314199395770395</v>
      </c>
      <c r="M76" s="146"/>
      <c r="N76" s="146">
        <v>0</v>
      </c>
      <c r="O76" s="114">
        <f t="shared" ref="O76:O102" si="13">IF($A76&lt;&gt;"",N76/$B76*100,"")</f>
        <v>0</v>
      </c>
      <c r="P76" s="146"/>
      <c r="Q76" s="146">
        <v>0</v>
      </c>
      <c r="R76" s="114">
        <f t="shared" si="4"/>
        <v>0</v>
      </c>
    </row>
    <row r="77" spans="1:18" ht="12" customHeight="1">
      <c r="A77" s="76" t="s">
        <v>140</v>
      </c>
      <c r="B77" s="113">
        <f>SUM(E77+H77+K77+N77+Q77)</f>
        <v>401</v>
      </c>
      <c r="C77" s="114">
        <f t="shared" si="5"/>
        <v>0.92785413485121948</v>
      </c>
      <c r="E77" s="146">
        <v>196</v>
      </c>
      <c r="F77" s="114">
        <f t="shared" si="10"/>
        <v>48.877805486284288</v>
      </c>
      <c r="G77" s="146"/>
      <c r="H77" s="146">
        <v>188</v>
      </c>
      <c r="I77" s="114">
        <f t="shared" si="11"/>
        <v>46.882793017456358</v>
      </c>
      <c r="J77" s="146"/>
      <c r="K77" s="146">
        <v>17</v>
      </c>
      <c r="L77" s="114">
        <f t="shared" si="12"/>
        <v>4.2394014962593518</v>
      </c>
      <c r="M77" s="146"/>
      <c r="N77" s="146">
        <v>0</v>
      </c>
      <c r="O77" s="114">
        <f t="shared" si="13"/>
        <v>0</v>
      </c>
      <c r="P77" s="146"/>
      <c r="Q77" s="146">
        <v>0</v>
      </c>
      <c r="R77" s="114">
        <f t="shared" si="4"/>
        <v>0</v>
      </c>
    </row>
    <row r="78" spans="1:18" ht="12" customHeight="1">
      <c r="A78" s="76" t="s">
        <v>141</v>
      </c>
      <c r="B78" s="113">
        <f>SUM(E78+H78+K78+N78+Q78)</f>
        <v>353</v>
      </c>
      <c r="C78" s="114">
        <f t="shared" si="5"/>
        <v>0.81678930075431522</v>
      </c>
      <c r="E78" s="146">
        <v>186</v>
      </c>
      <c r="F78" s="114">
        <f t="shared" si="10"/>
        <v>52.691218130311611</v>
      </c>
      <c r="G78" s="146"/>
      <c r="H78" s="146">
        <v>141</v>
      </c>
      <c r="I78" s="114">
        <f t="shared" si="11"/>
        <v>39.943342776203963</v>
      </c>
      <c r="J78" s="146"/>
      <c r="K78" s="146">
        <v>26</v>
      </c>
      <c r="L78" s="114">
        <f t="shared" si="12"/>
        <v>7.3654390934844187</v>
      </c>
      <c r="M78" s="146"/>
      <c r="N78" s="146">
        <v>0</v>
      </c>
      <c r="O78" s="114">
        <f t="shared" si="13"/>
        <v>0</v>
      </c>
      <c r="P78" s="146"/>
      <c r="Q78" s="146">
        <v>0</v>
      </c>
      <c r="R78" s="114">
        <f t="shared" ref="R78:R104" si="14">IF($A78&lt;&gt;"",Q78/$B78*100,"")</f>
        <v>0</v>
      </c>
    </row>
    <row r="79" spans="1:18" ht="12" customHeight="1">
      <c r="A79" s="76" t="s">
        <v>142</v>
      </c>
      <c r="B79" s="113">
        <f>SUM(E79+H79+K79+N79+Q79)</f>
        <v>297</v>
      </c>
      <c r="C79" s="114">
        <f t="shared" si="5"/>
        <v>0.68721366097459391</v>
      </c>
      <c r="E79" s="146">
        <v>99</v>
      </c>
      <c r="F79" s="114">
        <f t="shared" si="10"/>
        <v>33.333333333333329</v>
      </c>
      <c r="G79" s="146"/>
      <c r="H79" s="146">
        <v>112</v>
      </c>
      <c r="I79" s="114">
        <f t="shared" si="11"/>
        <v>37.710437710437709</v>
      </c>
      <c r="J79" s="146"/>
      <c r="K79" s="146">
        <v>85</v>
      </c>
      <c r="L79" s="114">
        <f t="shared" si="12"/>
        <v>28.619528619528616</v>
      </c>
      <c r="M79" s="146"/>
      <c r="N79" s="146">
        <v>1</v>
      </c>
      <c r="O79" s="114">
        <f t="shared" si="13"/>
        <v>0.33670033670033667</v>
      </c>
      <c r="P79" s="146"/>
      <c r="Q79" s="146">
        <v>0</v>
      </c>
      <c r="R79" s="114">
        <f t="shared" si="14"/>
        <v>0</v>
      </c>
    </row>
    <row r="80" spans="1:18" ht="12" customHeight="1">
      <c r="F80" s="114" t="str">
        <f t="shared" si="10"/>
        <v/>
      </c>
      <c r="I80" s="114" t="str">
        <f t="shared" si="11"/>
        <v/>
      </c>
      <c r="L80" s="114" t="str">
        <f t="shared" si="12"/>
        <v/>
      </c>
      <c r="O80" s="114" t="str">
        <f t="shared" si="13"/>
        <v/>
      </c>
      <c r="R80" s="114" t="str">
        <f t="shared" si="14"/>
        <v/>
      </c>
    </row>
    <row r="81" spans="1:19" ht="12" customHeight="1">
      <c r="A81" s="127" t="s">
        <v>188</v>
      </c>
      <c r="B81" s="113">
        <f>SUM(B82)</f>
        <v>6878</v>
      </c>
      <c r="C81" s="114">
        <f t="shared" si="5"/>
        <v>15.914665185802212</v>
      </c>
      <c r="E81" s="113">
        <f>SUM(E82)</f>
        <v>2951</v>
      </c>
      <c r="F81" s="114">
        <f t="shared" si="10"/>
        <v>42.904914219249783</v>
      </c>
      <c r="H81" s="113">
        <f>SUM(H82)</f>
        <v>2872</v>
      </c>
      <c r="I81" s="114">
        <f t="shared" si="11"/>
        <v>41.756324512939806</v>
      </c>
      <c r="K81" s="113">
        <f>SUM(K82)</f>
        <v>1050</v>
      </c>
      <c r="L81" s="114">
        <f t="shared" si="12"/>
        <v>15.266065716778133</v>
      </c>
      <c r="N81" s="113">
        <f>SUM(N82)</f>
        <v>5</v>
      </c>
      <c r="O81" s="114">
        <f t="shared" si="13"/>
        <v>7.2695551032276831E-2</v>
      </c>
      <c r="Q81" s="113">
        <f>SUM(Q82)</f>
        <v>0</v>
      </c>
      <c r="R81" s="114">
        <f t="shared" si="14"/>
        <v>0</v>
      </c>
    </row>
    <row r="82" spans="1:19" ht="12" customHeight="1">
      <c r="A82" s="76" t="s">
        <v>143</v>
      </c>
      <c r="B82" s="113">
        <f t="shared" ref="B82:B91" si="15">SUM(E82+H82+K82+N82+Q82)</f>
        <v>6878</v>
      </c>
      <c r="C82" s="114">
        <f t="shared" ref="C82:C104" si="16">IF(A82&lt;&gt;0,B82/$B$11*100,"")</f>
        <v>15.914665185802212</v>
      </c>
      <c r="E82" s="113">
        <f>SUM(E83:E91)</f>
        <v>2951</v>
      </c>
      <c r="F82" s="114">
        <f t="shared" si="10"/>
        <v>42.904914219249783</v>
      </c>
      <c r="G82" s="115" t="s">
        <v>77</v>
      </c>
      <c r="H82" s="113">
        <f>SUM(H83:H91)</f>
        <v>2872</v>
      </c>
      <c r="I82" s="114">
        <f t="shared" si="11"/>
        <v>41.756324512939806</v>
      </c>
      <c r="J82" s="115" t="s">
        <v>77</v>
      </c>
      <c r="K82" s="113">
        <f>SUM(K83:K91)</f>
        <v>1050</v>
      </c>
      <c r="L82" s="114">
        <f t="shared" si="12"/>
        <v>15.266065716778133</v>
      </c>
      <c r="M82" s="115" t="s">
        <v>77</v>
      </c>
      <c r="N82" s="115">
        <f>SUM(N83:N91)</f>
        <v>5</v>
      </c>
      <c r="O82" s="114">
        <f t="shared" si="13"/>
        <v>7.2695551032276831E-2</v>
      </c>
      <c r="P82" s="115" t="s">
        <v>77</v>
      </c>
      <c r="Q82" s="115">
        <f>SUM(Q83:Q91)</f>
        <v>0</v>
      </c>
      <c r="R82" s="114">
        <f t="shared" si="14"/>
        <v>0</v>
      </c>
    </row>
    <row r="83" spans="1:19" ht="12" customHeight="1">
      <c r="A83" s="115" t="s">
        <v>450</v>
      </c>
      <c r="B83" s="113">
        <f t="shared" si="15"/>
        <v>564</v>
      </c>
      <c r="C83" s="114">
        <f t="shared" si="16"/>
        <v>1.3050118006386229</v>
      </c>
      <c r="E83" s="146">
        <v>288</v>
      </c>
      <c r="F83" s="114">
        <f t="shared" si="10"/>
        <v>51.063829787234042</v>
      </c>
      <c r="G83" s="146"/>
      <c r="H83" s="146">
        <v>227</v>
      </c>
      <c r="I83" s="114">
        <f t="shared" si="11"/>
        <v>40.248226950354606</v>
      </c>
      <c r="J83" s="146"/>
      <c r="K83" s="146">
        <v>48</v>
      </c>
      <c r="L83" s="114">
        <f t="shared" si="12"/>
        <v>8.5106382978723403</v>
      </c>
      <c r="M83" s="146"/>
      <c r="N83" s="146">
        <v>1</v>
      </c>
      <c r="O83" s="114">
        <f t="shared" si="13"/>
        <v>0.1773049645390071</v>
      </c>
      <c r="P83" s="146"/>
      <c r="Q83" s="146">
        <v>0</v>
      </c>
      <c r="R83" s="114">
        <f t="shared" si="14"/>
        <v>0</v>
      </c>
    </row>
    <row r="84" spans="1:19" ht="12" customHeight="1">
      <c r="A84" s="76" t="s">
        <v>144</v>
      </c>
      <c r="B84" s="113">
        <f t="shared" si="15"/>
        <v>993</v>
      </c>
      <c r="C84" s="114">
        <f t="shared" si="16"/>
        <v>2.2976537553797027</v>
      </c>
      <c r="E84" s="146">
        <v>433</v>
      </c>
      <c r="F84" s="114">
        <f t="shared" si="10"/>
        <v>43.605236656596176</v>
      </c>
      <c r="G84" s="146"/>
      <c r="H84" s="146">
        <v>423</v>
      </c>
      <c r="I84" s="114">
        <f t="shared" si="11"/>
        <v>42.598187311178251</v>
      </c>
      <c r="J84" s="146"/>
      <c r="K84" s="146">
        <v>137</v>
      </c>
      <c r="L84" s="114">
        <f t="shared" si="12"/>
        <v>13.79657603222558</v>
      </c>
      <c r="M84" s="146"/>
      <c r="N84" s="146">
        <v>0</v>
      </c>
      <c r="O84" s="114">
        <f t="shared" si="13"/>
        <v>0</v>
      </c>
      <c r="P84" s="146"/>
      <c r="Q84" s="146">
        <v>0</v>
      </c>
      <c r="R84" s="114">
        <f t="shared" si="14"/>
        <v>0</v>
      </c>
    </row>
    <row r="85" spans="1:19" ht="12" customHeight="1">
      <c r="A85" s="76" t="s">
        <v>146</v>
      </c>
      <c r="B85" s="113">
        <f t="shared" si="15"/>
        <v>1271</v>
      </c>
      <c r="C85" s="114">
        <f t="shared" si="16"/>
        <v>2.9409042528576057</v>
      </c>
      <c r="E85" s="146">
        <v>671</v>
      </c>
      <c r="F85" s="114">
        <f t="shared" si="10"/>
        <v>52.793076317859956</v>
      </c>
      <c r="G85" s="146"/>
      <c r="H85" s="146">
        <v>454</v>
      </c>
      <c r="I85" s="114">
        <f t="shared" si="11"/>
        <v>35.719905586152635</v>
      </c>
      <c r="J85" s="146"/>
      <c r="K85" s="146">
        <v>145</v>
      </c>
      <c r="L85" s="114">
        <f t="shared" si="12"/>
        <v>11.408339889850511</v>
      </c>
      <c r="M85" s="146"/>
      <c r="N85" s="146">
        <v>1</v>
      </c>
      <c r="O85" s="114">
        <f t="shared" si="13"/>
        <v>7.8678206136900075E-2</v>
      </c>
      <c r="P85" s="146"/>
      <c r="Q85" s="146">
        <v>0</v>
      </c>
      <c r="R85" s="114">
        <f t="shared" si="14"/>
        <v>0</v>
      </c>
    </row>
    <row r="86" spans="1:19" ht="12" customHeight="1">
      <c r="A86" s="76" t="s">
        <v>148</v>
      </c>
      <c r="B86" s="113">
        <f t="shared" si="15"/>
        <v>600</v>
      </c>
      <c r="C86" s="114">
        <f t="shared" si="16"/>
        <v>1.3883104262113009</v>
      </c>
      <c r="E86" s="146">
        <v>167</v>
      </c>
      <c r="F86" s="114">
        <f t="shared" si="10"/>
        <v>27.833333333333332</v>
      </c>
      <c r="G86" s="146"/>
      <c r="H86" s="146">
        <v>215</v>
      </c>
      <c r="I86" s="114">
        <f t="shared" si="11"/>
        <v>35.833333333333336</v>
      </c>
      <c r="J86" s="146"/>
      <c r="K86" s="146">
        <v>217</v>
      </c>
      <c r="L86" s="114">
        <f t="shared" si="12"/>
        <v>36.166666666666671</v>
      </c>
      <c r="M86" s="146"/>
      <c r="N86" s="146">
        <v>1</v>
      </c>
      <c r="O86" s="114">
        <f t="shared" si="13"/>
        <v>0.16666666666666669</v>
      </c>
      <c r="P86" s="146"/>
      <c r="Q86" s="146">
        <v>0</v>
      </c>
      <c r="R86" s="114">
        <f t="shared" si="14"/>
        <v>0</v>
      </c>
    </row>
    <row r="87" spans="1:19" ht="12" customHeight="1">
      <c r="A87" s="76" t="s">
        <v>147</v>
      </c>
      <c r="B87" s="113">
        <f t="shared" si="15"/>
        <v>616</v>
      </c>
      <c r="C87" s="114">
        <f t="shared" si="16"/>
        <v>1.4253320375769354</v>
      </c>
      <c r="E87" s="146">
        <v>257</v>
      </c>
      <c r="F87" s="114">
        <f t="shared" si="10"/>
        <v>41.720779220779221</v>
      </c>
      <c r="G87" s="146"/>
      <c r="H87" s="146">
        <v>253</v>
      </c>
      <c r="I87" s="114">
        <f t="shared" si="11"/>
        <v>41.071428571428569</v>
      </c>
      <c r="J87" s="146"/>
      <c r="K87" s="146">
        <v>104</v>
      </c>
      <c r="L87" s="114">
        <f t="shared" si="12"/>
        <v>16.883116883116884</v>
      </c>
      <c r="M87" s="146"/>
      <c r="N87" s="146">
        <v>2</v>
      </c>
      <c r="O87" s="114">
        <f t="shared" si="13"/>
        <v>0.32467532467532467</v>
      </c>
      <c r="P87" s="146"/>
      <c r="Q87" s="146">
        <v>0</v>
      </c>
      <c r="R87" s="114">
        <f t="shared" si="14"/>
        <v>0</v>
      </c>
    </row>
    <row r="88" spans="1:19" ht="12" customHeight="1">
      <c r="A88" s="115" t="s">
        <v>145</v>
      </c>
      <c r="B88" s="113">
        <f t="shared" si="15"/>
        <v>886</v>
      </c>
      <c r="C88" s="114">
        <f t="shared" si="16"/>
        <v>2.050071729372021</v>
      </c>
      <c r="E88" s="146">
        <v>350</v>
      </c>
      <c r="F88" s="114">
        <f t="shared" si="10"/>
        <v>39.503386004514674</v>
      </c>
      <c r="G88" s="146"/>
      <c r="H88" s="146">
        <v>386</v>
      </c>
      <c r="I88" s="114">
        <f t="shared" si="11"/>
        <v>43.566591422121896</v>
      </c>
      <c r="J88" s="146"/>
      <c r="K88" s="146">
        <v>150</v>
      </c>
      <c r="L88" s="114">
        <f t="shared" si="12"/>
        <v>16.930022573363431</v>
      </c>
      <c r="M88" s="146"/>
      <c r="N88" s="146">
        <v>0</v>
      </c>
      <c r="O88" s="114">
        <f t="shared" si="13"/>
        <v>0</v>
      </c>
      <c r="P88" s="146"/>
      <c r="Q88" s="146">
        <v>0</v>
      </c>
      <c r="R88" s="114">
        <f t="shared" si="14"/>
        <v>0</v>
      </c>
    </row>
    <row r="89" spans="1:19" ht="12" customHeight="1">
      <c r="A89" s="76" t="s">
        <v>149</v>
      </c>
      <c r="B89" s="113">
        <f t="shared" si="15"/>
        <v>740</v>
      </c>
      <c r="C89" s="114">
        <f t="shared" si="16"/>
        <v>1.7122495256606043</v>
      </c>
      <c r="E89" s="146">
        <v>297</v>
      </c>
      <c r="F89" s="114">
        <f t="shared" si="10"/>
        <v>40.135135135135137</v>
      </c>
      <c r="G89" s="146"/>
      <c r="H89" s="146">
        <v>310</v>
      </c>
      <c r="I89" s="114">
        <f t="shared" si="11"/>
        <v>41.891891891891895</v>
      </c>
      <c r="J89" s="146"/>
      <c r="K89" s="146">
        <v>133</v>
      </c>
      <c r="L89" s="114">
        <f t="shared" si="12"/>
        <v>17.972972972972972</v>
      </c>
      <c r="M89" s="146"/>
      <c r="N89" s="146">
        <v>0</v>
      </c>
      <c r="O89" s="114">
        <f t="shared" si="13"/>
        <v>0</v>
      </c>
      <c r="P89" s="146"/>
      <c r="Q89" s="146">
        <v>0</v>
      </c>
      <c r="R89" s="114">
        <f t="shared" si="14"/>
        <v>0</v>
      </c>
    </row>
    <row r="90" spans="1:19" ht="12" customHeight="1">
      <c r="A90" s="76" t="s">
        <v>151</v>
      </c>
      <c r="B90" s="113">
        <f t="shared" si="15"/>
        <v>401</v>
      </c>
      <c r="C90" s="114">
        <f t="shared" si="16"/>
        <v>0.92785413485121948</v>
      </c>
      <c r="E90" s="146">
        <v>180</v>
      </c>
      <c r="F90" s="114">
        <f t="shared" si="10"/>
        <v>44.887780548628427</v>
      </c>
      <c r="G90" s="146"/>
      <c r="H90" s="146">
        <v>178</v>
      </c>
      <c r="I90" s="114">
        <f t="shared" si="11"/>
        <v>44.389027431421447</v>
      </c>
      <c r="J90" s="146"/>
      <c r="K90" s="146">
        <v>43</v>
      </c>
      <c r="L90" s="114">
        <f t="shared" si="12"/>
        <v>10.723192019950124</v>
      </c>
      <c r="M90" s="146"/>
      <c r="N90" s="146">
        <v>0</v>
      </c>
      <c r="O90" s="114">
        <f t="shared" si="13"/>
        <v>0</v>
      </c>
      <c r="P90" s="146"/>
      <c r="Q90" s="146">
        <v>0</v>
      </c>
      <c r="R90" s="114">
        <f t="shared" si="14"/>
        <v>0</v>
      </c>
    </row>
    <row r="91" spans="1:19" ht="12" customHeight="1">
      <c r="A91" s="76" t="s">
        <v>175</v>
      </c>
      <c r="B91" s="113">
        <f t="shared" si="15"/>
        <v>807</v>
      </c>
      <c r="C91" s="114">
        <f t="shared" si="16"/>
        <v>1.8672775232541996</v>
      </c>
      <c r="E91" s="146">
        <v>308</v>
      </c>
      <c r="F91" s="114">
        <f t="shared" si="10"/>
        <v>38.166047087980175</v>
      </c>
      <c r="G91" s="146"/>
      <c r="H91" s="146">
        <v>426</v>
      </c>
      <c r="I91" s="114">
        <f t="shared" si="11"/>
        <v>52.788104089219331</v>
      </c>
      <c r="J91" s="146"/>
      <c r="K91" s="146">
        <v>73</v>
      </c>
      <c r="L91" s="114">
        <f t="shared" si="12"/>
        <v>9.0458488228004956</v>
      </c>
      <c r="M91" s="146"/>
      <c r="N91" s="146">
        <v>0</v>
      </c>
      <c r="O91" s="114">
        <f t="shared" si="13"/>
        <v>0</v>
      </c>
      <c r="P91" s="146"/>
      <c r="Q91" s="146">
        <v>0</v>
      </c>
      <c r="R91" s="114">
        <f t="shared" si="14"/>
        <v>0</v>
      </c>
    </row>
    <row r="92" spans="1:19" ht="12" customHeight="1">
      <c r="C92" s="114" t="str">
        <f t="shared" si="16"/>
        <v/>
      </c>
      <c r="E92" s="146"/>
      <c r="F92" s="114" t="str">
        <f t="shared" si="10"/>
        <v/>
      </c>
      <c r="G92" s="146"/>
      <c r="H92" s="129"/>
      <c r="I92" s="114" t="str">
        <f t="shared" si="11"/>
        <v/>
      </c>
      <c r="J92" s="129"/>
      <c r="K92" s="129"/>
      <c r="L92" s="114" t="str">
        <f t="shared" si="12"/>
        <v/>
      </c>
      <c r="M92" s="129"/>
      <c r="N92" s="129"/>
      <c r="O92" s="114" t="str">
        <f t="shared" si="13"/>
        <v/>
      </c>
      <c r="P92" s="129"/>
      <c r="Q92" s="129"/>
      <c r="R92" s="114" t="str">
        <f t="shared" si="14"/>
        <v/>
      </c>
    </row>
    <row r="93" spans="1:19" ht="12" customHeight="1">
      <c r="A93" s="76" t="s">
        <v>195</v>
      </c>
      <c r="B93" s="113">
        <f>SUM(E93+H93+K93+N93+Q93)</f>
        <v>89</v>
      </c>
      <c r="C93" s="114">
        <f t="shared" si="16"/>
        <v>0.20593271322134296</v>
      </c>
      <c r="E93" s="146">
        <v>88</v>
      </c>
      <c r="F93" s="114">
        <f t="shared" si="10"/>
        <v>98.876404494382015</v>
      </c>
      <c r="G93" s="146"/>
      <c r="H93" s="151">
        <v>1</v>
      </c>
      <c r="I93" s="114">
        <f t="shared" si="11"/>
        <v>1.1235955056179776</v>
      </c>
      <c r="J93" s="151"/>
      <c r="K93" s="151">
        <v>0</v>
      </c>
      <c r="L93" s="114">
        <f t="shared" si="12"/>
        <v>0</v>
      </c>
      <c r="M93" s="151"/>
      <c r="N93" s="151">
        <v>0</v>
      </c>
      <c r="O93" s="114">
        <f t="shared" si="13"/>
        <v>0</v>
      </c>
      <c r="P93" s="151"/>
      <c r="Q93" s="151">
        <v>0</v>
      </c>
      <c r="R93" s="114">
        <f t="shared" si="14"/>
        <v>0</v>
      </c>
    </row>
    <row r="94" spans="1:19" ht="12" customHeight="1">
      <c r="A94" s="115" t="s">
        <v>453</v>
      </c>
      <c r="B94" s="113">
        <f>SUM(E94+H94+K94+N94+Q94)</f>
        <v>661</v>
      </c>
      <c r="C94" s="114">
        <f t="shared" si="16"/>
        <v>1.5294553195427831</v>
      </c>
      <c r="E94" s="146">
        <v>260</v>
      </c>
      <c r="F94" s="114">
        <f t="shared" si="10"/>
        <v>39.334341906202724</v>
      </c>
      <c r="G94" s="146"/>
      <c r="H94" s="146">
        <v>240</v>
      </c>
      <c r="I94" s="114">
        <f t="shared" si="11"/>
        <v>36.308623298033282</v>
      </c>
      <c r="J94" s="146"/>
      <c r="K94" s="146">
        <v>161</v>
      </c>
      <c r="L94" s="114">
        <f t="shared" si="12"/>
        <v>24.357034795763994</v>
      </c>
      <c r="M94" s="146"/>
      <c r="N94" s="146">
        <v>0</v>
      </c>
      <c r="O94" s="114">
        <f t="shared" si="13"/>
        <v>0</v>
      </c>
      <c r="P94" s="146"/>
      <c r="Q94" s="146">
        <v>0</v>
      </c>
      <c r="R94" s="114">
        <f t="shared" si="14"/>
        <v>0</v>
      </c>
      <c r="S94" s="131"/>
    </row>
    <row r="95" spans="1:19" ht="12" customHeight="1">
      <c r="A95" s="132"/>
      <c r="C95" s="114" t="str">
        <f t="shared" si="16"/>
        <v/>
      </c>
      <c r="E95" s="76"/>
      <c r="F95" s="114" t="str">
        <f t="shared" si="10"/>
        <v/>
      </c>
      <c r="G95" s="76"/>
      <c r="H95" s="76"/>
      <c r="I95" s="114" t="str">
        <f t="shared" si="11"/>
        <v/>
      </c>
      <c r="J95" s="76"/>
      <c r="K95" s="76"/>
      <c r="L95" s="114" t="str">
        <f t="shared" si="12"/>
        <v/>
      </c>
      <c r="M95" s="76"/>
      <c r="N95" s="76"/>
      <c r="O95" s="114" t="str">
        <f t="shared" si="13"/>
        <v/>
      </c>
      <c r="P95" s="76"/>
      <c r="Q95" s="76"/>
      <c r="R95" s="114" t="str">
        <f t="shared" si="14"/>
        <v/>
      </c>
      <c r="S95" s="76"/>
    </row>
    <row r="96" spans="1:19" ht="12" customHeight="1">
      <c r="A96" s="127" t="s">
        <v>176</v>
      </c>
      <c r="B96" s="113">
        <f t="shared" ref="B96:B102" si="17">SUM(E96+H96+K96+N96+Q96)</f>
        <v>11710</v>
      </c>
      <c r="C96" s="114">
        <f t="shared" si="16"/>
        <v>27.095191818223892</v>
      </c>
      <c r="E96" s="113">
        <f>SUM(E97:E102)</f>
        <v>4251</v>
      </c>
      <c r="F96" s="114">
        <f t="shared" si="10"/>
        <v>36.302305721605464</v>
      </c>
      <c r="G96" s="115" t="s">
        <v>77</v>
      </c>
      <c r="H96" s="113">
        <f>SUM(H97:H102)</f>
        <v>5151</v>
      </c>
      <c r="I96" s="114">
        <f t="shared" si="11"/>
        <v>43.988044406490175</v>
      </c>
      <c r="J96" s="115" t="s">
        <v>77</v>
      </c>
      <c r="K96" s="113">
        <f>SUM(K97:K102)</f>
        <v>2134</v>
      </c>
      <c r="L96" s="114">
        <f t="shared" si="12"/>
        <v>18.223740392826642</v>
      </c>
      <c r="M96" s="115" t="s">
        <v>77</v>
      </c>
      <c r="N96" s="115">
        <f>SUM(N97:N102)</f>
        <v>173</v>
      </c>
      <c r="O96" s="114">
        <f t="shared" si="13"/>
        <v>1.4773697694278394</v>
      </c>
      <c r="P96" s="115" t="s">
        <v>77</v>
      </c>
      <c r="Q96" s="115">
        <f>SUM(Q97:Q102)</f>
        <v>1</v>
      </c>
      <c r="R96" s="114">
        <f t="shared" si="14"/>
        <v>8.539709649871904E-3</v>
      </c>
    </row>
    <row r="97" spans="1:19" ht="12" customHeight="1">
      <c r="A97" s="76" t="s">
        <v>177</v>
      </c>
      <c r="B97" s="113">
        <f t="shared" si="17"/>
        <v>3139</v>
      </c>
      <c r="C97" s="114">
        <f t="shared" si="16"/>
        <v>7.2631773797954562</v>
      </c>
      <c r="E97" s="113">
        <v>1036</v>
      </c>
      <c r="F97" s="114">
        <f t="shared" si="10"/>
        <v>33.004141446320482</v>
      </c>
      <c r="G97" s="146"/>
      <c r="H97" s="113">
        <v>1292</v>
      </c>
      <c r="I97" s="114">
        <f t="shared" si="11"/>
        <v>41.159604969735582</v>
      </c>
      <c r="J97" s="146"/>
      <c r="K97" s="146">
        <v>685</v>
      </c>
      <c r="L97" s="114">
        <f t="shared" si="12"/>
        <v>21.82223638101306</v>
      </c>
      <c r="M97" s="146"/>
      <c r="N97" s="146">
        <v>125</v>
      </c>
      <c r="O97" s="114">
        <f t="shared" si="13"/>
        <v>3.9821599235425298</v>
      </c>
      <c r="P97" s="146"/>
      <c r="Q97" s="146">
        <v>1</v>
      </c>
      <c r="R97" s="114">
        <f t="shared" si="14"/>
        <v>3.1857279388340237E-2</v>
      </c>
      <c r="S97" s="131"/>
    </row>
    <row r="98" spans="1:19" ht="12" customHeight="1">
      <c r="A98" s="76" t="s">
        <v>178</v>
      </c>
      <c r="B98" s="113">
        <f t="shared" si="17"/>
        <v>2312</v>
      </c>
      <c r="C98" s="114">
        <f t="shared" si="16"/>
        <v>5.3496228423342123</v>
      </c>
      <c r="E98" s="113">
        <v>898</v>
      </c>
      <c r="F98" s="114">
        <f t="shared" si="10"/>
        <v>38.840830449826989</v>
      </c>
      <c r="G98" s="146"/>
      <c r="H98" s="113">
        <v>1039</v>
      </c>
      <c r="I98" s="114">
        <f t="shared" si="11"/>
        <v>44.939446366782008</v>
      </c>
      <c r="J98" s="146"/>
      <c r="K98" s="146">
        <v>365</v>
      </c>
      <c r="L98" s="114">
        <f t="shared" si="12"/>
        <v>15.787197231833911</v>
      </c>
      <c r="M98" s="146"/>
      <c r="N98" s="146">
        <v>10</v>
      </c>
      <c r="O98" s="114">
        <f t="shared" si="13"/>
        <v>0.43252595155709345</v>
      </c>
      <c r="P98" s="146"/>
      <c r="Q98" s="146">
        <v>0</v>
      </c>
      <c r="R98" s="114">
        <f t="shared" si="14"/>
        <v>0</v>
      </c>
      <c r="S98" s="131"/>
    </row>
    <row r="99" spans="1:19" ht="12" customHeight="1">
      <c r="A99" s="76" t="s">
        <v>179</v>
      </c>
      <c r="B99" s="113">
        <f t="shared" si="17"/>
        <v>2376</v>
      </c>
      <c r="C99" s="114">
        <f t="shared" si="16"/>
        <v>5.4977092877967513</v>
      </c>
      <c r="E99" s="113">
        <v>933</v>
      </c>
      <c r="F99" s="114">
        <f t="shared" si="10"/>
        <v>39.267676767676768</v>
      </c>
      <c r="G99" s="146"/>
      <c r="H99" s="113">
        <v>997</v>
      </c>
      <c r="I99" s="114">
        <f t="shared" si="11"/>
        <v>41.96127946127946</v>
      </c>
      <c r="J99" s="146"/>
      <c r="K99" s="146">
        <v>416</v>
      </c>
      <c r="L99" s="114">
        <f t="shared" si="12"/>
        <v>17.508417508417509</v>
      </c>
      <c r="M99" s="146"/>
      <c r="N99" s="146">
        <v>30</v>
      </c>
      <c r="O99" s="114">
        <f t="shared" si="13"/>
        <v>1.2626262626262625</v>
      </c>
      <c r="P99" s="146"/>
      <c r="Q99" s="146">
        <v>0</v>
      </c>
      <c r="R99" s="114">
        <f t="shared" si="14"/>
        <v>0</v>
      </c>
      <c r="S99" s="131"/>
    </row>
    <row r="100" spans="1:19" ht="12" customHeight="1">
      <c r="A100" s="76" t="s">
        <v>309</v>
      </c>
      <c r="B100" s="113">
        <f t="shared" si="17"/>
        <v>1616</v>
      </c>
      <c r="C100" s="114">
        <f t="shared" si="16"/>
        <v>3.7391827479291031</v>
      </c>
      <c r="E100" s="113">
        <v>617</v>
      </c>
      <c r="F100" s="114">
        <f t="shared" si="10"/>
        <v>38.180693069306933</v>
      </c>
      <c r="G100" s="146"/>
      <c r="H100" s="113">
        <v>810</v>
      </c>
      <c r="I100" s="114">
        <f t="shared" si="11"/>
        <v>50.123762376237622</v>
      </c>
      <c r="J100" s="146"/>
      <c r="K100" s="146">
        <v>185</v>
      </c>
      <c r="L100" s="114">
        <f t="shared" si="12"/>
        <v>11.448019801980198</v>
      </c>
      <c r="M100" s="146"/>
      <c r="N100" s="146">
        <v>4</v>
      </c>
      <c r="O100" s="114">
        <f t="shared" si="13"/>
        <v>0.24752475247524752</v>
      </c>
      <c r="P100" s="146"/>
      <c r="Q100" s="146">
        <v>0</v>
      </c>
      <c r="R100" s="114">
        <f t="shared" si="14"/>
        <v>0</v>
      </c>
      <c r="S100" s="131"/>
    </row>
    <row r="101" spans="1:19" ht="12" customHeight="1">
      <c r="A101" s="76" t="s">
        <v>196</v>
      </c>
      <c r="B101" s="113">
        <f>SUM(E101+H101+K101+N101+Q101)</f>
        <v>1564</v>
      </c>
      <c r="C101" s="114">
        <f>IF(A101&lt;&gt;0,B101/$B$11*100,"")</f>
        <v>3.618862510990791</v>
      </c>
      <c r="E101" s="113">
        <v>535</v>
      </c>
      <c r="F101" s="114">
        <f t="shared" si="10"/>
        <v>34.207161125319693</v>
      </c>
      <c r="G101" s="146"/>
      <c r="H101" s="113">
        <v>741</v>
      </c>
      <c r="I101" s="114">
        <f t="shared" si="11"/>
        <v>47.37851662404092</v>
      </c>
      <c r="J101" s="146"/>
      <c r="K101" s="146">
        <v>288</v>
      </c>
      <c r="L101" s="114">
        <f t="shared" si="12"/>
        <v>18.414322250639387</v>
      </c>
      <c r="M101" s="146"/>
      <c r="N101" s="146">
        <v>0</v>
      </c>
      <c r="O101" s="114">
        <f t="shared" si="13"/>
        <v>0</v>
      </c>
      <c r="P101" s="146"/>
      <c r="Q101" s="146">
        <v>0</v>
      </c>
      <c r="R101" s="114">
        <f>IF($A101&lt;&gt;"",Q101/$B101*100,"")</f>
        <v>0</v>
      </c>
      <c r="S101" s="131"/>
    </row>
    <row r="102" spans="1:19" ht="12" customHeight="1">
      <c r="A102" s="115" t="s">
        <v>456</v>
      </c>
      <c r="B102" s="113">
        <f t="shared" si="17"/>
        <v>703</v>
      </c>
      <c r="C102" s="114">
        <f t="shared" si="16"/>
        <v>1.6266370493775741</v>
      </c>
      <c r="E102" s="113">
        <v>232</v>
      </c>
      <c r="F102" s="114">
        <f t="shared" si="10"/>
        <v>33.001422475106686</v>
      </c>
      <c r="G102" s="146"/>
      <c r="H102" s="113">
        <v>272</v>
      </c>
      <c r="I102" s="114">
        <f t="shared" si="11"/>
        <v>38.691322901849219</v>
      </c>
      <c r="J102" s="146"/>
      <c r="K102" s="146">
        <v>195</v>
      </c>
      <c r="L102" s="114">
        <f t="shared" si="12"/>
        <v>27.738264580369844</v>
      </c>
      <c r="M102" s="146"/>
      <c r="N102" s="146">
        <v>4</v>
      </c>
      <c r="O102" s="114">
        <f t="shared" si="13"/>
        <v>0.56899004267425324</v>
      </c>
      <c r="P102" s="146"/>
      <c r="Q102" s="146">
        <v>0</v>
      </c>
      <c r="R102" s="114">
        <f t="shared" si="14"/>
        <v>0</v>
      </c>
      <c r="S102" s="131"/>
    </row>
    <row r="103" spans="1:19" ht="12" hidden="1" customHeight="1">
      <c r="C103" s="114" t="str">
        <f t="shared" si="16"/>
        <v/>
      </c>
      <c r="E103" s="168"/>
      <c r="F103" s="114" t="str">
        <f>IF($A103&lt;&gt;"",E103/$B103*100,"")</f>
        <v/>
      </c>
      <c r="G103" s="168"/>
      <c r="H103" s="168"/>
      <c r="I103" s="114" t="str">
        <f t="shared" si="11"/>
        <v/>
      </c>
      <c r="J103" s="168"/>
      <c r="K103" s="168"/>
      <c r="L103" s="114" t="str">
        <f>IF($A103&lt;&gt;"",K103/$B103*100,"")</f>
        <v/>
      </c>
      <c r="M103" s="168"/>
      <c r="N103" s="168"/>
      <c r="O103" s="114" t="str">
        <f>IF($A103&lt;&gt;"",N103/$B103*100,"")</f>
        <v/>
      </c>
      <c r="P103" s="168"/>
      <c r="Q103" s="168"/>
      <c r="R103" s="114" t="str">
        <f t="shared" si="14"/>
        <v/>
      </c>
    </row>
    <row r="104" spans="1:19" ht="12" hidden="1" customHeight="1">
      <c r="A104" s="76" t="s">
        <v>239</v>
      </c>
      <c r="B104" s="113">
        <f>SUM(E104+H104+K104+N104+Q104)</f>
        <v>0</v>
      </c>
      <c r="C104" s="114">
        <f t="shared" si="16"/>
        <v>0</v>
      </c>
      <c r="E104" s="44"/>
      <c r="F104" s="114" t="e">
        <f>IF($A104&lt;&gt;"",E104/$B104*100,"")</f>
        <v>#DIV/0!</v>
      </c>
      <c r="G104" s="44"/>
      <c r="H104" s="44"/>
      <c r="I104" s="114" t="e">
        <f t="shared" si="11"/>
        <v>#DIV/0!</v>
      </c>
      <c r="J104" s="44"/>
      <c r="K104" s="44"/>
      <c r="L104" s="114" t="e">
        <f>IF($A104&lt;&gt;"",K104/$B104*100,"")</f>
        <v>#DIV/0!</v>
      </c>
      <c r="M104" s="44"/>
      <c r="N104" s="44">
        <v>0</v>
      </c>
      <c r="O104" s="114" t="e">
        <f>IF($A104&lt;&gt;"",N104/$B104*100,"")</f>
        <v>#DIV/0!</v>
      </c>
      <c r="P104" s="44"/>
      <c r="Q104" s="44"/>
      <c r="R104" s="114" t="e">
        <f t="shared" si="14"/>
        <v>#DIV/0!</v>
      </c>
    </row>
    <row r="105" spans="1:19" ht="9.75" customHeight="1" thickBot="1">
      <c r="A105" s="123"/>
      <c r="B105" s="124"/>
      <c r="C105" s="125"/>
      <c r="D105" s="126"/>
      <c r="E105" s="124"/>
      <c r="F105" s="125"/>
      <c r="G105" s="126"/>
      <c r="H105" s="124"/>
      <c r="I105" s="125"/>
      <c r="J105" s="126"/>
      <c r="K105" s="124"/>
      <c r="L105" s="125"/>
      <c r="M105" s="126"/>
      <c r="N105" s="126"/>
      <c r="O105" s="125"/>
      <c r="P105" s="126"/>
      <c r="Q105" s="126"/>
      <c r="R105" s="125"/>
      <c r="S105" s="125"/>
    </row>
    <row r="106" spans="1:19" ht="5.25" customHeight="1"/>
    <row r="107" spans="1:19" ht="11.25" customHeight="1">
      <c r="A107" s="76" t="s">
        <v>460</v>
      </c>
    </row>
    <row r="108" spans="1:19" ht="15">
      <c r="A108" s="133" t="s">
        <v>589</v>
      </c>
      <c r="N108" s="113"/>
      <c r="Q108" s="113"/>
    </row>
    <row r="109" spans="1:19" ht="9" customHeight="1">
      <c r="A109" s="76" t="s">
        <v>77</v>
      </c>
    </row>
    <row r="110" spans="1:19">
      <c r="A110" s="115" t="s">
        <v>604</v>
      </c>
    </row>
    <row r="111" spans="1:19">
      <c r="A111" s="115" t="s">
        <v>314</v>
      </c>
    </row>
    <row r="118" spans="1:1">
      <c r="A118" s="96"/>
    </row>
  </sheetData>
  <printOptions horizontalCentered="1" verticalCentered="1"/>
  <pageMargins left="0" right="0" top="0" bottom="0"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DEFINICIONES</vt:lpstr>
      <vt:lpstr>SIMBOLOGIA</vt:lpstr>
      <vt:lpstr>INDICE DE DOCENCIA</vt:lpstr>
      <vt:lpstr>CUADRO D1</vt:lpstr>
      <vt:lpstr>CUADRO D2</vt:lpstr>
      <vt:lpstr>CUADRO D3</vt:lpstr>
      <vt:lpstr>CUADRO D4</vt:lpstr>
      <vt:lpstr>CUADRO D5</vt:lpstr>
      <vt:lpstr>CUADRO D6</vt:lpstr>
      <vt:lpstr>CUADRO D7</vt:lpstr>
      <vt:lpstr>CUADRO D8</vt:lpstr>
      <vt:lpstr>CUADRO D9</vt:lpstr>
      <vt:lpstr>CUADRO D10</vt:lpstr>
      <vt:lpstr>CUADRO D11</vt:lpstr>
      <vt:lpstr>CUADRO D12</vt:lpstr>
      <vt:lpstr>CUADRO D13</vt:lpstr>
      <vt:lpstr>CUADRO D14</vt:lpstr>
      <vt:lpstr>CUADRO D15</vt:lpstr>
      <vt:lpstr>CUADRO D16</vt:lpstr>
      <vt:lpstr>CUADRO D17</vt:lpstr>
      <vt:lpstr>CUADR0 D18</vt:lpstr>
      <vt:lpstr>CUADR0 D19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Mainor</dc:creator>
  <cp:lastModifiedBy>ANDREA COLLADO CHAVES</cp:lastModifiedBy>
  <cp:lastPrinted>2025-06-10T16:57:18Z</cp:lastPrinted>
  <dcterms:created xsi:type="dcterms:W3CDTF">2019-06-21T20:01:44Z</dcterms:created>
  <dcterms:modified xsi:type="dcterms:W3CDTF">2025-10-02T23:26:28Z</dcterms:modified>
</cp:coreProperties>
</file>